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00work\GameConfig\BlockCity\"/>
    </mc:Choice>
  </mc:AlternateContent>
  <bookViews>
    <workbookView xWindow="45" yWindow="2340" windowWidth="28755" windowHeight="11430" firstSheet="3" activeTab="7"/>
  </bookViews>
  <sheets>
    <sheet name="总表" sheetId="31" r:id="rId1"/>
    <sheet name="经济表" sheetId="25" r:id="rId2"/>
    <sheet name="方块表" sheetId="23" r:id="rId3"/>
    <sheet name="方块多语言" sheetId="33" r:id="rId4"/>
    <sheet name="tigerLotteryItems" sheetId="14" state="hidden" r:id="rId5"/>
    <sheet name="图纸表" sheetId="15" r:id="rId6"/>
    <sheet name="schematics" sheetId="28" state="hidden" r:id="rId7"/>
    <sheet name="图纸材料表" sheetId="27" r:id="rId8"/>
    <sheet name="图纸配方" sheetId="18" state="hidden" r:id="rId9"/>
    <sheet name="旋转方块" sheetId="19" state="hidden" r:id="rId10"/>
    <sheet name="规则" sheetId="20" state="hidden" r:id="rId11"/>
    <sheet name="装饰表" sheetId="26" r:id="rId12"/>
    <sheet name="二级标签" sheetId="29" state="hidden" r:id="rId13"/>
    <sheet name="方块抽奖" sheetId="30" state="hidden" r:id="rId14"/>
    <sheet name="block" sheetId="1" r:id="rId15"/>
    <sheet name="drawing" sheetId="7" r:id="rId16"/>
    <sheet name="drawingData" sheetId="8" r:id="rId17"/>
    <sheet name="decoration" sheetId="4" r:id="rId18"/>
    <sheet name="decoration-setting" sheetId="6" r:id="rId19"/>
    <sheet name="items" sheetId="16" r:id="rId20"/>
    <sheet name="template" sheetId="17" r:id="rId21"/>
    <sheet name="blockSimplify" sheetId="24" r:id="rId22"/>
    <sheet name="Sheet1" sheetId="34" r:id="rId23"/>
    <sheet name="doorTip" sheetId="5" state="hidden" r:id="rId24"/>
    <sheet name="checkIn" sheetId="3" state="hidden" r:id="rId25"/>
    <sheet name="cannon" sheetId="2" state="hidden" r:id="rId26"/>
  </sheets>
  <definedNames>
    <definedName name="_xlnm._FilterDatabase" localSheetId="8" hidden="1">图纸配方!$C$1:$C$32</definedName>
    <definedName name="方块表_二级标签">方块表!$Z$2:$AF$8</definedName>
    <definedName name="经济表_方块价格积分">经济表!$G$5:$J$17</definedName>
    <definedName name="经济表_家具价格积分">经济表!$L$5:$O$17</definedName>
    <definedName name="_xlnm.Extract" localSheetId="8">图纸配方!$I$1:$I$32</definedName>
    <definedName name="图纸表_图纸分类">图纸表!$AB$1:$AH$4</definedName>
    <definedName name="装饰表_二级标签">装饰表!$AN$1:$AT$7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4" i="7" l="1"/>
  <c r="C44" i="7"/>
  <c r="D44" i="7"/>
  <c r="E44" i="7"/>
  <c r="F44" i="7"/>
  <c r="G44" i="7"/>
  <c r="H44" i="7"/>
  <c r="I44" i="7"/>
  <c r="J44" i="7"/>
  <c r="K44" i="7"/>
  <c r="L44" i="7"/>
  <c r="A304" i="8"/>
  <c r="A305" i="8"/>
  <c r="A306" i="8"/>
  <c r="B306" i="8" s="1"/>
  <c r="A307" i="8"/>
  <c r="A308" i="8"/>
  <c r="A309" i="8"/>
  <c r="A310" i="8"/>
  <c r="A311" i="8"/>
  <c r="G44" i="15"/>
  <c r="H44" i="15"/>
  <c r="I44" i="15"/>
  <c r="K44" i="15"/>
  <c r="L44" i="15"/>
  <c r="P44" i="15"/>
  <c r="Q44" i="15"/>
  <c r="U44" i="15"/>
  <c r="V44" i="15"/>
  <c r="W44" i="15" s="1"/>
  <c r="X44" i="15"/>
  <c r="F301" i="27"/>
  <c r="I301" i="27"/>
  <c r="K301" i="27"/>
  <c r="F302" i="27"/>
  <c r="G302" i="27" s="1"/>
  <c r="H302" i="27" s="1"/>
  <c r="I302" i="27"/>
  <c r="K302" i="27"/>
  <c r="A301" i="27"/>
  <c r="A302" i="27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A104" i="24"/>
  <c r="A105" i="24"/>
  <c r="A106" i="24"/>
  <c r="A107" i="24"/>
  <c r="A108" i="24"/>
  <c r="A109" i="24"/>
  <c r="A110" i="24"/>
  <c r="A111" i="24"/>
  <c r="A112" i="24"/>
  <c r="A113" i="24"/>
  <c r="A114" i="24"/>
  <c r="A115" i="24"/>
  <c r="A116" i="24"/>
  <c r="A117" i="24"/>
  <c r="A118" i="24"/>
  <c r="A119" i="24"/>
  <c r="A120" i="24"/>
  <c r="A121" i="24"/>
  <c r="A122" i="24"/>
  <c r="A123" i="24"/>
  <c r="A124" i="24"/>
  <c r="A125" i="24"/>
  <c r="A126" i="24"/>
  <c r="A127" i="24"/>
  <c r="A128" i="24"/>
  <c r="A129" i="24"/>
  <c r="A130" i="24"/>
  <c r="A131" i="24"/>
  <c r="A132" i="24"/>
  <c r="A133" i="24"/>
  <c r="A134" i="24"/>
  <c r="A135" i="24"/>
  <c r="A136" i="24"/>
  <c r="A137" i="24"/>
  <c r="A138" i="24"/>
  <c r="A139" i="24"/>
  <c r="A140" i="24"/>
  <c r="A141" i="24"/>
  <c r="A142" i="24"/>
  <c r="A143" i="24"/>
  <c r="A144" i="24"/>
  <c r="A145" i="24"/>
  <c r="A146" i="24"/>
  <c r="A147" i="24"/>
  <c r="A148" i="24"/>
  <c r="A149" i="24"/>
  <c r="A150" i="24"/>
  <c r="A151" i="24"/>
  <c r="A152" i="24"/>
  <c r="A153" i="24"/>
  <c r="A154" i="24"/>
  <c r="A155" i="24"/>
  <c r="A156" i="24"/>
  <c r="A157" i="24"/>
  <c r="A158" i="24"/>
  <c r="A159" i="24"/>
  <c r="A160" i="24"/>
  <c r="A161" i="24"/>
  <c r="A162" i="24"/>
  <c r="A163" i="24"/>
  <c r="A164" i="24"/>
  <c r="A165" i="24"/>
  <c r="A166" i="24"/>
  <c r="A167" i="24"/>
  <c r="A168" i="24"/>
  <c r="A169" i="24"/>
  <c r="A170" i="24"/>
  <c r="A171" i="24"/>
  <c r="A172" i="24"/>
  <c r="A173" i="24"/>
  <c r="A174" i="24"/>
  <c r="A175" i="24"/>
  <c r="A176" i="24"/>
  <c r="A177" i="24"/>
  <c r="A178" i="24"/>
  <c r="A179" i="24"/>
  <c r="A180" i="24"/>
  <c r="A181" i="24"/>
  <c r="A182" i="24"/>
  <c r="A183" i="24"/>
  <c r="A184" i="24"/>
  <c r="A185" i="24"/>
  <c r="A186" i="24"/>
  <c r="A187" i="24"/>
  <c r="A188" i="24"/>
  <c r="A189" i="24"/>
  <c r="A190" i="24"/>
  <c r="A191" i="24"/>
  <c r="A192" i="24"/>
  <c r="A193" i="24"/>
  <c r="A194" i="24"/>
  <c r="A195" i="24"/>
  <c r="A196" i="24"/>
  <c r="A197" i="24"/>
  <c r="A198" i="24"/>
  <c r="A199" i="24"/>
  <c r="A200" i="24"/>
  <c r="A201" i="24"/>
  <c r="A202" i="24"/>
  <c r="A203" i="24"/>
  <c r="A204" i="24"/>
  <c r="A205" i="24"/>
  <c r="A206" i="24"/>
  <c r="A207" i="24"/>
  <c r="A208" i="24"/>
  <c r="A209" i="24"/>
  <c r="A210" i="24"/>
  <c r="A211" i="24"/>
  <c r="A212" i="24"/>
  <c r="A213" i="24"/>
  <c r="A214" i="24"/>
  <c r="A215" i="24"/>
  <c r="A216" i="24"/>
  <c r="A217" i="24"/>
  <c r="A218" i="24"/>
  <c r="A219" i="24"/>
  <c r="A220" i="24"/>
  <c r="A221" i="24"/>
  <c r="A222" i="24"/>
  <c r="A223" i="24"/>
  <c r="A224" i="24"/>
  <c r="A225" i="24"/>
  <c r="A226" i="24"/>
  <c r="A227" i="24"/>
  <c r="A228" i="24"/>
  <c r="A229" i="24"/>
  <c r="A230" i="24"/>
  <c r="A231" i="24"/>
  <c r="A232" i="24"/>
  <c r="A233" i="24"/>
  <c r="A234" i="24"/>
  <c r="A235" i="24"/>
  <c r="A236" i="24"/>
  <c r="A237" i="24"/>
  <c r="A238" i="24"/>
  <c r="A239" i="24"/>
  <c r="A240" i="24"/>
  <c r="A241" i="24"/>
  <c r="A242" i="24"/>
  <c r="A243" i="24"/>
  <c r="A244" i="24"/>
  <c r="A245" i="24"/>
  <c r="A246" i="24"/>
  <c r="A247" i="24"/>
  <c r="A248" i="24"/>
  <c r="A249" i="24"/>
  <c r="A250" i="24"/>
  <c r="A251" i="24"/>
  <c r="A252" i="24"/>
  <c r="A253" i="24"/>
  <c r="A254" i="24"/>
  <c r="A255" i="24"/>
  <c r="A256" i="24"/>
  <c r="A257" i="24"/>
  <c r="A258" i="24"/>
  <c r="A259" i="24"/>
  <c r="A260" i="24"/>
  <c r="A261" i="24"/>
  <c r="A262" i="24"/>
  <c r="A263" i="24"/>
  <c r="A264" i="24"/>
  <c r="A265" i="24"/>
  <c r="A266" i="24"/>
  <c r="A267" i="24"/>
  <c r="A268" i="24"/>
  <c r="A269" i="24"/>
  <c r="A270" i="24"/>
  <c r="A271" i="24"/>
  <c r="A272" i="24"/>
  <c r="A273" i="24"/>
  <c r="A274" i="24"/>
  <c r="A275" i="24"/>
  <c r="A276" i="24"/>
  <c r="A277" i="24"/>
  <c r="A278" i="24"/>
  <c r="A279" i="24"/>
  <c r="A280" i="24"/>
  <c r="A281" i="24"/>
  <c r="A282" i="24"/>
  <c r="A283" i="24"/>
  <c r="A284" i="24"/>
  <c r="A285" i="24"/>
  <c r="A286" i="24"/>
  <c r="A287" i="24"/>
  <c r="A288" i="24"/>
  <c r="A289" i="24"/>
  <c r="A290" i="24"/>
  <c r="A291" i="24"/>
  <c r="A292" i="24"/>
  <c r="A293" i="24"/>
  <c r="E306" i="8" l="1"/>
  <c r="D306" i="8"/>
  <c r="C306" i="8"/>
  <c r="J301" i="27"/>
  <c r="J302" i="27"/>
  <c r="G301" i="27"/>
  <c r="H301" i="27" s="1"/>
  <c r="C42" i="7"/>
  <c r="D42" i="7"/>
  <c r="E42" i="7"/>
  <c r="F42" i="7"/>
  <c r="H42" i="7"/>
  <c r="K42" i="7"/>
  <c r="L42" i="7"/>
  <c r="C43" i="7"/>
  <c r="D43" i="7"/>
  <c r="E43" i="7"/>
  <c r="F43" i="7"/>
  <c r="H43" i="7"/>
  <c r="L43" i="7"/>
  <c r="X42" i="15"/>
  <c r="X43" i="15"/>
  <c r="P42" i="15"/>
  <c r="Q42" i="15"/>
  <c r="U42" i="15"/>
  <c r="B42" i="7" s="1"/>
  <c r="V42" i="15"/>
  <c r="W42" i="15"/>
  <c r="G42" i="7" s="1"/>
  <c r="P43" i="15"/>
  <c r="K43" i="7" s="1"/>
  <c r="Q43" i="15"/>
  <c r="U43" i="15"/>
  <c r="B43" i="7" s="1"/>
  <c r="V43" i="15"/>
  <c r="W43" i="15" s="1"/>
  <c r="G43" i="7" s="1"/>
  <c r="G42" i="15"/>
  <c r="I42" i="7" s="1"/>
  <c r="H42" i="15"/>
  <c r="J42" i="7" s="1"/>
  <c r="I42" i="15"/>
  <c r="K42" i="15"/>
  <c r="L42" i="15"/>
  <c r="G43" i="15"/>
  <c r="I43" i="7" s="1"/>
  <c r="H43" i="15"/>
  <c r="J43" i="7" s="1"/>
  <c r="I43" i="15"/>
  <c r="K43" i="15"/>
  <c r="L43" i="15"/>
  <c r="F296" i="27"/>
  <c r="I296" i="27"/>
  <c r="K296" i="27"/>
  <c r="F297" i="27"/>
  <c r="I297" i="27"/>
  <c r="K297" i="27"/>
  <c r="F298" i="27"/>
  <c r="I298" i="27"/>
  <c r="K298" i="27"/>
  <c r="F299" i="27"/>
  <c r="I299" i="27"/>
  <c r="K299" i="27"/>
  <c r="F300" i="27"/>
  <c r="T44" i="15" s="1"/>
  <c r="I300" i="27"/>
  <c r="K300" i="27"/>
  <c r="A296" i="27"/>
  <c r="A297" i="27"/>
  <c r="A298" i="27"/>
  <c r="A299" i="27"/>
  <c r="A300" i="27"/>
  <c r="F2" i="27"/>
  <c r="F3" i="27"/>
  <c r="F4" i="27"/>
  <c r="F5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6" i="27"/>
  <c r="F27" i="27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F48" i="27"/>
  <c r="F49" i="27"/>
  <c r="F50" i="27"/>
  <c r="F51" i="27"/>
  <c r="F52" i="27"/>
  <c r="F53" i="27"/>
  <c r="F54" i="27"/>
  <c r="F55" i="27"/>
  <c r="F56" i="27"/>
  <c r="F57" i="27"/>
  <c r="F58" i="27"/>
  <c r="F59" i="27"/>
  <c r="F60" i="27"/>
  <c r="F61" i="27"/>
  <c r="F62" i="27"/>
  <c r="F63" i="27"/>
  <c r="F64" i="27"/>
  <c r="F65" i="27"/>
  <c r="F66" i="27"/>
  <c r="F67" i="27"/>
  <c r="F68" i="27"/>
  <c r="F69" i="27"/>
  <c r="F70" i="27"/>
  <c r="F71" i="27"/>
  <c r="F72" i="27"/>
  <c r="F73" i="27"/>
  <c r="F74" i="27"/>
  <c r="F75" i="27"/>
  <c r="F76" i="27"/>
  <c r="F77" i="27"/>
  <c r="F78" i="27"/>
  <c r="F79" i="27"/>
  <c r="F80" i="27"/>
  <c r="F81" i="27"/>
  <c r="F82" i="27"/>
  <c r="F83" i="27"/>
  <c r="F84" i="27"/>
  <c r="F85" i="27"/>
  <c r="F86" i="27"/>
  <c r="F87" i="27"/>
  <c r="F88" i="27"/>
  <c r="F89" i="27"/>
  <c r="F90" i="27"/>
  <c r="F91" i="27"/>
  <c r="F92" i="27"/>
  <c r="F93" i="27"/>
  <c r="F94" i="27"/>
  <c r="F95" i="27"/>
  <c r="F96" i="27"/>
  <c r="F97" i="27"/>
  <c r="F98" i="27"/>
  <c r="F99" i="27"/>
  <c r="F100" i="27"/>
  <c r="F101" i="27"/>
  <c r="F102" i="27"/>
  <c r="F103" i="27"/>
  <c r="F104" i="27"/>
  <c r="F105" i="27"/>
  <c r="F106" i="27"/>
  <c r="F107" i="27"/>
  <c r="F108" i="27"/>
  <c r="F109" i="27"/>
  <c r="F110" i="27"/>
  <c r="F111" i="27"/>
  <c r="F112" i="27"/>
  <c r="F113" i="27"/>
  <c r="F114" i="27"/>
  <c r="F115" i="27"/>
  <c r="F116" i="27"/>
  <c r="F117" i="27"/>
  <c r="F118" i="27"/>
  <c r="F119" i="27"/>
  <c r="F120" i="27"/>
  <c r="F121" i="27"/>
  <c r="F122" i="27"/>
  <c r="F123" i="27"/>
  <c r="F124" i="27"/>
  <c r="F125" i="27"/>
  <c r="F126" i="27"/>
  <c r="F127" i="27"/>
  <c r="F128" i="27"/>
  <c r="F129" i="27"/>
  <c r="F130" i="27"/>
  <c r="F131" i="27"/>
  <c r="F132" i="27"/>
  <c r="F133" i="27"/>
  <c r="F134" i="27"/>
  <c r="F135" i="27"/>
  <c r="F136" i="27"/>
  <c r="F137" i="27"/>
  <c r="F138" i="27"/>
  <c r="F139" i="27"/>
  <c r="F140" i="27"/>
  <c r="F141" i="27"/>
  <c r="F142" i="27"/>
  <c r="F143" i="27"/>
  <c r="F144" i="27"/>
  <c r="F145" i="27"/>
  <c r="F146" i="27"/>
  <c r="F147" i="27"/>
  <c r="F148" i="27"/>
  <c r="F149" i="27"/>
  <c r="F150" i="27"/>
  <c r="F151" i="27"/>
  <c r="F152" i="27"/>
  <c r="F153" i="27"/>
  <c r="F154" i="27"/>
  <c r="F155" i="27"/>
  <c r="F156" i="27"/>
  <c r="F157" i="27"/>
  <c r="F158" i="27"/>
  <c r="F159" i="27"/>
  <c r="F160" i="27"/>
  <c r="F161" i="27"/>
  <c r="F162" i="27"/>
  <c r="F163" i="27"/>
  <c r="F164" i="27"/>
  <c r="F165" i="27"/>
  <c r="F166" i="27"/>
  <c r="F167" i="27"/>
  <c r="F168" i="27"/>
  <c r="F169" i="27"/>
  <c r="F170" i="27"/>
  <c r="F171" i="27"/>
  <c r="F172" i="27"/>
  <c r="F173" i="27"/>
  <c r="F174" i="27"/>
  <c r="F175" i="27"/>
  <c r="F176" i="27"/>
  <c r="F177" i="27"/>
  <c r="F178" i="27"/>
  <c r="F179" i="27"/>
  <c r="F180" i="27"/>
  <c r="F181" i="27"/>
  <c r="F182" i="27"/>
  <c r="F183" i="27"/>
  <c r="F184" i="27"/>
  <c r="F185" i="27"/>
  <c r="F186" i="27"/>
  <c r="F187" i="27"/>
  <c r="F188" i="27"/>
  <c r="F189" i="27"/>
  <c r="F190" i="27"/>
  <c r="F191" i="27"/>
  <c r="F192" i="27"/>
  <c r="F193" i="27"/>
  <c r="F194" i="27"/>
  <c r="F195" i="27"/>
  <c r="F196" i="27"/>
  <c r="F197" i="27"/>
  <c r="F198" i="27"/>
  <c r="F199" i="27"/>
  <c r="F200" i="27"/>
  <c r="F201" i="27"/>
  <c r="F202" i="27"/>
  <c r="F203" i="27"/>
  <c r="F204" i="27"/>
  <c r="F205" i="27"/>
  <c r="F206" i="27"/>
  <c r="F207" i="27"/>
  <c r="F208" i="27"/>
  <c r="F209" i="27"/>
  <c r="F210" i="27"/>
  <c r="F211" i="27"/>
  <c r="F212" i="27"/>
  <c r="F213" i="27"/>
  <c r="F214" i="27"/>
  <c r="F215" i="27"/>
  <c r="F216" i="27"/>
  <c r="F217" i="27"/>
  <c r="F218" i="27"/>
  <c r="F219" i="27"/>
  <c r="F220" i="27"/>
  <c r="F221" i="27"/>
  <c r="F222" i="27"/>
  <c r="F223" i="27"/>
  <c r="F224" i="27"/>
  <c r="F225" i="27"/>
  <c r="F226" i="27"/>
  <c r="F227" i="27"/>
  <c r="F228" i="27"/>
  <c r="F229" i="27"/>
  <c r="F230" i="27"/>
  <c r="F231" i="27"/>
  <c r="F232" i="27"/>
  <c r="F233" i="27"/>
  <c r="F234" i="27"/>
  <c r="F235" i="27"/>
  <c r="F236" i="27"/>
  <c r="F237" i="27"/>
  <c r="F238" i="27"/>
  <c r="F239" i="27"/>
  <c r="F240" i="27"/>
  <c r="F241" i="27"/>
  <c r="F242" i="27"/>
  <c r="F243" i="27"/>
  <c r="F244" i="27"/>
  <c r="F245" i="27"/>
  <c r="F246" i="27"/>
  <c r="F247" i="27"/>
  <c r="F248" i="27"/>
  <c r="F249" i="27"/>
  <c r="F250" i="27"/>
  <c r="F251" i="27"/>
  <c r="F252" i="27"/>
  <c r="F253" i="27"/>
  <c r="F254" i="27"/>
  <c r="F255" i="27"/>
  <c r="F256" i="27"/>
  <c r="F257" i="27"/>
  <c r="F258" i="27"/>
  <c r="F259" i="27"/>
  <c r="F260" i="27"/>
  <c r="F261" i="27"/>
  <c r="F262" i="27"/>
  <c r="F263" i="27"/>
  <c r="F264" i="27"/>
  <c r="F265" i="27"/>
  <c r="F266" i="27"/>
  <c r="F267" i="27"/>
  <c r="F268" i="27"/>
  <c r="F269" i="27"/>
  <c r="F270" i="27"/>
  <c r="F271" i="27"/>
  <c r="F272" i="27"/>
  <c r="F273" i="27"/>
  <c r="F274" i="27"/>
  <c r="F275" i="27"/>
  <c r="F276" i="27"/>
  <c r="F277" i="27"/>
  <c r="F278" i="27"/>
  <c r="F279" i="27"/>
  <c r="F280" i="27"/>
  <c r="F281" i="27"/>
  <c r="F282" i="27"/>
  <c r="F283" i="27"/>
  <c r="F284" i="27"/>
  <c r="F285" i="27"/>
  <c r="F286" i="27"/>
  <c r="F287" i="27"/>
  <c r="F288" i="27"/>
  <c r="F289" i="27"/>
  <c r="F290" i="27"/>
  <c r="F291" i="27"/>
  <c r="F292" i="27"/>
  <c r="F293" i="27"/>
  <c r="F294" i="27"/>
  <c r="F295" i="27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29" i="24"/>
  <c r="A28" i="24"/>
  <c r="A27" i="24"/>
  <c r="A26" i="24"/>
  <c r="A25" i="24"/>
  <c r="A24" i="24"/>
  <c r="A23" i="24"/>
  <c r="A22" i="24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A4" i="24"/>
  <c r="A3" i="24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Q29" i="6"/>
  <c r="O29" i="6"/>
  <c r="J29" i="6"/>
  <c r="H29" i="6"/>
  <c r="F29" i="6"/>
  <c r="C29" i="6"/>
  <c r="A29" i="6"/>
  <c r="Q28" i="6"/>
  <c r="O28" i="6"/>
  <c r="J28" i="6"/>
  <c r="H28" i="6"/>
  <c r="F28" i="6"/>
  <c r="C28" i="6"/>
  <c r="A28" i="6"/>
  <c r="Q27" i="6"/>
  <c r="O27" i="6"/>
  <c r="J27" i="6"/>
  <c r="H27" i="6"/>
  <c r="F27" i="6"/>
  <c r="C27" i="6"/>
  <c r="A27" i="6"/>
  <c r="Q26" i="6"/>
  <c r="O26" i="6"/>
  <c r="J26" i="6"/>
  <c r="H26" i="6"/>
  <c r="F26" i="6"/>
  <c r="C26" i="6"/>
  <c r="A26" i="6"/>
  <c r="Q25" i="6"/>
  <c r="O25" i="6"/>
  <c r="J25" i="6"/>
  <c r="H25" i="6"/>
  <c r="F25" i="6"/>
  <c r="C25" i="6"/>
  <c r="A25" i="6"/>
  <c r="Q24" i="6"/>
  <c r="O24" i="6"/>
  <c r="J24" i="6"/>
  <c r="H24" i="6"/>
  <c r="F24" i="6"/>
  <c r="C24" i="6"/>
  <c r="A24" i="6"/>
  <c r="Q23" i="6"/>
  <c r="O23" i="6"/>
  <c r="J23" i="6"/>
  <c r="H23" i="6"/>
  <c r="F23" i="6"/>
  <c r="C23" i="6"/>
  <c r="A23" i="6"/>
  <c r="Q22" i="6"/>
  <c r="O22" i="6"/>
  <c r="J22" i="6"/>
  <c r="H22" i="6"/>
  <c r="F22" i="6"/>
  <c r="C22" i="6"/>
  <c r="A22" i="6"/>
  <c r="Q21" i="6"/>
  <c r="O21" i="6"/>
  <c r="J21" i="6"/>
  <c r="H21" i="6"/>
  <c r="F21" i="6"/>
  <c r="C21" i="6"/>
  <c r="A21" i="6"/>
  <c r="Q20" i="6"/>
  <c r="O20" i="6"/>
  <c r="J20" i="6"/>
  <c r="H20" i="6"/>
  <c r="F20" i="6"/>
  <c r="C20" i="6"/>
  <c r="A20" i="6"/>
  <c r="Q19" i="6"/>
  <c r="O19" i="6"/>
  <c r="J19" i="6"/>
  <c r="H19" i="6"/>
  <c r="F19" i="6"/>
  <c r="C19" i="6"/>
  <c r="A19" i="6"/>
  <c r="Q18" i="6"/>
  <c r="O18" i="6"/>
  <c r="J18" i="6"/>
  <c r="H18" i="6"/>
  <c r="F18" i="6"/>
  <c r="C18" i="6"/>
  <c r="A18" i="6"/>
  <c r="Q17" i="6"/>
  <c r="O17" i="6"/>
  <c r="J17" i="6"/>
  <c r="H17" i="6"/>
  <c r="F17" i="6"/>
  <c r="C17" i="6"/>
  <c r="A17" i="6"/>
  <c r="Q16" i="6"/>
  <c r="O16" i="6"/>
  <c r="M16" i="6"/>
  <c r="J16" i="6"/>
  <c r="H16" i="6"/>
  <c r="F16" i="6"/>
  <c r="C16" i="6"/>
  <c r="A16" i="6"/>
  <c r="Q15" i="6"/>
  <c r="O15" i="6"/>
  <c r="J15" i="6"/>
  <c r="H15" i="6"/>
  <c r="F15" i="6"/>
  <c r="C15" i="6"/>
  <c r="A15" i="6"/>
  <c r="Q14" i="6"/>
  <c r="O14" i="6"/>
  <c r="J14" i="6"/>
  <c r="H14" i="6"/>
  <c r="F14" i="6"/>
  <c r="C14" i="6"/>
  <c r="A14" i="6"/>
  <c r="Q13" i="6"/>
  <c r="O13" i="6"/>
  <c r="J13" i="6"/>
  <c r="H13" i="6"/>
  <c r="F13" i="6"/>
  <c r="C13" i="6"/>
  <c r="A13" i="6"/>
  <c r="Q12" i="6"/>
  <c r="O12" i="6"/>
  <c r="J12" i="6"/>
  <c r="H12" i="6"/>
  <c r="F12" i="6"/>
  <c r="C12" i="6"/>
  <c r="A12" i="6"/>
  <c r="Q11" i="6"/>
  <c r="O11" i="6"/>
  <c r="N11" i="6"/>
  <c r="M11" i="6"/>
  <c r="J11" i="6"/>
  <c r="H11" i="6"/>
  <c r="F11" i="6"/>
  <c r="C11" i="6"/>
  <c r="A11" i="6"/>
  <c r="Q10" i="6"/>
  <c r="O10" i="6"/>
  <c r="N10" i="6"/>
  <c r="M10" i="6"/>
  <c r="J10" i="6"/>
  <c r="H10" i="6"/>
  <c r="F10" i="6"/>
  <c r="C10" i="6"/>
  <c r="A10" i="6"/>
  <c r="Q9" i="6"/>
  <c r="O9" i="6"/>
  <c r="J9" i="6"/>
  <c r="H9" i="6"/>
  <c r="F9" i="6"/>
  <c r="C9" i="6"/>
  <c r="A9" i="6"/>
  <c r="Q8" i="6"/>
  <c r="O8" i="6"/>
  <c r="J8" i="6"/>
  <c r="H8" i="6"/>
  <c r="F8" i="6"/>
  <c r="C8" i="6"/>
  <c r="A8" i="6"/>
  <c r="Q7" i="6"/>
  <c r="O7" i="6"/>
  <c r="M7" i="6"/>
  <c r="J7" i="6"/>
  <c r="H7" i="6"/>
  <c r="F7" i="6"/>
  <c r="C7" i="6"/>
  <c r="A7" i="6"/>
  <c r="Q6" i="6"/>
  <c r="O6" i="6"/>
  <c r="J6" i="6"/>
  <c r="H6" i="6"/>
  <c r="F6" i="6"/>
  <c r="C6" i="6"/>
  <c r="A6" i="6"/>
  <c r="Q5" i="6"/>
  <c r="O5" i="6"/>
  <c r="J5" i="6"/>
  <c r="H5" i="6"/>
  <c r="F5" i="6"/>
  <c r="C5" i="6"/>
  <c r="A5" i="6"/>
  <c r="Q4" i="6"/>
  <c r="O4" i="6"/>
  <c r="J4" i="6"/>
  <c r="H4" i="6"/>
  <c r="F4" i="6"/>
  <c r="C4" i="6"/>
  <c r="A4" i="6"/>
  <c r="Q3" i="6"/>
  <c r="O3" i="6"/>
  <c r="J3" i="6"/>
  <c r="H3" i="6"/>
  <c r="F3" i="6"/>
  <c r="C3" i="6"/>
  <c r="A3" i="6"/>
  <c r="S29" i="4"/>
  <c r="R29" i="4"/>
  <c r="P29" i="4"/>
  <c r="M29" i="4"/>
  <c r="K29" i="4"/>
  <c r="E29" i="4"/>
  <c r="C29" i="4"/>
  <c r="S28" i="4"/>
  <c r="R28" i="4"/>
  <c r="P28" i="4"/>
  <c r="M28" i="4"/>
  <c r="K28" i="4"/>
  <c r="E28" i="4"/>
  <c r="C28" i="4"/>
  <c r="S27" i="4"/>
  <c r="R27" i="4"/>
  <c r="P27" i="4"/>
  <c r="M27" i="4"/>
  <c r="K27" i="4"/>
  <c r="E27" i="4"/>
  <c r="C27" i="4"/>
  <c r="S26" i="4"/>
  <c r="R26" i="4"/>
  <c r="P26" i="4"/>
  <c r="M26" i="4"/>
  <c r="K26" i="4"/>
  <c r="E26" i="4"/>
  <c r="C26" i="4"/>
  <c r="S25" i="4"/>
  <c r="R25" i="4"/>
  <c r="P25" i="4"/>
  <c r="M25" i="4"/>
  <c r="K25" i="4"/>
  <c r="E25" i="4"/>
  <c r="C25" i="4"/>
  <c r="S24" i="4"/>
  <c r="R24" i="4"/>
  <c r="P24" i="4"/>
  <c r="M24" i="4"/>
  <c r="K24" i="4"/>
  <c r="E24" i="4"/>
  <c r="C24" i="4"/>
  <c r="S23" i="4"/>
  <c r="R23" i="4"/>
  <c r="P23" i="4"/>
  <c r="M23" i="4"/>
  <c r="K23" i="4"/>
  <c r="E23" i="4"/>
  <c r="C23" i="4"/>
  <c r="S22" i="4"/>
  <c r="R22" i="4"/>
  <c r="P22" i="4"/>
  <c r="M22" i="4"/>
  <c r="K22" i="4"/>
  <c r="E22" i="4"/>
  <c r="C22" i="4"/>
  <c r="S21" i="4"/>
  <c r="R21" i="4"/>
  <c r="P21" i="4"/>
  <c r="M21" i="4"/>
  <c r="K21" i="4"/>
  <c r="E21" i="4"/>
  <c r="C21" i="4"/>
  <c r="S20" i="4"/>
  <c r="R20" i="4"/>
  <c r="P20" i="4"/>
  <c r="M20" i="4"/>
  <c r="K20" i="4"/>
  <c r="E20" i="4"/>
  <c r="C20" i="4"/>
  <c r="S19" i="4"/>
  <c r="R19" i="4"/>
  <c r="P19" i="4"/>
  <c r="M19" i="4"/>
  <c r="K19" i="4"/>
  <c r="E19" i="4"/>
  <c r="C19" i="4"/>
  <c r="S18" i="4"/>
  <c r="R18" i="4"/>
  <c r="P18" i="4"/>
  <c r="M18" i="4"/>
  <c r="K18" i="4"/>
  <c r="E18" i="4"/>
  <c r="C18" i="4"/>
  <c r="S17" i="4"/>
  <c r="R17" i="4"/>
  <c r="P17" i="4"/>
  <c r="M17" i="4"/>
  <c r="K17" i="4"/>
  <c r="E17" i="4"/>
  <c r="C17" i="4"/>
  <c r="S16" i="4"/>
  <c r="R16" i="4"/>
  <c r="P16" i="4"/>
  <c r="N16" i="4"/>
  <c r="M16" i="4"/>
  <c r="K16" i="4"/>
  <c r="E16" i="4"/>
  <c r="C16" i="4"/>
  <c r="S15" i="4"/>
  <c r="R15" i="4"/>
  <c r="P15" i="4"/>
  <c r="M15" i="4"/>
  <c r="K15" i="4"/>
  <c r="E15" i="4"/>
  <c r="C15" i="4"/>
  <c r="S14" i="4"/>
  <c r="R14" i="4"/>
  <c r="P14" i="4"/>
  <c r="M14" i="4"/>
  <c r="K14" i="4"/>
  <c r="E14" i="4"/>
  <c r="C14" i="4"/>
  <c r="S13" i="4"/>
  <c r="R13" i="4"/>
  <c r="P13" i="4"/>
  <c r="M13" i="4"/>
  <c r="K13" i="4"/>
  <c r="E13" i="4"/>
  <c r="C13" i="4"/>
  <c r="S12" i="4"/>
  <c r="R12" i="4"/>
  <c r="P12" i="4"/>
  <c r="M12" i="4"/>
  <c r="K12" i="4"/>
  <c r="E12" i="4"/>
  <c r="C12" i="4"/>
  <c r="S11" i="4"/>
  <c r="R11" i="4"/>
  <c r="P11" i="4"/>
  <c r="O11" i="4"/>
  <c r="N11" i="4"/>
  <c r="M11" i="4"/>
  <c r="K11" i="4"/>
  <c r="E11" i="4"/>
  <c r="C11" i="4"/>
  <c r="S10" i="4"/>
  <c r="R10" i="4"/>
  <c r="P10" i="4"/>
  <c r="O10" i="4"/>
  <c r="N10" i="4"/>
  <c r="M10" i="4"/>
  <c r="K10" i="4"/>
  <c r="E10" i="4"/>
  <c r="C10" i="4"/>
  <c r="S9" i="4"/>
  <c r="R9" i="4"/>
  <c r="P9" i="4"/>
  <c r="M9" i="4"/>
  <c r="K9" i="4"/>
  <c r="E9" i="4"/>
  <c r="C9" i="4"/>
  <c r="S8" i="4"/>
  <c r="R8" i="4"/>
  <c r="P8" i="4"/>
  <c r="M8" i="4"/>
  <c r="K8" i="4"/>
  <c r="E8" i="4"/>
  <c r="C8" i="4"/>
  <c r="S7" i="4"/>
  <c r="R7" i="4"/>
  <c r="P7" i="4"/>
  <c r="N7" i="4"/>
  <c r="M7" i="4"/>
  <c r="K7" i="4"/>
  <c r="E7" i="4"/>
  <c r="C7" i="4"/>
  <c r="S6" i="4"/>
  <c r="R6" i="4"/>
  <c r="P6" i="4"/>
  <c r="M6" i="4"/>
  <c r="K6" i="4"/>
  <c r="E6" i="4"/>
  <c r="C6" i="4"/>
  <c r="S5" i="4"/>
  <c r="R5" i="4"/>
  <c r="P5" i="4"/>
  <c r="M5" i="4"/>
  <c r="K5" i="4"/>
  <c r="E5" i="4"/>
  <c r="C5" i="4"/>
  <c r="S4" i="4"/>
  <c r="R4" i="4"/>
  <c r="P4" i="4"/>
  <c r="M4" i="4"/>
  <c r="K4" i="4"/>
  <c r="E4" i="4"/>
  <c r="C4" i="4"/>
  <c r="S3" i="4"/>
  <c r="R3" i="4"/>
  <c r="P3" i="4"/>
  <c r="M3" i="4"/>
  <c r="K3" i="4"/>
  <c r="E3" i="4"/>
  <c r="C3" i="4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L41" i="7"/>
  <c r="H41" i="7"/>
  <c r="F41" i="7"/>
  <c r="E41" i="7"/>
  <c r="D41" i="7"/>
  <c r="C41" i="7"/>
  <c r="L40" i="7"/>
  <c r="H40" i="7"/>
  <c r="F40" i="7"/>
  <c r="E40" i="7"/>
  <c r="D40" i="7"/>
  <c r="C40" i="7"/>
  <c r="L39" i="7"/>
  <c r="H39" i="7"/>
  <c r="F39" i="7"/>
  <c r="E39" i="7"/>
  <c r="D39" i="7"/>
  <c r="C39" i="7"/>
  <c r="L38" i="7"/>
  <c r="H38" i="7"/>
  <c r="F38" i="7"/>
  <c r="E38" i="7"/>
  <c r="D38" i="7"/>
  <c r="C38" i="7"/>
  <c r="L37" i="7"/>
  <c r="H37" i="7"/>
  <c r="F37" i="7"/>
  <c r="E37" i="7"/>
  <c r="D37" i="7"/>
  <c r="C37" i="7"/>
  <c r="L36" i="7"/>
  <c r="H36" i="7"/>
  <c r="F36" i="7"/>
  <c r="E36" i="7"/>
  <c r="D36" i="7"/>
  <c r="C36" i="7"/>
  <c r="L35" i="7"/>
  <c r="H35" i="7"/>
  <c r="F35" i="7"/>
  <c r="E35" i="7"/>
  <c r="D35" i="7"/>
  <c r="C35" i="7"/>
  <c r="L34" i="7"/>
  <c r="H34" i="7"/>
  <c r="F34" i="7"/>
  <c r="E34" i="7"/>
  <c r="D34" i="7"/>
  <c r="C34" i="7"/>
  <c r="L33" i="7"/>
  <c r="H33" i="7"/>
  <c r="F33" i="7"/>
  <c r="E33" i="7"/>
  <c r="D33" i="7"/>
  <c r="C33" i="7"/>
  <c r="L32" i="7"/>
  <c r="H32" i="7"/>
  <c r="F32" i="7"/>
  <c r="E32" i="7"/>
  <c r="D32" i="7"/>
  <c r="C32" i="7"/>
  <c r="L31" i="7"/>
  <c r="H31" i="7"/>
  <c r="F31" i="7"/>
  <c r="E31" i="7"/>
  <c r="D31" i="7"/>
  <c r="C31" i="7"/>
  <c r="L30" i="7"/>
  <c r="F30" i="7"/>
  <c r="C30" i="17" s="1"/>
  <c r="E30" i="7"/>
  <c r="I30" i="17" s="1"/>
  <c r="D30" i="7"/>
  <c r="C30" i="7"/>
  <c r="B30" i="17" s="1"/>
  <c r="L29" i="7"/>
  <c r="F29" i="7"/>
  <c r="C29" i="17" s="1"/>
  <c r="E29" i="7"/>
  <c r="I29" i="17" s="1"/>
  <c r="D29" i="7"/>
  <c r="C29" i="7"/>
  <c r="B29" i="17" s="1"/>
  <c r="L28" i="7"/>
  <c r="F28" i="7"/>
  <c r="C28" i="17" s="1"/>
  <c r="E28" i="7"/>
  <c r="I28" i="17" s="1"/>
  <c r="D28" i="7"/>
  <c r="C28" i="7"/>
  <c r="B28" i="17" s="1"/>
  <c r="L27" i="7"/>
  <c r="F27" i="7"/>
  <c r="C27" i="17" s="1"/>
  <c r="E27" i="7"/>
  <c r="I27" i="17" s="1"/>
  <c r="D27" i="7"/>
  <c r="C27" i="7"/>
  <c r="B27" i="17" s="1"/>
  <c r="L26" i="7"/>
  <c r="F26" i="7"/>
  <c r="C26" i="17" s="1"/>
  <c r="E26" i="7"/>
  <c r="I26" i="17" s="1"/>
  <c r="D26" i="7"/>
  <c r="C26" i="7"/>
  <c r="B26" i="17" s="1"/>
  <c r="L25" i="7"/>
  <c r="F25" i="7"/>
  <c r="C25" i="17" s="1"/>
  <c r="E25" i="7"/>
  <c r="I25" i="17" s="1"/>
  <c r="D25" i="7"/>
  <c r="C25" i="7"/>
  <c r="B25" i="17" s="1"/>
  <c r="L24" i="7"/>
  <c r="F24" i="7"/>
  <c r="C24" i="17" s="1"/>
  <c r="E24" i="7"/>
  <c r="I24" i="17" s="1"/>
  <c r="D24" i="7"/>
  <c r="C24" i="7"/>
  <c r="B24" i="17" s="1"/>
  <c r="L23" i="7"/>
  <c r="F23" i="7"/>
  <c r="C23" i="17" s="1"/>
  <c r="E23" i="7"/>
  <c r="I23" i="17" s="1"/>
  <c r="D23" i="7"/>
  <c r="C23" i="7"/>
  <c r="B23" i="17" s="1"/>
  <c r="L22" i="7"/>
  <c r="F22" i="7"/>
  <c r="C22" i="17" s="1"/>
  <c r="E22" i="7"/>
  <c r="I22" i="17" s="1"/>
  <c r="D22" i="7"/>
  <c r="C22" i="7"/>
  <c r="B22" i="17" s="1"/>
  <c r="L21" i="7"/>
  <c r="F21" i="7"/>
  <c r="C21" i="17" s="1"/>
  <c r="E21" i="7"/>
  <c r="I21" i="17" s="1"/>
  <c r="D21" i="7"/>
  <c r="C21" i="7"/>
  <c r="B21" i="17" s="1"/>
  <c r="L20" i="7"/>
  <c r="F20" i="7"/>
  <c r="C20" i="17" s="1"/>
  <c r="E20" i="7"/>
  <c r="I20" i="17" s="1"/>
  <c r="D20" i="7"/>
  <c r="C20" i="7"/>
  <c r="B20" i="17" s="1"/>
  <c r="L19" i="7"/>
  <c r="F19" i="7"/>
  <c r="C19" i="17" s="1"/>
  <c r="E19" i="7"/>
  <c r="I19" i="17" s="1"/>
  <c r="D19" i="7"/>
  <c r="C19" i="7"/>
  <c r="B19" i="17" s="1"/>
  <c r="L18" i="7"/>
  <c r="F18" i="7"/>
  <c r="C18" i="17" s="1"/>
  <c r="E18" i="7"/>
  <c r="I18" i="17" s="1"/>
  <c r="D18" i="7"/>
  <c r="C18" i="7"/>
  <c r="B18" i="17" s="1"/>
  <c r="L17" i="7"/>
  <c r="F17" i="7"/>
  <c r="C17" i="17" s="1"/>
  <c r="E17" i="7"/>
  <c r="I17" i="17" s="1"/>
  <c r="D17" i="7"/>
  <c r="C17" i="7"/>
  <c r="B17" i="17" s="1"/>
  <c r="L16" i="7"/>
  <c r="F16" i="7"/>
  <c r="C16" i="17" s="1"/>
  <c r="E16" i="7"/>
  <c r="I16" i="17" s="1"/>
  <c r="D16" i="7"/>
  <c r="C16" i="7"/>
  <c r="B16" i="17" s="1"/>
  <c r="L15" i="7"/>
  <c r="F15" i="7"/>
  <c r="C15" i="17" s="1"/>
  <c r="E15" i="7"/>
  <c r="I15" i="17" s="1"/>
  <c r="D15" i="7"/>
  <c r="C15" i="7"/>
  <c r="B15" i="17" s="1"/>
  <c r="L14" i="7"/>
  <c r="F14" i="7"/>
  <c r="C14" i="17" s="1"/>
  <c r="E14" i="7"/>
  <c r="I14" i="17" s="1"/>
  <c r="D14" i="7"/>
  <c r="C14" i="7"/>
  <c r="B14" i="17" s="1"/>
  <c r="L13" i="7"/>
  <c r="F13" i="7"/>
  <c r="C13" i="17" s="1"/>
  <c r="E13" i="7"/>
  <c r="I13" i="17" s="1"/>
  <c r="D13" i="7"/>
  <c r="C13" i="7"/>
  <c r="B13" i="17" s="1"/>
  <c r="L12" i="7"/>
  <c r="F12" i="7"/>
  <c r="C12" i="17" s="1"/>
  <c r="E12" i="7"/>
  <c r="I12" i="17" s="1"/>
  <c r="D12" i="7"/>
  <c r="C12" i="7"/>
  <c r="B12" i="17" s="1"/>
  <c r="L11" i="7"/>
  <c r="F11" i="7"/>
  <c r="C11" i="17" s="1"/>
  <c r="E11" i="7"/>
  <c r="I11" i="17" s="1"/>
  <c r="D11" i="7"/>
  <c r="C11" i="7"/>
  <c r="B11" i="17" s="1"/>
  <c r="L10" i="7"/>
  <c r="F10" i="7"/>
  <c r="C10" i="17" s="1"/>
  <c r="E10" i="7"/>
  <c r="I10" i="17" s="1"/>
  <c r="D10" i="7"/>
  <c r="C10" i="7"/>
  <c r="B10" i="17" s="1"/>
  <c r="L9" i="7"/>
  <c r="F9" i="7"/>
  <c r="C9" i="17" s="1"/>
  <c r="E9" i="7"/>
  <c r="I9" i="17" s="1"/>
  <c r="D9" i="7"/>
  <c r="C9" i="7"/>
  <c r="B9" i="17" s="1"/>
  <c r="L8" i="7"/>
  <c r="F8" i="7"/>
  <c r="C8" i="17" s="1"/>
  <c r="E8" i="7"/>
  <c r="I8" i="17" s="1"/>
  <c r="D8" i="7"/>
  <c r="C8" i="7"/>
  <c r="B8" i="17" s="1"/>
  <c r="L7" i="7"/>
  <c r="F7" i="7"/>
  <c r="C7" i="17" s="1"/>
  <c r="E7" i="7"/>
  <c r="I7" i="17" s="1"/>
  <c r="D7" i="7"/>
  <c r="C7" i="7"/>
  <c r="B7" i="17" s="1"/>
  <c r="L6" i="7"/>
  <c r="F6" i="7"/>
  <c r="C6" i="17" s="1"/>
  <c r="E6" i="7"/>
  <c r="I6" i="17" s="1"/>
  <c r="D6" i="7"/>
  <c r="C6" i="7"/>
  <c r="B6" i="17" s="1"/>
  <c r="L5" i="7"/>
  <c r="F5" i="7"/>
  <c r="C5" i="17" s="1"/>
  <c r="E5" i="7"/>
  <c r="I5" i="17" s="1"/>
  <c r="D5" i="7"/>
  <c r="C5" i="7"/>
  <c r="B5" i="17" s="1"/>
  <c r="L4" i="7"/>
  <c r="F4" i="7"/>
  <c r="C4" i="17" s="1"/>
  <c r="E4" i="7"/>
  <c r="I4" i="17" s="1"/>
  <c r="D4" i="7"/>
  <c r="C4" i="7"/>
  <c r="B4" i="17" s="1"/>
  <c r="L3" i="7"/>
  <c r="F3" i="7"/>
  <c r="C3" i="17" s="1"/>
  <c r="E3" i="7"/>
  <c r="I3" i="17" s="1"/>
  <c r="D3" i="7"/>
  <c r="C3" i="7"/>
  <c r="B3" i="17" s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K182" i="30"/>
  <c r="J182" i="30" s="1"/>
  <c r="F182" i="30"/>
  <c r="E182" i="30"/>
  <c r="B182" i="30"/>
  <c r="I182" i="30" s="1"/>
  <c r="K181" i="30"/>
  <c r="J181" i="30" s="1"/>
  <c r="F181" i="30"/>
  <c r="E181" i="30"/>
  <c r="B181" i="30"/>
  <c r="I181" i="30" s="1"/>
  <c r="K180" i="30"/>
  <c r="J180" i="30" s="1"/>
  <c r="F180" i="30"/>
  <c r="E180" i="30"/>
  <c r="B180" i="30"/>
  <c r="I180" i="30" s="1"/>
  <c r="K179" i="30"/>
  <c r="J179" i="30" s="1"/>
  <c r="F179" i="30"/>
  <c r="E179" i="30"/>
  <c r="B179" i="30"/>
  <c r="I179" i="30" s="1"/>
  <c r="K178" i="30"/>
  <c r="J178" i="30" s="1"/>
  <c r="F178" i="30"/>
  <c r="E178" i="30"/>
  <c r="B178" i="30"/>
  <c r="I178" i="30" s="1"/>
  <c r="K177" i="30"/>
  <c r="J177" i="30" s="1"/>
  <c r="F177" i="30"/>
  <c r="E177" i="30"/>
  <c r="B177" i="30"/>
  <c r="I177" i="30" s="1"/>
  <c r="K176" i="30"/>
  <c r="J176" i="30" s="1"/>
  <c r="F176" i="30"/>
  <c r="E176" i="30"/>
  <c r="B176" i="30"/>
  <c r="I176" i="30" s="1"/>
  <c r="K175" i="30"/>
  <c r="J175" i="30" s="1"/>
  <c r="F175" i="30"/>
  <c r="E175" i="30"/>
  <c r="B175" i="30"/>
  <c r="I175" i="30" s="1"/>
  <c r="K174" i="30"/>
  <c r="J174" i="30" s="1"/>
  <c r="F174" i="30"/>
  <c r="E174" i="30"/>
  <c r="B174" i="30"/>
  <c r="I174" i="30" s="1"/>
  <c r="K173" i="30"/>
  <c r="J173" i="30" s="1"/>
  <c r="F173" i="30"/>
  <c r="E173" i="30"/>
  <c r="B173" i="30"/>
  <c r="I173" i="30" s="1"/>
  <c r="K172" i="30"/>
  <c r="J172" i="30" s="1"/>
  <c r="F172" i="30"/>
  <c r="E172" i="30"/>
  <c r="B172" i="30"/>
  <c r="I172" i="30" s="1"/>
  <c r="K171" i="30"/>
  <c r="J171" i="30" s="1"/>
  <c r="F171" i="30"/>
  <c r="E171" i="30"/>
  <c r="B171" i="30"/>
  <c r="I171" i="30" s="1"/>
  <c r="K170" i="30"/>
  <c r="J170" i="30" s="1"/>
  <c r="F170" i="30"/>
  <c r="E170" i="30"/>
  <c r="B170" i="30"/>
  <c r="I170" i="30" s="1"/>
  <c r="K169" i="30"/>
  <c r="J169" i="30" s="1"/>
  <c r="F169" i="30"/>
  <c r="E169" i="30"/>
  <c r="B169" i="30"/>
  <c r="I169" i="30" s="1"/>
  <c r="K168" i="30"/>
  <c r="J168" i="30" s="1"/>
  <c r="F168" i="30"/>
  <c r="E168" i="30"/>
  <c r="B168" i="30"/>
  <c r="I168" i="30" s="1"/>
  <c r="K167" i="30"/>
  <c r="J167" i="30" s="1"/>
  <c r="F167" i="30"/>
  <c r="E167" i="30"/>
  <c r="B167" i="30"/>
  <c r="I167" i="30" s="1"/>
  <c r="K166" i="30"/>
  <c r="J166" i="30" s="1"/>
  <c r="F166" i="30"/>
  <c r="E166" i="30"/>
  <c r="B166" i="30"/>
  <c r="I166" i="30" s="1"/>
  <c r="K165" i="30"/>
  <c r="J165" i="30" s="1"/>
  <c r="F165" i="30"/>
  <c r="E165" i="30"/>
  <c r="B165" i="30"/>
  <c r="I165" i="30" s="1"/>
  <c r="K164" i="30"/>
  <c r="J164" i="30" s="1"/>
  <c r="I164" i="30"/>
  <c r="F164" i="30"/>
  <c r="E164" i="30"/>
  <c r="B164" i="30"/>
  <c r="K163" i="30"/>
  <c r="J163" i="30" s="1"/>
  <c r="F163" i="30"/>
  <c r="E163" i="30"/>
  <c r="B163" i="30"/>
  <c r="I163" i="30" s="1"/>
  <c r="K162" i="30"/>
  <c r="J162" i="30" s="1"/>
  <c r="F162" i="30"/>
  <c r="E162" i="30"/>
  <c r="B162" i="30"/>
  <c r="I162" i="30" s="1"/>
  <c r="K161" i="30"/>
  <c r="J161" i="30" s="1"/>
  <c r="F161" i="30"/>
  <c r="E161" i="30"/>
  <c r="B161" i="30"/>
  <c r="I161" i="30" s="1"/>
  <c r="K160" i="30"/>
  <c r="J160" i="30" s="1"/>
  <c r="F160" i="30"/>
  <c r="E160" i="30"/>
  <c r="B160" i="30"/>
  <c r="I160" i="30" s="1"/>
  <c r="K159" i="30"/>
  <c r="J159" i="30" s="1"/>
  <c r="F159" i="30"/>
  <c r="E159" i="30"/>
  <c r="B159" i="30"/>
  <c r="I159" i="30" s="1"/>
  <c r="K158" i="30"/>
  <c r="J158" i="30" s="1"/>
  <c r="F158" i="30"/>
  <c r="E158" i="30"/>
  <c r="B158" i="30"/>
  <c r="I158" i="30" s="1"/>
  <c r="K157" i="30"/>
  <c r="J157" i="30" s="1"/>
  <c r="F157" i="30"/>
  <c r="E157" i="30"/>
  <c r="B157" i="30"/>
  <c r="I157" i="30" s="1"/>
  <c r="K156" i="30"/>
  <c r="J156" i="30" s="1"/>
  <c r="I156" i="30"/>
  <c r="F156" i="30"/>
  <c r="E156" i="30"/>
  <c r="B156" i="30"/>
  <c r="K155" i="30"/>
  <c r="J155" i="30" s="1"/>
  <c r="F155" i="30"/>
  <c r="E155" i="30"/>
  <c r="B155" i="30"/>
  <c r="I155" i="30" s="1"/>
  <c r="K154" i="30"/>
  <c r="J154" i="30" s="1"/>
  <c r="F154" i="30"/>
  <c r="E154" i="30"/>
  <c r="B154" i="30"/>
  <c r="I154" i="30" s="1"/>
  <c r="K153" i="30"/>
  <c r="J153" i="30" s="1"/>
  <c r="F153" i="30"/>
  <c r="E153" i="30"/>
  <c r="B153" i="30"/>
  <c r="I153" i="30" s="1"/>
  <c r="K152" i="30"/>
  <c r="J152" i="30" s="1"/>
  <c r="F152" i="30"/>
  <c r="E152" i="30"/>
  <c r="B152" i="30"/>
  <c r="I152" i="30" s="1"/>
  <c r="K151" i="30"/>
  <c r="J151" i="30" s="1"/>
  <c r="F151" i="30"/>
  <c r="E151" i="30"/>
  <c r="B151" i="30"/>
  <c r="I151" i="30" s="1"/>
  <c r="K150" i="30"/>
  <c r="J150" i="30"/>
  <c r="F150" i="30"/>
  <c r="E150" i="30"/>
  <c r="B150" i="30"/>
  <c r="I150" i="30" s="1"/>
  <c r="K149" i="30"/>
  <c r="J149" i="30" s="1"/>
  <c r="F149" i="30"/>
  <c r="E149" i="30"/>
  <c r="B149" i="30"/>
  <c r="I149" i="30" s="1"/>
  <c r="K148" i="30"/>
  <c r="J148" i="30" s="1"/>
  <c r="F148" i="30"/>
  <c r="E148" i="30"/>
  <c r="B148" i="30"/>
  <c r="I148" i="30" s="1"/>
  <c r="K147" i="30"/>
  <c r="J147" i="30" s="1"/>
  <c r="F147" i="30"/>
  <c r="E147" i="30"/>
  <c r="B147" i="30"/>
  <c r="I147" i="30" s="1"/>
  <c r="K146" i="30"/>
  <c r="J146" i="30" s="1"/>
  <c r="F146" i="30"/>
  <c r="E146" i="30"/>
  <c r="B146" i="30"/>
  <c r="I146" i="30" s="1"/>
  <c r="K145" i="30"/>
  <c r="J145" i="30" s="1"/>
  <c r="F145" i="30"/>
  <c r="E145" i="30"/>
  <c r="B145" i="30"/>
  <c r="I145" i="30" s="1"/>
  <c r="K144" i="30"/>
  <c r="J144" i="30" s="1"/>
  <c r="F144" i="30"/>
  <c r="E144" i="30"/>
  <c r="B144" i="30"/>
  <c r="I144" i="30" s="1"/>
  <c r="K143" i="30"/>
  <c r="J143" i="30" s="1"/>
  <c r="F143" i="30"/>
  <c r="E143" i="30"/>
  <c r="B143" i="30"/>
  <c r="I143" i="30" s="1"/>
  <c r="K142" i="30"/>
  <c r="J142" i="30"/>
  <c r="F142" i="30"/>
  <c r="E142" i="30"/>
  <c r="B142" i="30"/>
  <c r="I142" i="30" s="1"/>
  <c r="K141" i="30"/>
  <c r="J141" i="30" s="1"/>
  <c r="F141" i="30"/>
  <c r="E141" i="30"/>
  <c r="B141" i="30"/>
  <c r="I141" i="30" s="1"/>
  <c r="K140" i="30"/>
  <c r="J140" i="30" s="1"/>
  <c r="F140" i="30"/>
  <c r="E140" i="30"/>
  <c r="B140" i="30"/>
  <c r="I140" i="30" s="1"/>
  <c r="K139" i="30"/>
  <c r="J139" i="30" s="1"/>
  <c r="F139" i="30"/>
  <c r="E139" i="30"/>
  <c r="B139" i="30"/>
  <c r="I139" i="30" s="1"/>
  <c r="K138" i="30"/>
  <c r="J138" i="30" s="1"/>
  <c r="F138" i="30"/>
  <c r="E138" i="30"/>
  <c r="B138" i="30"/>
  <c r="I138" i="30" s="1"/>
  <c r="K137" i="30"/>
  <c r="J137" i="30" s="1"/>
  <c r="F137" i="30"/>
  <c r="E137" i="30"/>
  <c r="B137" i="30"/>
  <c r="I137" i="30" s="1"/>
  <c r="K136" i="30"/>
  <c r="J136" i="30" s="1"/>
  <c r="F136" i="30"/>
  <c r="E136" i="30"/>
  <c r="B136" i="30"/>
  <c r="I136" i="30" s="1"/>
  <c r="K135" i="30"/>
  <c r="J135" i="30" s="1"/>
  <c r="F135" i="30"/>
  <c r="E135" i="30"/>
  <c r="B135" i="30"/>
  <c r="I135" i="30" s="1"/>
  <c r="K134" i="30"/>
  <c r="J134" i="30"/>
  <c r="F134" i="30"/>
  <c r="E134" i="30"/>
  <c r="B134" i="30"/>
  <c r="I134" i="30" s="1"/>
  <c r="K133" i="30"/>
  <c r="J133" i="30" s="1"/>
  <c r="F133" i="30"/>
  <c r="E133" i="30"/>
  <c r="B133" i="30"/>
  <c r="I133" i="30" s="1"/>
  <c r="K132" i="30"/>
  <c r="J132" i="30" s="1"/>
  <c r="F132" i="30"/>
  <c r="E132" i="30"/>
  <c r="B132" i="30"/>
  <c r="I132" i="30" s="1"/>
  <c r="K131" i="30"/>
  <c r="J131" i="30" s="1"/>
  <c r="F131" i="30"/>
  <c r="E131" i="30"/>
  <c r="B131" i="30"/>
  <c r="I131" i="30" s="1"/>
  <c r="K130" i="30"/>
  <c r="J130" i="30" s="1"/>
  <c r="F130" i="30"/>
  <c r="E130" i="30"/>
  <c r="B130" i="30"/>
  <c r="I130" i="30" s="1"/>
  <c r="K129" i="30"/>
  <c r="J129" i="30" s="1"/>
  <c r="F129" i="30"/>
  <c r="E129" i="30"/>
  <c r="B129" i="30"/>
  <c r="I129" i="30" s="1"/>
  <c r="K128" i="30"/>
  <c r="J128" i="30"/>
  <c r="F128" i="30"/>
  <c r="E128" i="30"/>
  <c r="B128" i="30"/>
  <c r="I128" i="30" s="1"/>
  <c r="K127" i="30"/>
  <c r="J127" i="30" s="1"/>
  <c r="F127" i="30"/>
  <c r="E127" i="30"/>
  <c r="B127" i="30"/>
  <c r="I127" i="30" s="1"/>
  <c r="K126" i="30"/>
  <c r="J126" i="30" s="1"/>
  <c r="F126" i="30"/>
  <c r="E126" i="30"/>
  <c r="B126" i="30"/>
  <c r="I126" i="30" s="1"/>
  <c r="K125" i="30"/>
  <c r="J125" i="30" s="1"/>
  <c r="F125" i="30"/>
  <c r="E125" i="30"/>
  <c r="B125" i="30"/>
  <c r="I125" i="30" s="1"/>
  <c r="K124" i="30"/>
  <c r="J124" i="30" s="1"/>
  <c r="F124" i="30"/>
  <c r="E124" i="30"/>
  <c r="B124" i="30"/>
  <c r="I124" i="30" s="1"/>
  <c r="K123" i="30"/>
  <c r="J123" i="30" s="1"/>
  <c r="F123" i="30"/>
  <c r="E123" i="30"/>
  <c r="B123" i="30"/>
  <c r="I123" i="30" s="1"/>
  <c r="K122" i="30"/>
  <c r="J122" i="30" s="1"/>
  <c r="F122" i="30"/>
  <c r="E122" i="30"/>
  <c r="B122" i="30"/>
  <c r="I122" i="30" s="1"/>
  <c r="K121" i="30"/>
  <c r="J121" i="30" s="1"/>
  <c r="F121" i="30"/>
  <c r="E121" i="30"/>
  <c r="B121" i="30"/>
  <c r="I121" i="30" s="1"/>
  <c r="K120" i="30"/>
  <c r="J120" i="30"/>
  <c r="F120" i="30"/>
  <c r="E120" i="30"/>
  <c r="B120" i="30"/>
  <c r="I120" i="30" s="1"/>
  <c r="K119" i="30"/>
  <c r="J119" i="30" s="1"/>
  <c r="F119" i="30"/>
  <c r="E119" i="30"/>
  <c r="B119" i="30"/>
  <c r="I119" i="30" s="1"/>
  <c r="K118" i="30"/>
  <c r="J118" i="30" s="1"/>
  <c r="F118" i="30"/>
  <c r="E118" i="30"/>
  <c r="B118" i="30"/>
  <c r="I118" i="30" s="1"/>
  <c r="K117" i="30"/>
  <c r="J117" i="30" s="1"/>
  <c r="F117" i="30"/>
  <c r="E117" i="30"/>
  <c r="B117" i="30"/>
  <c r="I117" i="30" s="1"/>
  <c r="K116" i="30"/>
  <c r="J116" i="30" s="1"/>
  <c r="F116" i="30"/>
  <c r="E116" i="30"/>
  <c r="B116" i="30"/>
  <c r="I116" i="30" s="1"/>
  <c r="K115" i="30"/>
  <c r="J115" i="30" s="1"/>
  <c r="F115" i="30"/>
  <c r="E115" i="30"/>
  <c r="B115" i="30"/>
  <c r="I115" i="30" s="1"/>
  <c r="K114" i="30"/>
  <c r="J114" i="30" s="1"/>
  <c r="F114" i="30"/>
  <c r="E114" i="30"/>
  <c r="B114" i="30"/>
  <c r="I114" i="30" s="1"/>
  <c r="K113" i="30"/>
  <c r="J113" i="30" s="1"/>
  <c r="F113" i="30"/>
  <c r="E113" i="30"/>
  <c r="B113" i="30"/>
  <c r="I113" i="30" s="1"/>
  <c r="K112" i="30"/>
  <c r="J112" i="30"/>
  <c r="F112" i="30"/>
  <c r="E112" i="30"/>
  <c r="B112" i="30"/>
  <c r="I112" i="30" s="1"/>
  <c r="K111" i="30"/>
  <c r="J111" i="30" s="1"/>
  <c r="F111" i="30"/>
  <c r="E111" i="30"/>
  <c r="B111" i="30"/>
  <c r="I111" i="30" s="1"/>
  <c r="K110" i="30"/>
  <c r="J110" i="30" s="1"/>
  <c r="F110" i="30"/>
  <c r="E110" i="30"/>
  <c r="B110" i="30"/>
  <c r="I110" i="30" s="1"/>
  <c r="K109" i="30"/>
  <c r="J109" i="30" s="1"/>
  <c r="F109" i="30"/>
  <c r="E109" i="30"/>
  <c r="B109" i="30"/>
  <c r="I109" i="30" s="1"/>
  <c r="K108" i="30"/>
  <c r="J108" i="30" s="1"/>
  <c r="F108" i="30"/>
  <c r="E108" i="30"/>
  <c r="B108" i="30"/>
  <c r="I108" i="30" s="1"/>
  <c r="K107" i="30"/>
  <c r="J107" i="30" s="1"/>
  <c r="F107" i="30"/>
  <c r="E107" i="30"/>
  <c r="B107" i="30"/>
  <c r="I107" i="30" s="1"/>
  <c r="K106" i="30"/>
  <c r="J106" i="30" s="1"/>
  <c r="F106" i="30"/>
  <c r="E106" i="30"/>
  <c r="B106" i="30"/>
  <c r="I106" i="30" s="1"/>
  <c r="K105" i="30"/>
  <c r="J105" i="30" s="1"/>
  <c r="F105" i="30"/>
  <c r="E105" i="30"/>
  <c r="B105" i="30"/>
  <c r="I105" i="30" s="1"/>
  <c r="K104" i="30"/>
  <c r="J104" i="30" s="1"/>
  <c r="F104" i="30"/>
  <c r="E104" i="30"/>
  <c r="B104" i="30"/>
  <c r="I104" i="30" s="1"/>
  <c r="K103" i="30"/>
  <c r="J103" i="30" s="1"/>
  <c r="F103" i="30"/>
  <c r="E103" i="30"/>
  <c r="B103" i="30"/>
  <c r="I103" i="30" s="1"/>
  <c r="K102" i="30"/>
  <c r="J102" i="30"/>
  <c r="F102" i="30"/>
  <c r="E102" i="30"/>
  <c r="B102" i="30"/>
  <c r="I102" i="30" s="1"/>
  <c r="K101" i="30"/>
  <c r="J101" i="30" s="1"/>
  <c r="F101" i="30"/>
  <c r="E101" i="30"/>
  <c r="B101" i="30"/>
  <c r="I101" i="30" s="1"/>
  <c r="K100" i="30"/>
  <c r="J100" i="30" s="1"/>
  <c r="F100" i="30"/>
  <c r="E100" i="30"/>
  <c r="B100" i="30"/>
  <c r="I100" i="30" s="1"/>
  <c r="K99" i="30"/>
  <c r="J99" i="30" s="1"/>
  <c r="F99" i="30"/>
  <c r="E99" i="30"/>
  <c r="B99" i="30"/>
  <c r="I99" i="30" s="1"/>
  <c r="K98" i="30"/>
  <c r="J98" i="30" s="1"/>
  <c r="F98" i="30"/>
  <c r="E98" i="30"/>
  <c r="B98" i="30"/>
  <c r="I98" i="30" s="1"/>
  <c r="K97" i="30"/>
  <c r="J97" i="30" s="1"/>
  <c r="F97" i="30"/>
  <c r="E97" i="30"/>
  <c r="B97" i="30"/>
  <c r="I97" i="30" s="1"/>
  <c r="K96" i="30"/>
  <c r="J96" i="30" s="1"/>
  <c r="F96" i="30"/>
  <c r="E96" i="30"/>
  <c r="B96" i="30"/>
  <c r="I96" i="30" s="1"/>
  <c r="K95" i="30"/>
  <c r="J95" i="30" s="1"/>
  <c r="F95" i="30"/>
  <c r="E95" i="30"/>
  <c r="B95" i="30"/>
  <c r="I95" i="30" s="1"/>
  <c r="K94" i="30"/>
  <c r="J94" i="30" s="1"/>
  <c r="F94" i="30"/>
  <c r="E94" i="30"/>
  <c r="B94" i="30"/>
  <c r="I94" i="30" s="1"/>
  <c r="K93" i="30"/>
  <c r="J93" i="30" s="1"/>
  <c r="F93" i="30"/>
  <c r="E93" i="30"/>
  <c r="B93" i="30"/>
  <c r="I93" i="30" s="1"/>
  <c r="K92" i="30"/>
  <c r="J92" i="30" s="1"/>
  <c r="F92" i="30"/>
  <c r="E92" i="30"/>
  <c r="B92" i="30"/>
  <c r="I92" i="30" s="1"/>
  <c r="K91" i="30"/>
  <c r="J91" i="30" s="1"/>
  <c r="F91" i="30"/>
  <c r="E91" i="30"/>
  <c r="B91" i="30"/>
  <c r="I91" i="30" s="1"/>
  <c r="K90" i="30"/>
  <c r="J90" i="30" s="1"/>
  <c r="F90" i="30"/>
  <c r="E90" i="30"/>
  <c r="B90" i="30"/>
  <c r="I90" i="30" s="1"/>
  <c r="K89" i="30"/>
  <c r="J89" i="30" s="1"/>
  <c r="F89" i="30"/>
  <c r="E89" i="30"/>
  <c r="B89" i="30"/>
  <c r="I89" i="30" s="1"/>
  <c r="K88" i="30"/>
  <c r="J88" i="30" s="1"/>
  <c r="F88" i="30"/>
  <c r="E88" i="30"/>
  <c r="B88" i="30"/>
  <c r="I88" i="30" s="1"/>
  <c r="K87" i="30"/>
  <c r="J87" i="30" s="1"/>
  <c r="F87" i="30"/>
  <c r="E87" i="30"/>
  <c r="B87" i="30"/>
  <c r="I87" i="30" s="1"/>
  <c r="K86" i="30"/>
  <c r="J86" i="30" s="1"/>
  <c r="F86" i="30"/>
  <c r="E86" i="30"/>
  <c r="B86" i="30"/>
  <c r="I86" i="30" s="1"/>
  <c r="K85" i="30"/>
  <c r="J85" i="30" s="1"/>
  <c r="F85" i="30"/>
  <c r="E85" i="30"/>
  <c r="B85" i="30"/>
  <c r="I85" i="30" s="1"/>
  <c r="K84" i="30"/>
  <c r="J84" i="30" s="1"/>
  <c r="F84" i="30"/>
  <c r="E84" i="30"/>
  <c r="B84" i="30"/>
  <c r="I84" i="30" s="1"/>
  <c r="K83" i="30"/>
  <c r="J83" i="30" s="1"/>
  <c r="F83" i="30"/>
  <c r="E83" i="30"/>
  <c r="B83" i="30"/>
  <c r="I83" i="30" s="1"/>
  <c r="K82" i="30"/>
  <c r="J82" i="30" s="1"/>
  <c r="F82" i="30"/>
  <c r="E82" i="30"/>
  <c r="B82" i="30"/>
  <c r="I82" i="30" s="1"/>
  <c r="K81" i="30"/>
  <c r="J81" i="30" s="1"/>
  <c r="F81" i="30"/>
  <c r="E81" i="30"/>
  <c r="B81" i="30"/>
  <c r="I81" i="30" s="1"/>
  <c r="K80" i="30"/>
  <c r="J80" i="30"/>
  <c r="F80" i="30"/>
  <c r="E80" i="30"/>
  <c r="B80" i="30"/>
  <c r="I80" i="30" s="1"/>
  <c r="K79" i="30"/>
  <c r="J79" i="30" s="1"/>
  <c r="F79" i="30"/>
  <c r="E79" i="30"/>
  <c r="B79" i="30"/>
  <c r="I79" i="30" s="1"/>
  <c r="K78" i="30"/>
  <c r="J78" i="30" s="1"/>
  <c r="F78" i="30"/>
  <c r="E78" i="30"/>
  <c r="B78" i="30"/>
  <c r="I78" i="30" s="1"/>
  <c r="K77" i="30"/>
  <c r="J77" i="30" s="1"/>
  <c r="F77" i="30"/>
  <c r="E77" i="30"/>
  <c r="B77" i="30"/>
  <c r="I77" i="30" s="1"/>
  <c r="K76" i="30"/>
  <c r="J76" i="30" s="1"/>
  <c r="I76" i="30"/>
  <c r="F76" i="30"/>
  <c r="E76" i="30"/>
  <c r="B76" i="30"/>
  <c r="K75" i="30"/>
  <c r="J75" i="30" s="1"/>
  <c r="F75" i="30"/>
  <c r="E75" i="30"/>
  <c r="B75" i="30"/>
  <c r="I75" i="30" s="1"/>
  <c r="K74" i="30"/>
  <c r="J74" i="30" s="1"/>
  <c r="F74" i="30"/>
  <c r="E74" i="30"/>
  <c r="B74" i="30"/>
  <c r="I74" i="30" s="1"/>
  <c r="K73" i="30"/>
  <c r="J73" i="30" s="1"/>
  <c r="F73" i="30"/>
  <c r="E73" i="30"/>
  <c r="B73" i="30"/>
  <c r="I73" i="30" s="1"/>
  <c r="K72" i="30"/>
  <c r="J72" i="30" s="1"/>
  <c r="F72" i="30"/>
  <c r="E72" i="30"/>
  <c r="B72" i="30"/>
  <c r="I72" i="30" s="1"/>
  <c r="K71" i="30"/>
  <c r="J71" i="30" s="1"/>
  <c r="F71" i="30"/>
  <c r="E71" i="30"/>
  <c r="B71" i="30"/>
  <c r="I71" i="30" s="1"/>
  <c r="K70" i="30"/>
  <c r="J70" i="30" s="1"/>
  <c r="F70" i="30"/>
  <c r="E70" i="30"/>
  <c r="B70" i="30"/>
  <c r="I70" i="30" s="1"/>
  <c r="K69" i="30"/>
  <c r="J69" i="30" s="1"/>
  <c r="F69" i="30"/>
  <c r="E69" i="30"/>
  <c r="B69" i="30"/>
  <c r="I69" i="30" s="1"/>
  <c r="K68" i="30"/>
  <c r="J68" i="30" s="1"/>
  <c r="I68" i="30"/>
  <c r="F68" i="30"/>
  <c r="E68" i="30"/>
  <c r="B68" i="30"/>
  <c r="K67" i="30"/>
  <c r="J67" i="30" s="1"/>
  <c r="F67" i="30"/>
  <c r="E67" i="30"/>
  <c r="B67" i="30"/>
  <c r="I67" i="30" s="1"/>
  <c r="K66" i="30"/>
  <c r="J66" i="30" s="1"/>
  <c r="F66" i="30"/>
  <c r="E66" i="30"/>
  <c r="B66" i="30"/>
  <c r="I66" i="30" s="1"/>
  <c r="K65" i="30"/>
  <c r="J65" i="30" s="1"/>
  <c r="F65" i="30"/>
  <c r="E65" i="30"/>
  <c r="B65" i="30"/>
  <c r="I65" i="30" s="1"/>
  <c r="K64" i="30"/>
  <c r="J64" i="30" s="1"/>
  <c r="F64" i="30"/>
  <c r="E64" i="30"/>
  <c r="B64" i="30"/>
  <c r="I64" i="30" s="1"/>
  <c r="K63" i="30"/>
  <c r="J63" i="30" s="1"/>
  <c r="F63" i="30"/>
  <c r="E63" i="30"/>
  <c r="B63" i="30"/>
  <c r="I63" i="30" s="1"/>
  <c r="K62" i="30"/>
  <c r="J62" i="30" s="1"/>
  <c r="F62" i="30"/>
  <c r="E62" i="30"/>
  <c r="B62" i="30"/>
  <c r="I62" i="30" s="1"/>
  <c r="K61" i="30"/>
  <c r="J61" i="30" s="1"/>
  <c r="F61" i="30"/>
  <c r="E61" i="30"/>
  <c r="B61" i="30"/>
  <c r="I61" i="30" s="1"/>
  <c r="K60" i="30"/>
  <c r="J60" i="30" s="1"/>
  <c r="F60" i="30"/>
  <c r="E60" i="30"/>
  <c r="B60" i="30"/>
  <c r="I60" i="30" s="1"/>
  <c r="K59" i="30"/>
  <c r="J59" i="30" s="1"/>
  <c r="F59" i="30"/>
  <c r="E59" i="30"/>
  <c r="B59" i="30"/>
  <c r="I59" i="30" s="1"/>
  <c r="K58" i="30"/>
  <c r="J58" i="30" s="1"/>
  <c r="F58" i="30"/>
  <c r="E58" i="30"/>
  <c r="B58" i="30"/>
  <c r="I58" i="30" s="1"/>
  <c r="K57" i="30"/>
  <c r="J57" i="30" s="1"/>
  <c r="F57" i="30"/>
  <c r="E57" i="30"/>
  <c r="B57" i="30"/>
  <c r="I57" i="30" s="1"/>
  <c r="K56" i="30"/>
  <c r="J56" i="30" s="1"/>
  <c r="F56" i="30"/>
  <c r="E56" i="30"/>
  <c r="B56" i="30"/>
  <c r="I56" i="30" s="1"/>
  <c r="K55" i="30"/>
  <c r="J55" i="30" s="1"/>
  <c r="F55" i="30"/>
  <c r="E55" i="30"/>
  <c r="B55" i="30"/>
  <c r="I55" i="30" s="1"/>
  <c r="K54" i="30"/>
  <c r="J54" i="30" s="1"/>
  <c r="F54" i="30"/>
  <c r="E54" i="30"/>
  <c r="B54" i="30"/>
  <c r="I54" i="30" s="1"/>
  <c r="K53" i="30"/>
  <c r="J53" i="30" s="1"/>
  <c r="F53" i="30"/>
  <c r="E53" i="30"/>
  <c r="B53" i="30"/>
  <c r="I53" i="30" s="1"/>
  <c r="K52" i="30"/>
  <c r="J52" i="30" s="1"/>
  <c r="F52" i="30"/>
  <c r="E52" i="30"/>
  <c r="B52" i="30"/>
  <c r="I52" i="30" s="1"/>
  <c r="K51" i="30"/>
  <c r="J51" i="30" s="1"/>
  <c r="F51" i="30"/>
  <c r="E51" i="30"/>
  <c r="B51" i="30"/>
  <c r="I51" i="30" s="1"/>
  <c r="K50" i="30"/>
  <c r="J50" i="30" s="1"/>
  <c r="F50" i="30"/>
  <c r="E50" i="30"/>
  <c r="B50" i="30"/>
  <c r="I50" i="30" s="1"/>
  <c r="K49" i="30"/>
  <c r="J49" i="30" s="1"/>
  <c r="F49" i="30"/>
  <c r="E49" i="30"/>
  <c r="B49" i="30"/>
  <c r="I49" i="30" s="1"/>
  <c r="K48" i="30"/>
  <c r="J48" i="30" s="1"/>
  <c r="F48" i="30"/>
  <c r="E48" i="30"/>
  <c r="B48" i="30"/>
  <c r="I48" i="30" s="1"/>
  <c r="K47" i="30"/>
  <c r="J47" i="30" s="1"/>
  <c r="F47" i="30"/>
  <c r="E47" i="30"/>
  <c r="B47" i="30"/>
  <c r="I47" i="30" s="1"/>
  <c r="K46" i="30"/>
  <c r="J46" i="30" s="1"/>
  <c r="F46" i="30"/>
  <c r="E46" i="30"/>
  <c r="B46" i="30"/>
  <c r="I46" i="30" s="1"/>
  <c r="K45" i="30"/>
  <c r="J45" i="30" s="1"/>
  <c r="F45" i="30"/>
  <c r="E45" i="30"/>
  <c r="B45" i="30"/>
  <c r="I45" i="30" s="1"/>
  <c r="K44" i="30"/>
  <c r="J44" i="30" s="1"/>
  <c r="I44" i="30"/>
  <c r="F44" i="30"/>
  <c r="E44" i="30"/>
  <c r="B44" i="30"/>
  <c r="K43" i="30"/>
  <c r="J43" i="30" s="1"/>
  <c r="F43" i="30"/>
  <c r="E43" i="30"/>
  <c r="B43" i="30"/>
  <c r="I43" i="30" s="1"/>
  <c r="K42" i="30"/>
  <c r="J42" i="30" s="1"/>
  <c r="F42" i="30"/>
  <c r="E42" i="30"/>
  <c r="B42" i="30"/>
  <c r="I42" i="30" s="1"/>
  <c r="K41" i="30"/>
  <c r="J41" i="30" s="1"/>
  <c r="F41" i="30"/>
  <c r="E41" i="30"/>
  <c r="B41" i="30"/>
  <c r="I41" i="30" s="1"/>
  <c r="K40" i="30"/>
  <c r="J40" i="30" s="1"/>
  <c r="F40" i="30"/>
  <c r="E40" i="30"/>
  <c r="B40" i="30"/>
  <c r="I40" i="30" s="1"/>
  <c r="K39" i="30"/>
  <c r="J39" i="30" s="1"/>
  <c r="F39" i="30"/>
  <c r="E39" i="30"/>
  <c r="B39" i="30"/>
  <c r="I39" i="30" s="1"/>
  <c r="K38" i="30"/>
  <c r="J38" i="30" s="1"/>
  <c r="F38" i="30"/>
  <c r="E38" i="30"/>
  <c r="B38" i="30"/>
  <c r="I38" i="30" s="1"/>
  <c r="K37" i="30"/>
  <c r="J37" i="30" s="1"/>
  <c r="F37" i="30"/>
  <c r="E37" i="30"/>
  <c r="B37" i="30"/>
  <c r="I37" i="30" s="1"/>
  <c r="K36" i="30"/>
  <c r="J36" i="30" s="1"/>
  <c r="F36" i="30"/>
  <c r="E36" i="30"/>
  <c r="B36" i="30"/>
  <c r="I36" i="30" s="1"/>
  <c r="K35" i="30"/>
  <c r="J35" i="30" s="1"/>
  <c r="F35" i="30"/>
  <c r="E35" i="30"/>
  <c r="B35" i="30"/>
  <c r="I35" i="30" s="1"/>
  <c r="K34" i="30"/>
  <c r="J34" i="30" s="1"/>
  <c r="F34" i="30"/>
  <c r="E34" i="30"/>
  <c r="B34" i="30"/>
  <c r="I34" i="30" s="1"/>
  <c r="K33" i="30"/>
  <c r="J33" i="30" s="1"/>
  <c r="F33" i="30"/>
  <c r="E33" i="30"/>
  <c r="B33" i="30"/>
  <c r="I33" i="30" s="1"/>
  <c r="K32" i="30"/>
  <c r="J32" i="30" s="1"/>
  <c r="F32" i="30"/>
  <c r="E32" i="30"/>
  <c r="B32" i="30"/>
  <c r="I32" i="30" s="1"/>
  <c r="K31" i="30"/>
  <c r="J31" i="30" s="1"/>
  <c r="F31" i="30"/>
  <c r="E31" i="30"/>
  <c r="B31" i="30"/>
  <c r="I31" i="30" s="1"/>
  <c r="K30" i="30"/>
  <c r="J30" i="30" s="1"/>
  <c r="F30" i="30"/>
  <c r="E30" i="30"/>
  <c r="B30" i="30"/>
  <c r="I30" i="30" s="1"/>
  <c r="K29" i="30"/>
  <c r="J29" i="30" s="1"/>
  <c r="F29" i="30"/>
  <c r="E29" i="30"/>
  <c r="B29" i="30"/>
  <c r="I29" i="30" s="1"/>
  <c r="K28" i="30"/>
  <c r="J28" i="30" s="1"/>
  <c r="F28" i="30"/>
  <c r="E28" i="30"/>
  <c r="B28" i="30"/>
  <c r="I28" i="30" s="1"/>
  <c r="K27" i="30"/>
  <c r="J27" i="30" s="1"/>
  <c r="F27" i="30"/>
  <c r="E27" i="30"/>
  <c r="B27" i="30"/>
  <c r="I27" i="30" s="1"/>
  <c r="K26" i="30"/>
  <c r="J26" i="30" s="1"/>
  <c r="F26" i="30"/>
  <c r="E26" i="30"/>
  <c r="B26" i="30"/>
  <c r="I26" i="30" s="1"/>
  <c r="K25" i="30"/>
  <c r="J25" i="30" s="1"/>
  <c r="F25" i="30"/>
  <c r="E25" i="30"/>
  <c r="B25" i="30"/>
  <c r="I25" i="30" s="1"/>
  <c r="K24" i="30"/>
  <c r="J24" i="30" s="1"/>
  <c r="F24" i="30"/>
  <c r="E24" i="30"/>
  <c r="B24" i="30"/>
  <c r="I24" i="30" s="1"/>
  <c r="K23" i="30"/>
  <c r="J23" i="30" s="1"/>
  <c r="F23" i="30"/>
  <c r="E23" i="30"/>
  <c r="B23" i="30"/>
  <c r="I23" i="30" s="1"/>
  <c r="K22" i="30"/>
  <c r="J22" i="30" s="1"/>
  <c r="F22" i="30"/>
  <c r="E22" i="30"/>
  <c r="B22" i="30"/>
  <c r="I22" i="30" s="1"/>
  <c r="K21" i="30"/>
  <c r="J21" i="30" s="1"/>
  <c r="F21" i="30"/>
  <c r="E21" i="30"/>
  <c r="B21" i="30"/>
  <c r="I21" i="30" s="1"/>
  <c r="K20" i="30"/>
  <c r="J20" i="30" s="1"/>
  <c r="F20" i="30"/>
  <c r="E20" i="30"/>
  <c r="B20" i="30"/>
  <c r="I20" i="30" s="1"/>
  <c r="K19" i="30"/>
  <c r="J19" i="30" s="1"/>
  <c r="F19" i="30"/>
  <c r="E19" i="30"/>
  <c r="B19" i="30"/>
  <c r="I19" i="30" s="1"/>
  <c r="K18" i="30"/>
  <c r="J18" i="30" s="1"/>
  <c r="F18" i="30"/>
  <c r="E18" i="30"/>
  <c r="B18" i="30"/>
  <c r="I18" i="30" s="1"/>
  <c r="K17" i="30"/>
  <c r="J17" i="30" s="1"/>
  <c r="F17" i="30"/>
  <c r="E17" i="30"/>
  <c r="B17" i="30"/>
  <c r="I17" i="30" s="1"/>
  <c r="K16" i="30"/>
  <c r="J16" i="30"/>
  <c r="F16" i="30"/>
  <c r="E16" i="30"/>
  <c r="B16" i="30"/>
  <c r="I16" i="30" s="1"/>
  <c r="K15" i="30"/>
  <c r="J15" i="30" s="1"/>
  <c r="F15" i="30"/>
  <c r="E15" i="30"/>
  <c r="B15" i="30"/>
  <c r="I15" i="30" s="1"/>
  <c r="K14" i="30"/>
  <c r="J14" i="30" s="1"/>
  <c r="F14" i="30"/>
  <c r="E14" i="30"/>
  <c r="B14" i="30"/>
  <c r="I14" i="30" s="1"/>
  <c r="K13" i="30"/>
  <c r="J13" i="30" s="1"/>
  <c r="F13" i="30"/>
  <c r="E13" i="30"/>
  <c r="B13" i="30"/>
  <c r="I13" i="30" s="1"/>
  <c r="K12" i="30"/>
  <c r="J12" i="30" s="1"/>
  <c r="F12" i="30"/>
  <c r="E12" i="30"/>
  <c r="B12" i="30"/>
  <c r="I12" i="30" s="1"/>
  <c r="K11" i="30"/>
  <c r="J11" i="30" s="1"/>
  <c r="F11" i="30"/>
  <c r="E11" i="30"/>
  <c r="B11" i="30"/>
  <c r="I11" i="30" s="1"/>
  <c r="K10" i="30"/>
  <c r="J10" i="30" s="1"/>
  <c r="F10" i="30"/>
  <c r="E10" i="30"/>
  <c r="B10" i="30"/>
  <c r="I10" i="30" s="1"/>
  <c r="K9" i="30"/>
  <c r="J9" i="30" s="1"/>
  <c r="F9" i="30"/>
  <c r="E9" i="30"/>
  <c r="B9" i="30"/>
  <c r="I9" i="30" s="1"/>
  <c r="K8" i="30"/>
  <c r="J8" i="30" s="1"/>
  <c r="F8" i="30"/>
  <c r="E8" i="30"/>
  <c r="B8" i="30"/>
  <c r="I8" i="30" s="1"/>
  <c r="K7" i="30"/>
  <c r="J7" i="30" s="1"/>
  <c r="F7" i="30"/>
  <c r="E7" i="30"/>
  <c r="B7" i="30"/>
  <c r="I7" i="30" s="1"/>
  <c r="K6" i="30"/>
  <c r="J6" i="30" s="1"/>
  <c r="F6" i="30"/>
  <c r="E6" i="30"/>
  <c r="B6" i="30"/>
  <c r="I6" i="30" s="1"/>
  <c r="K5" i="30"/>
  <c r="J5" i="30" s="1"/>
  <c r="F5" i="30"/>
  <c r="E5" i="30"/>
  <c r="B5" i="30"/>
  <c r="I5" i="30" s="1"/>
  <c r="K4" i="30"/>
  <c r="J4" i="30" s="1"/>
  <c r="F4" i="30"/>
  <c r="E4" i="30"/>
  <c r="B4" i="30"/>
  <c r="I4" i="30" s="1"/>
  <c r="K3" i="30"/>
  <c r="J3" i="30" s="1"/>
  <c r="F3" i="30"/>
  <c r="E3" i="30"/>
  <c r="B3" i="30"/>
  <c r="I3" i="30" s="1"/>
  <c r="K2" i="30"/>
  <c r="J2" i="30" s="1"/>
  <c r="F2" i="30"/>
  <c r="E2" i="30"/>
  <c r="B2" i="30"/>
  <c r="I2" i="30" s="1"/>
  <c r="AL29" i="26"/>
  <c r="AK29" i="26"/>
  <c r="W29" i="4" s="1"/>
  <c r="AJ29" i="26"/>
  <c r="V29" i="4" s="1"/>
  <c r="AI29" i="26"/>
  <c r="U29" i="4" s="1"/>
  <c r="AH29" i="26"/>
  <c r="T29" i="4" s="1"/>
  <c r="AG29" i="26"/>
  <c r="AF29" i="26"/>
  <c r="R29" i="6" s="1"/>
  <c r="AE29" i="26"/>
  <c r="L29" i="6" s="1"/>
  <c r="AD29" i="26"/>
  <c r="K29" i="6" s="1"/>
  <c r="AC29" i="26"/>
  <c r="P29" i="6" s="1"/>
  <c r="AA29" i="26"/>
  <c r="T29" i="26"/>
  <c r="S29" i="26"/>
  <c r="O29" i="26"/>
  <c r="G29" i="4" s="1"/>
  <c r="N29" i="26"/>
  <c r="F29" i="4" s="1"/>
  <c r="L29" i="26"/>
  <c r="K29" i="26"/>
  <c r="J29" i="26"/>
  <c r="G29" i="6" s="1"/>
  <c r="H29" i="26"/>
  <c r="G29" i="26"/>
  <c r="Q29" i="4" s="1"/>
  <c r="D29" i="26"/>
  <c r="B29" i="26"/>
  <c r="A29" i="26"/>
  <c r="AL28" i="26"/>
  <c r="AK28" i="26"/>
  <c r="W28" i="4" s="1"/>
  <c r="AJ28" i="26"/>
  <c r="V28" i="4" s="1"/>
  <c r="AI28" i="26"/>
  <c r="U28" i="4" s="1"/>
  <c r="AH28" i="26"/>
  <c r="T28" i="4" s="1"/>
  <c r="AG28" i="26"/>
  <c r="AF28" i="26"/>
  <c r="R28" i="6" s="1"/>
  <c r="AE28" i="26"/>
  <c r="L28" i="6" s="1"/>
  <c r="AD28" i="26"/>
  <c r="K28" i="6" s="1"/>
  <c r="AC28" i="26"/>
  <c r="P28" i="6" s="1"/>
  <c r="AB28" i="26"/>
  <c r="J28" i="4" s="1"/>
  <c r="AA28" i="26"/>
  <c r="D28" i="6" s="1"/>
  <c r="T28" i="26"/>
  <c r="S28" i="26"/>
  <c r="N28" i="26"/>
  <c r="L28" i="26"/>
  <c r="K28" i="26"/>
  <c r="J28" i="26"/>
  <c r="G28" i="6" s="1"/>
  <c r="H28" i="26"/>
  <c r="G28" i="26"/>
  <c r="Q28" i="4" s="1"/>
  <c r="D28" i="26"/>
  <c r="A28" i="26"/>
  <c r="B28" i="26" s="1"/>
  <c r="AL27" i="26"/>
  <c r="AK27" i="26"/>
  <c r="W27" i="4" s="1"/>
  <c r="AJ27" i="26"/>
  <c r="V27" i="4" s="1"/>
  <c r="AI27" i="26"/>
  <c r="U27" i="4" s="1"/>
  <c r="AH27" i="26"/>
  <c r="T27" i="4" s="1"/>
  <c r="AG27" i="26"/>
  <c r="AF27" i="26"/>
  <c r="R27" i="6" s="1"/>
  <c r="AE27" i="26"/>
  <c r="L27" i="6" s="1"/>
  <c r="AD27" i="26"/>
  <c r="K27" i="6" s="1"/>
  <c r="AC27" i="26"/>
  <c r="P27" i="6" s="1"/>
  <c r="AA27" i="26"/>
  <c r="D27" i="6" s="1"/>
  <c r="T27" i="26"/>
  <c r="S27" i="26"/>
  <c r="N27" i="26"/>
  <c r="L27" i="26"/>
  <c r="K27" i="26"/>
  <c r="J27" i="26"/>
  <c r="G27" i="6" s="1"/>
  <c r="H27" i="26"/>
  <c r="G27" i="26"/>
  <c r="Q27" i="4" s="1"/>
  <c r="D27" i="26"/>
  <c r="A27" i="26"/>
  <c r="B27" i="26" s="1"/>
  <c r="AL26" i="26"/>
  <c r="AK26" i="26"/>
  <c r="W26" i="4" s="1"/>
  <c r="AJ26" i="26"/>
  <c r="V26" i="4" s="1"/>
  <c r="AI26" i="26"/>
  <c r="U26" i="4" s="1"/>
  <c r="AH26" i="26"/>
  <c r="T26" i="4" s="1"/>
  <c r="AG26" i="26"/>
  <c r="AF26" i="26"/>
  <c r="R26" i="6" s="1"/>
  <c r="AE26" i="26"/>
  <c r="L26" i="6" s="1"/>
  <c r="AD26" i="26"/>
  <c r="K26" i="6" s="1"/>
  <c r="AC26" i="26"/>
  <c r="P26" i="6" s="1"/>
  <c r="AA26" i="26"/>
  <c r="D26" i="6" s="1"/>
  <c r="T26" i="26"/>
  <c r="S26" i="26"/>
  <c r="N26" i="26"/>
  <c r="L26" i="26"/>
  <c r="K26" i="26"/>
  <c r="J26" i="26"/>
  <c r="G26" i="6" s="1"/>
  <c r="H26" i="26"/>
  <c r="G26" i="26"/>
  <c r="Q26" i="4" s="1"/>
  <c r="D26" i="26"/>
  <c r="A26" i="26"/>
  <c r="B26" i="26" s="1"/>
  <c r="AL25" i="26"/>
  <c r="AK25" i="26"/>
  <c r="W25" i="4" s="1"/>
  <c r="AJ25" i="26"/>
  <c r="V25" i="4" s="1"/>
  <c r="AI25" i="26"/>
  <c r="U25" i="4" s="1"/>
  <c r="AH25" i="26"/>
  <c r="T25" i="4" s="1"/>
  <c r="AG25" i="26"/>
  <c r="AF25" i="26"/>
  <c r="R25" i="6" s="1"/>
  <c r="AE25" i="26"/>
  <c r="L25" i="6" s="1"/>
  <c r="AD25" i="26"/>
  <c r="K25" i="6" s="1"/>
  <c r="AC25" i="26"/>
  <c r="P25" i="6" s="1"/>
  <c r="AA25" i="26"/>
  <c r="T25" i="26"/>
  <c r="S25" i="26"/>
  <c r="O25" i="26"/>
  <c r="G25" i="4" s="1"/>
  <c r="N25" i="26"/>
  <c r="F25" i="4" s="1"/>
  <c r="L25" i="26"/>
  <c r="K25" i="26"/>
  <c r="J25" i="26"/>
  <c r="G25" i="6" s="1"/>
  <c r="H25" i="26"/>
  <c r="G25" i="26"/>
  <c r="Q25" i="4" s="1"/>
  <c r="D25" i="26"/>
  <c r="B25" i="26"/>
  <c r="V25" i="26" s="1"/>
  <c r="A25" i="26"/>
  <c r="AL24" i="26"/>
  <c r="AK24" i="26"/>
  <c r="W24" i="4" s="1"/>
  <c r="AJ24" i="26"/>
  <c r="V24" i="4" s="1"/>
  <c r="AI24" i="26"/>
  <c r="U24" i="4" s="1"/>
  <c r="AH24" i="26"/>
  <c r="T24" i="4" s="1"/>
  <c r="AG24" i="26"/>
  <c r="AF24" i="26"/>
  <c r="R24" i="6" s="1"/>
  <c r="AE24" i="26"/>
  <c r="L24" i="6" s="1"/>
  <c r="AD24" i="26"/>
  <c r="K24" i="6" s="1"/>
  <c r="AC24" i="26"/>
  <c r="P24" i="6" s="1"/>
  <c r="AB24" i="26"/>
  <c r="J24" i="4" s="1"/>
  <c r="AA24" i="26"/>
  <c r="D24" i="6" s="1"/>
  <c r="T24" i="26"/>
  <c r="S24" i="26"/>
  <c r="O24" i="26"/>
  <c r="G24" i="4" s="1"/>
  <c r="N24" i="26"/>
  <c r="L24" i="26"/>
  <c r="K24" i="26"/>
  <c r="J24" i="26"/>
  <c r="G24" i="6" s="1"/>
  <c r="H24" i="26"/>
  <c r="G24" i="26"/>
  <c r="Q24" i="4" s="1"/>
  <c r="D24" i="26"/>
  <c r="B24" i="26"/>
  <c r="A24" i="26"/>
  <c r="AL23" i="26"/>
  <c r="AK23" i="26"/>
  <c r="W23" i="4" s="1"/>
  <c r="AJ23" i="26"/>
  <c r="V23" i="4" s="1"/>
  <c r="AI23" i="26"/>
  <c r="U23" i="4" s="1"/>
  <c r="AH23" i="26"/>
  <c r="T23" i="4" s="1"/>
  <c r="AG23" i="26"/>
  <c r="AF23" i="26"/>
  <c r="R23" i="6" s="1"/>
  <c r="AE23" i="26"/>
  <c r="L23" i="6" s="1"/>
  <c r="AD23" i="26"/>
  <c r="K23" i="6" s="1"/>
  <c r="AC23" i="26"/>
  <c r="P23" i="6" s="1"/>
  <c r="AB23" i="26"/>
  <c r="J23" i="4" s="1"/>
  <c r="AA23" i="26"/>
  <c r="D23" i="6" s="1"/>
  <c r="T23" i="26"/>
  <c r="S23" i="26"/>
  <c r="O23" i="26"/>
  <c r="G23" i="4" s="1"/>
  <c r="N23" i="26"/>
  <c r="L23" i="26"/>
  <c r="K23" i="26"/>
  <c r="J23" i="26"/>
  <c r="G23" i="6" s="1"/>
  <c r="H23" i="26"/>
  <c r="G23" i="26"/>
  <c r="Q23" i="4" s="1"/>
  <c r="D23" i="26"/>
  <c r="B23" i="26"/>
  <c r="A23" i="26"/>
  <c r="AL22" i="26"/>
  <c r="AK22" i="26"/>
  <c r="W22" i="4" s="1"/>
  <c r="AJ22" i="26"/>
  <c r="V22" i="4" s="1"/>
  <c r="AI22" i="26"/>
  <c r="U22" i="4" s="1"/>
  <c r="AH22" i="26"/>
  <c r="T22" i="4" s="1"/>
  <c r="AG22" i="26"/>
  <c r="AF22" i="26"/>
  <c r="R22" i="6" s="1"/>
  <c r="AE22" i="26"/>
  <c r="L22" i="6" s="1"/>
  <c r="AD22" i="26"/>
  <c r="K22" i="6" s="1"/>
  <c r="AC22" i="26"/>
  <c r="P22" i="6" s="1"/>
  <c r="AB22" i="26"/>
  <c r="J22" i="4" s="1"/>
  <c r="AA22" i="26"/>
  <c r="D22" i="6" s="1"/>
  <c r="T22" i="26"/>
  <c r="S22" i="26"/>
  <c r="N22" i="26"/>
  <c r="L22" i="26"/>
  <c r="K22" i="26"/>
  <c r="J22" i="26"/>
  <c r="G22" i="6" s="1"/>
  <c r="H22" i="26"/>
  <c r="G22" i="26"/>
  <c r="Q22" i="4" s="1"/>
  <c r="D22" i="26"/>
  <c r="A22" i="26"/>
  <c r="B22" i="26" s="1"/>
  <c r="AL21" i="26"/>
  <c r="AK21" i="26"/>
  <c r="W21" i="4" s="1"/>
  <c r="AJ21" i="26"/>
  <c r="V21" i="4" s="1"/>
  <c r="AI21" i="26"/>
  <c r="U21" i="4" s="1"/>
  <c r="AH21" i="26"/>
  <c r="T21" i="4" s="1"/>
  <c r="AG21" i="26"/>
  <c r="AF21" i="26"/>
  <c r="R21" i="6" s="1"/>
  <c r="AE21" i="26"/>
  <c r="L21" i="6" s="1"/>
  <c r="AD21" i="26"/>
  <c r="K21" i="6" s="1"/>
  <c r="AC21" i="26"/>
  <c r="P21" i="6" s="1"/>
  <c r="AA21" i="26"/>
  <c r="T21" i="26"/>
  <c r="S21" i="26"/>
  <c r="N21" i="26"/>
  <c r="L21" i="26"/>
  <c r="K21" i="26"/>
  <c r="J21" i="26"/>
  <c r="G21" i="6" s="1"/>
  <c r="H21" i="26"/>
  <c r="G21" i="26"/>
  <c r="Q21" i="4" s="1"/>
  <c r="D21" i="26"/>
  <c r="A21" i="26"/>
  <c r="B21" i="26" s="1"/>
  <c r="AL20" i="26"/>
  <c r="AK20" i="26"/>
  <c r="W20" i="4" s="1"/>
  <c r="AJ20" i="26"/>
  <c r="V20" i="4" s="1"/>
  <c r="AI20" i="26"/>
  <c r="U20" i="4" s="1"/>
  <c r="AH20" i="26"/>
  <c r="T20" i="4" s="1"/>
  <c r="AG20" i="26"/>
  <c r="AF20" i="26"/>
  <c r="R20" i="6" s="1"/>
  <c r="AE20" i="26"/>
  <c r="L20" i="6" s="1"/>
  <c r="AD20" i="26"/>
  <c r="K20" i="6" s="1"/>
  <c r="AC20" i="26"/>
  <c r="P20" i="6" s="1"/>
  <c r="AA20" i="26"/>
  <c r="T20" i="26"/>
  <c r="S20" i="26"/>
  <c r="N20" i="26"/>
  <c r="L20" i="26"/>
  <c r="K20" i="26"/>
  <c r="J20" i="26"/>
  <c r="G20" i="6" s="1"/>
  <c r="H20" i="26"/>
  <c r="G20" i="26"/>
  <c r="Q20" i="4" s="1"/>
  <c r="D20" i="26"/>
  <c r="A20" i="26"/>
  <c r="B20" i="26" s="1"/>
  <c r="AL19" i="26"/>
  <c r="AK19" i="26"/>
  <c r="W19" i="4" s="1"/>
  <c r="AJ19" i="26"/>
  <c r="V19" i="4" s="1"/>
  <c r="AI19" i="26"/>
  <c r="U19" i="4" s="1"/>
  <c r="AH19" i="26"/>
  <c r="T19" i="4" s="1"/>
  <c r="AG19" i="26"/>
  <c r="AF19" i="26"/>
  <c r="R19" i="6" s="1"/>
  <c r="AE19" i="26"/>
  <c r="L19" i="6" s="1"/>
  <c r="AD19" i="26"/>
  <c r="K19" i="6" s="1"/>
  <c r="AC19" i="26"/>
  <c r="P19" i="6" s="1"/>
  <c r="AA19" i="26"/>
  <c r="D19" i="6" s="1"/>
  <c r="T19" i="26"/>
  <c r="S19" i="26"/>
  <c r="N19" i="26"/>
  <c r="L19" i="26"/>
  <c r="K19" i="26"/>
  <c r="J19" i="26"/>
  <c r="G19" i="6" s="1"/>
  <c r="H19" i="26"/>
  <c r="G19" i="26"/>
  <c r="Q19" i="4" s="1"/>
  <c r="D19" i="26"/>
  <c r="A19" i="26"/>
  <c r="B19" i="26" s="1"/>
  <c r="AL18" i="26"/>
  <c r="AK18" i="26"/>
  <c r="W18" i="4" s="1"/>
  <c r="AJ18" i="26"/>
  <c r="V18" i="4" s="1"/>
  <c r="AI18" i="26"/>
  <c r="U18" i="4" s="1"/>
  <c r="AH18" i="26"/>
  <c r="T18" i="4" s="1"/>
  <c r="AG18" i="26"/>
  <c r="AF18" i="26"/>
  <c r="R18" i="6" s="1"/>
  <c r="AE18" i="26"/>
  <c r="L18" i="6" s="1"/>
  <c r="AD18" i="26"/>
  <c r="K18" i="6" s="1"/>
  <c r="AC18" i="26"/>
  <c r="P18" i="6" s="1"/>
  <c r="AA18" i="26"/>
  <c r="D18" i="6" s="1"/>
  <c r="T18" i="26"/>
  <c r="S18" i="26"/>
  <c r="N18" i="26"/>
  <c r="L18" i="26"/>
  <c r="K18" i="26"/>
  <c r="J18" i="26"/>
  <c r="G18" i="6" s="1"/>
  <c r="H18" i="26"/>
  <c r="G18" i="26"/>
  <c r="Q18" i="4" s="1"/>
  <c r="D18" i="26"/>
  <c r="A18" i="26"/>
  <c r="B18" i="26" s="1"/>
  <c r="AL17" i="26"/>
  <c r="AK17" i="26"/>
  <c r="W17" i="4" s="1"/>
  <c r="AJ17" i="26"/>
  <c r="V17" i="4" s="1"/>
  <c r="AI17" i="26"/>
  <c r="U17" i="4" s="1"/>
  <c r="AH17" i="26"/>
  <c r="T17" i="4" s="1"/>
  <c r="AG17" i="26"/>
  <c r="AF17" i="26"/>
  <c r="R17" i="6" s="1"/>
  <c r="AE17" i="26"/>
  <c r="L17" i="6" s="1"/>
  <c r="AD17" i="26"/>
  <c r="K17" i="6" s="1"/>
  <c r="AC17" i="26"/>
  <c r="P17" i="6" s="1"/>
  <c r="AA17" i="26"/>
  <c r="T17" i="26"/>
  <c r="S17" i="26"/>
  <c r="N17" i="26"/>
  <c r="L17" i="26"/>
  <c r="K17" i="26"/>
  <c r="J17" i="26"/>
  <c r="G17" i="6" s="1"/>
  <c r="H17" i="26"/>
  <c r="G17" i="26"/>
  <c r="Q17" i="4" s="1"/>
  <c r="D17" i="26"/>
  <c r="A17" i="26"/>
  <c r="B17" i="26" s="1"/>
  <c r="V17" i="26" s="1"/>
  <c r="AL16" i="26"/>
  <c r="AK16" i="26"/>
  <c r="W16" i="4" s="1"/>
  <c r="AJ16" i="26"/>
  <c r="V16" i="4" s="1"/>
  <c r="AI16" i="26"/>
  <c r="U16" i="4" s="1"/>
  <c r="AH16" i="26"/>
  <c r="T16" i="4" s="1"/>
  <c r="AG16" i="26"/>
  <c r="AF16" i="26"/>
  <c r="R16" i="6" s="1"/>
  <c r="AE16" i="26"/>
  <c r="L16" i="6" s="1"/>
  <c r="AD16" i="26"/>
  <c r="K16" i="6" s="1"/>
  <c r="AC16" i="26"/>
  <c r="P16" i="6" s="1"/>
  <c r="AA16" i="26"/>
  <c r="T16" i="26"/>
  <c r="S16" i="26"/>
  <c r="N16" i="26"/>
  <c r="L16" i="26"/>
  <c r="J16" i="26"/>
  <c r="G16" i="6" s="1"/>
  <c r="H16" i="26"/>
  <c r="G16" i="26"/>
  <c r="Q16" i="4" s="1"/>
  <c r="D16" i="26"/>
  <c r="A16" i="26"/>
  <c r="B16" i="26" s="1"/>
  <c r="AL15" i="26"/>
  <c r="AK15" i="26"/>
  <c r="W15" i="4" s="1"/>
  <c r="AJ15" i="26"/>
  <c r="V15" i="4" s="1"/>
  <c r="AI15" i="26"/>
  <c r="U15" i="4" s="1"/>
  <c r="AH15" i="26"/>
  <c r="T15" i="4" s="1"/>
  <c r="AG15" i="26"/>
  <c r="AF15" i="26"/>
  <c r="R15" i="6" s="1"/>
  <c r="AE15" i="26"/>
  <c r="L15" i="6" s="1"/>
  <c r="AD15" i="26"/>
  <c r="K15" i="6" s="1"/>
  <c r="AC15" i="26"/>
  <c r="P15" i="6" s="1"/>
  <c r="AA15" i="26"/>
  <c r="D15" i="6" s="1"/>
  <c r="T15" i="26"/>
  <c r="S15" i="26"/>
  <c r="N15" i="26"/>
  <c r="L15" i="26"/>
  <c r="K15" i="26"/>
  <c r="J15" i="26"/>
  <c r="G15" i="6" s="1"/>
  <c r="H15" i="26"/>
  <c r="G15" i="26"/>
  <c r="Q15" i="4" s="1"/>
  <c r="D15" i="26"/>
  <c r="A15" i="26"/>
  <c r="B15" i="26" s="1"/>
  <c r="AL14" i="26"/>
  <c r="AK14" i="26"/>
  <c r="W14" i="4" s="1"/>
  <c r="AJ14" i="26"/>
  <c r="V14" i="4" s="1"/>
  <c r="AI14" i="26"/>
  <c r="U14" i="4" s="1"/>
  <c r="AH14" i="26"/>
  <c r="T14" i="4" s="1"/>
  <c r="AG14" i="26"/>
  <c r="AF14" i="26"/>
  <c r="R14" i="6" s="1"/>
  <c r="AE14" i="26"/>
  <c r="L14" i="6" s="1"/>
  <c r="AD14" i="26"/>
  <c r="K14" i="6" s="1"/>
  <c r="AC14" i="26"/>
  <c r="P14" i="6" s="1"/>
  <c r="AA14" i="26"/>
  <c r="T14" i="26"/>
  <c r="S14" i="26"/>
  <c r="O14" i="26"/>
  <c r="G14" i="4" s="1"/>
  <c r="N14" i="26"/>
  <c r="F14" i="4" s="1"/>
  <c r="L14" i="26"/>
  <c r="K14" i="26"/>
  <c r="J14" i="26"/>
  <c r="G14" i="6" s="1"/>
  <c r="H14" i="26"/>
  <c r="G14" i="26"/>
  <c r="Q14" i="4" s="1"/>
  <c r="D14" i="26"/>
  <c r="B14" i="26"/>
  <c r="V14" i="26" s="1"/>
  <c r="A14" i="26"/>
  <c r="AL13" i="26"/>
  <c r="AK13" i="26"/>
  <c r="W13" i="4" s="1"/>
  <c r="AJ13" i="26"/>
  <c r="V13" i="4" s="1"/>
  <c r="AI13" i="26"/>
  <c r="U13" i="4" s="1"/>
  <c r="AH13" i="26"/>
  <c r="T13" i="4" s="1"/>
  <c r="AG13" i="26"/>
  <c r="AF13" i="26"/>
  <c r="R13" i="6" s="1"/>
  <c r="AE13" i="26"/>
  <c r="L13" i="6" s="1"/>
  <c r="AD13" i="26"/>
  <c r="K13" i="6" s="1"/>
  <c r="AC13" i="26"/>
  <c r="P13" i="6" s="1"/>
  <c r="AB13" i="26"/>
  <c r="J13" i="4" s="1"/>
  <c r="AA13" i="26"/>
  <c r="D13" i="6" s="1"/>
  <c r="T13" i="26"/>
  <c r="S13" i="26"/>
  <c r="O13" i="26"/>
  <c r="G13" i="4" s="1"/>
  <c r="N13" i="26"/>
  <c r="L13" i="26"/>
  <c r="K13" i="26"/>
  <c r="J13" i="26"/>
  <c r="G13" i="6" s="1"/>
  <c r="H13" i="26"/>
  <c r="G13" i="26"/>
  <c r="Q13" i="4" s="1"/>
  <c r="D13" i="26"/>
  <c r="B13" i="26"/>
  <c r="A13" i="26"/>
  <c r="AL12" i="26"/>
  <c r="AK12" i="26"/>
  <c r="W12" i="4" s="1"/>
  <c r="AJ12" i="26"/>
  <c r="V12" i="4" s="1"/>
  <c r="AI12" i="26"/>
  <c r="U12" i="4" s="1"/>
  <c r="AH12" i="26"/>
  <c r="T12" i="4" s="1"/>
  <c r="AG12" i="26"/>
  <c r="AF12" i="26"/>
  <c r="R12" i="6" s="1"/>
  <c r="AE12" i="26"/>
  <c r="L12" i="6" s="1"/>
  <c r="AD12" i="26"/>
  <c r="K12" i="6" s="1"/>
  <c r="AC12" i="26"/>
  <c r="P12" i="6" s="1"/>
  <c r="AB12" i="26"/>
  <c r="J12" i="4" s="1"/>
  <c r="AA12" i="26"/>
  <c r="D12" i="6" s="1"/>
  <c r="T12" i="26"/>
  <c r="S12" i="26"/>
  <c r="O12" i="26"/>
  <c r="G12" i="4" s="1"/>
  <c r="N12" i="26"/>
  <c r="L12" i="26"/>
  <c r="K12" i="26"/>
  <c r="J12" i="26"/>
  <c r="G12" i="6" s="1"/>
  <c r="H12" i="26"/>
  <c r="G12" i="26"/>
  <c r="Q12" i="4" s="1"/>
  <c r="D12" i="26"/>
  <c r="B12" i="26"/>
  <c r="A12" i="26"/>
  <c r="AL11" i="26"/>
  <c r="AK11" i="26"/>
  <c r="W11" i="4" s="1"/>
  <c r="AJ11" i="26"/>
  <c r="V11" i="4" s="1"/>
  <c r="AI11" i="26"/>
  <c r="U11" i="4" s="1"/>
  <c r="AH11" i="26"/>
  <c r="T11" i="4" s="1"/>
  <c r="AG11" i="26"/>
  <c r="AF11" i="26"/>
  <c r="R11" i="6" s="1"/>
  <c r="AE11" i="26"/>
  <c r="L11" i="6" s="1"/>
  <c r="AD11" i="26"/>
  <c r="K11" i="6" s="1"/>
  <c r="AC11" i="26"/>
  <c r="P11" i="6" s="1"/>
  <c r="AB11" i="26"/>
  <c r="J11" i="4" s="1"/>
  <c r="AA11" i="26"/>
  <c r="D11" i="6" s="1"/>
  <c r="T11" i="26"/>
  <c r="S11" i="26"/>
  <c r="N11" i="26"/>
  <c r="J11" i="26"/>
  <c r="G11" i="6" s="1"/>
  <c r="H11" i="26"/>
  <c r="G11" i="26"/>
  <c r="Q11" i="4" s="1"/>
  <c r="D11" i="26"/>
  <c r="A11" i="26"/>
  <c r="B11" i="26" s="1"/>
  <c r="V11" i="26" s="1"/>
  <c r="AL10" i="26"/>
  <c r="AK10" i="26"/>
  <c r="W10" i="4" s="1"/>
  <c r="AJ10" i="26"/>
  <c r="V10" i="4" s="1"/>
  <c r="AI10" i="26"/>
  <c r="U10" i="4" s="1"/>
  <c r="AH10" i="26"/>
  <c r="T10" i="4" s="1"/>
  <c r="AG10" i="26"/>
  <c r="AF10" i="26"/>
  <c r="R10" i="6" s="1"/>
  <c r="AE10" i="26"/>
  <c r="L10" i="6" s="1"/>
  <c r="AD10" i="26"/>
  <c r="K10" i="6" s="1"/>
  <c r="AC10" i="26"/>
  <c r="P10" i="6" s="1"/>
  <c r="AA10" i="26"/>
  <c r="T10" i="26"/>
  <c r="S10" i="26"/>
  <c r="N10" i="26"/>
  <c r="J10" i="26"/>
  <c r="G10" i="6" s="1"/>
  <c r="H10" i="26"/>
  <c r="G10" i="26"/>
  <c r="Q10" i="4" s="1"/>
  <c r="D10" i="26"/>
  <c r="B10" i="26"/>
  <c r="A10" i="26"/>
  <c r="AL9" i="26"/>
  <c r="AK9" i="26"/>
  <c r="W9" i="4" s="1"/>
  <c r="AJ9" i="26"/>
  <c r="V9" i="4" s="1"/>
  <c r="AI9" i="26"/>
  <c r="U9" i="4" s="1"/>
  <c r="AH9" i="26"/>
  <c r="T9" i="4" s="1"/>
  <c r="AG9" i="26"/>
  <c r="AF9" i="26"/>
  <c r="R9" i="6" s="1"/>
  <c r="AE9" i="26"/>
  <c r="L9" i="6" s="1"/>
  <c r="AD9" i="26"/>
  <c r="K9" i="6" s="1"/>
  <c r="AC9" i="26"/>
  <c r="P9" i="6" s="1"/>
  <c r="AB9" i="26"/>
  <c r="J9" i="4" s="1"/>
  <c r="AA9" i="26"/>
  <c r="D9" i="6" s="1"/>
  <c r="T9" i="26"/>
  <c r="S9" i="26"/>
  <c r="N9" i="26"/>
  <c r="L9" i="26"/>
  <c r="K9" i="26"/>
  <c r="J9" i="26"/>
  <c r="G9" i="6" s="1"/>
  <c r="H9" i="26"/>
  <c r="G9" i="26"/>
  <c r="Q9" i="4" s="1"/>
  <c r="D9" i="26"/>
  <c r="A9" i="26"/>
  <c r="B9" i="26" s="1"/>
  <c r="AL8" i="26"/>
  <c r="AK8" i="26"/>
  <c r="W8" i="4" s="1"/>
  <c r="AJ8" i="26"/>
  <c r="V8" i="4" s="1"/>
  <c r="AI8" i="26"/>
  <c r="U8" i="4" s="1"/>
  <c r="AH8" i="26"/>
  <c r="T8" i="4" s="1"/>
  <c r="AG8" i="26"/>
  <c r="AF8" i="26"/>
  <c r="R8" i="6" s="1"/>
  <c r="AE8" i="26"/>
  <c r="L8" i="6" s="1"/>
  <c r="AD8" i="26"/>
  <c r="K8" i="6" s="1"/>
  <c r="AC8" i="26"/>
  <c r="P8" i="6" s="1"/>
  <c r="AA8" i="26"/>
  <c r="D8" i="6" s="1"/>
  <c r="T8" i="26"/>
  <c r="S8" i="26"/>
  <c r="N8" i="26"/>
  <c r="L8" i="26"/>
  <c r="K8" i="26"/>
  <c r="J8" i="26"/>
  <c r="G8" i="6" s="1"/>
  <c r="H8" i="26"/>
  <c r="G8" i="26"/>
  <c r="Q8" i="4" s="1"/>
  <c r="D8" i="26"/>
  <c r="A8" i="26"/>
  <c r="B8" i="26" s="1"/>
  <c r="AL7" i="26"/>
  <c r="AK7" i="26"/>
  <c r="W7" i="4" s="1"/>
  <c r="AJ7" i="26"/>
  <c r="V7" i="4" s="1"/>
  <c r="AI7" i="26"/>
  <c r="U7" i="4" s="1"/>
  <c r="AH7" i="26"/>
  <c r="T7" i="4" s="1"/>
  <c r="AG7" i="26"/>
  <c r="AF7" i="26"/>
  <c r="R7" i="6" s="1"/>
  <c r="AE7" i="26"/>
  <c r="L7" i="6" s="1"/>
  <c r="AD7" i="26"/>
  <c r="K7" i="6" s="1"/>
  <c r="AC7" i="26"/>
  <c r="P7" i="6" s="1"/>
  <c r="AA7" i="26"/>
  <c r="D7" i="6" s="1"/>
  <c r="T7" i="26"/>
  <c r="S7" i="26"/>
  <c r="N7" i="26"/>
  <c r="L7" i="26"/>
  <c r="J7" i="26"/>
  <c r="G7" i="6" s="1"/>
  <c r="H7" i="26"/>
  <c r="G7" i="26"/>
  <c r="Q7" i="4" s="1"/>
  <c r="D7" i="26"/>
  <c r="B7" i="26"/>
  <c r="A7" i="26"/>
  <c r="AL6" i="26"/>
  <c r="AK6" i="26"/>
  <c r="W6" i="4" s="1"/>
  <c r="AJ6" i="26"/>
  <c r="V6" i="4" s="1"/>
  <c r="AI6" i="26"/>
  <c r="U6" i="4" s="1"/>
  <c r="AH6" i="26"/>
  <c r="T6" i="4" s="1"/>
  <c r="AG6" i="26"/>
  <c r="AF6" i="26"/>
  <c r="R6" i="6" s="1"/>
  <c r="AE6" i="26"/>
  <c r="L6" i="6" s="1"/>
  <c r="AD6" i="26"/>
  <c r="K6" i="6" s="1"/>
  <c r="AC6" i="26"/>
  <c r="P6" i="6" s="1"/>
  <c r="AB6" i="26"/>
  <c r="J6" i="4" s="1"/>
  <c r="AA6" i="26"/>
  <c r="D6" i="6" s="1"/>
  <c r="T6" i="26"/>
  <c r="S6" i="26"/>
  <c r="N6" i="26"/>
  <c r="L6" i="26"/>
  <c r="K6" i="26"/>
  <c r="J6" i="26"/>
  <c r="G6" i="6" s="1"/>
  <c r="H6" i="26"/>
  <c r="G6" i="26"/>
  <c r="Q6" i="4" s="1"/>
  <c r="D6" i="26"/>
  <c r="A6" i="26"/>
  <c r="B6" i="26" s="1"/>
  <c r="AT5" i="26"/>
  <c r="AL5" i="26"/>
  <c r="AK5" i="26"/>
  <c r="W5" i="4" s="1"/>
  <c r="AJ5" i="26"/>
  <c r="V5" i="4" s="1"/>
  <c r="AI5" i="26"/>
  <c r="U5" i="4" s="1"/>
  <c r="AH5" i="26"/>
  <c r="T5" i="4" s="1"/>
  <c r="AG5" i="26"/>
  <c r="AF5" i="26"/>
  <c r="R5" i="6" s="1"/>
  <c r="AE5" i="26"/>
  <c r="L5" i="6" s="1"/>
  <c r="AD5" i="26"/>
  <c r="K5" i="6" s="1"/>
  <c r="AC5" i="26"/>
  <c r="P5" i="6" s="1"/>
  <c r="AA5" i="26"/>
  <c r="T5" i="26"/>
  <c r="S5" i="26"/>
  <c r="N5" i="26"/>
  <c r="O5" i="26" s="1"/>
  <c r="G5" i="4" s="1"/>
  <c r="L5" i="26"/>
  <c r="K5" i="26"/>
  <c r="J5" i="26"/>
  <c r="G5" i="6" s="1"/>
  <c r="H5" i="26"/>
  <c r="G5" i="26"/>
  <c r="Q5" i="4" s="1"/>
  <c r="D5" i="26"/>
  <c r="A5" i="26"/>
  <c r="B5" i="26" s="1"/>
  <c r="AT4" i="26"/>
  <c r="AL4" i="26"/>
  <c r="AK4" i="26"/>
  <c r="W4" i="4" s="1"/>
  <c r="AJ4" i="26"/>
  <c r="V4" i="4" s="1"/>
  <c r="AI4" i="26"/>
  <c r="U4" i="4" s="1"/>
  <c r="AH4" i="26"/>
  <c r="T4" i="4" s="1"/>
  <c r="AG4" i="26"/>
  <c r="AF4" i="26"/>
  <c r="R4" i="6" s="1"/>
  <c r="AE4" i="26"/>
  <c r="L4" i="6" s="1"/>
  <c r="AD4" i="26"/>
  <c r="K4" i="6" s="1"/>
  <c r="AC4" i="26"/>
  <c r="P4" i="6" s="1"/>
  <c r="AA4" i="26"/>
  <c r="D4" i="6" s="1"/>
  <c r="T4" i="26"/>
  <c r="S4" i="26"/>
  <c r="O4" i="26"/>
  <c r="G4" i="4" s="1"/>
  <c r="N4" i="26"/>
  <c r="F4" i="4" s="1"/>
  <c r="L4" i="26"/>
  <c r="K4" i="26"/>
  <c r="J4" i="26"/>
  <c r="G4" i="6" s="1"/>
  <c r="H4" i="26"/>
  <c r="G4" i="26"/>
  <c r="Q4" i="4" s="1"/>
  <c r="D4" i="26"/>
  <c r="B4" i="26"/>
  <c r="V4" i="26" s="1"/>
  <c r="A4" i="26"/>
  <c r="AT3" i="26"/>
  <c r="AL3" i="26"/>
  <c r="AK3" i="26"/>
  <c r="W3" i="4" s="1"/>
  <c r="AJ3" i="26"/>
  <c r="V3" i="4" s="1"/>
  <c r="AI3" i="26"/>
  <c r="U3" i="4" s="1"/>
  <c r="AH3" i="26"/>
  <c r="T3" i="4" s="1"/>
  <c r="AG3" i="26"/>
  <c r="AF3" i="26"/>
  <c r="R3" i="6" s="1"/>
  <c r="AE3" i="26"/>
  <c r="L3" i="6" s="1"/>
  <c r="AD3" i="26"/>
  <c r="K3" i="6" s="1"/>
  <c r="AC3" i="26"/>
  <c r="P3" i="6" s="1"/>
  <c r="AA3" i="26"/>
  <c r="D3" i="6" s="1"/>
  <c r="T3" i="26"/>
  <c r="S3" i="26"/>
  <c r="N3" i="26"/>
  <c r="F3" i="4" s="1"/>
  <c r="L3" i="26"/>
  <c r="K3" i="26"/>
  <c r="J3" i="26"/>
  <c r="G3" i="6" s="1"/>
  <c r="H3" i="26"/>
  <c r="G3" i="26"/>
  <c r="Q3" i="4" s="1"/>
  <c r="D3" i="26"/>
  <c r="A3" i="26"/>
  <c r="B3" i="26" s="1"/>
  <c r="V3" i="26" s="1"/>
  <c r="B87" i="20"/>
  <c r="B86" i="20"/>
  <c r="B85" i="20"/>
  <c r="B84" i="20"/>
  <c r="B83" i="20"/>
  <c r="B82" i="20"/>
  <c r="B81" i="20"/>
  <c r="B80" i="20"/>
  <c r="B79" i="20"/>
  <c r="B78" i="20"/>
  <c r="B77" i="20"/>
  <c r="B76" i="20"/>
  <c r="B75" i="20"/>
  <c r="B74" i="20"/>
  <c r="B73" i="20"/>
  <c r="B72" i="20"/>
  <c r="B71" i="20"/>
  <c r="B70" i="20"/>
  <c r="B69" i="20"/>
  <c r="B68" i="20"/>
  <c r="B67" i="20"/>
  <c r="B66" i="20"/>
  <c r="B65" i="20"/>
  <c r="B64" i="20"/>
  <c r="B63" i="20"/>
  <c r="B62" i="20"/>
  <c r="B61" i="20"/>
  <c r="B60" i="20"/>
  <c r="B59" i="20"/>
  <c r="B58" i="20"/>
  <c r="B57" i="20"/>
  <c r="B56" i="20"/>
  <c r="B55" i="20"/>
  <c r="B54" i="20"/>
  <c r="B53" i="20"/>
  <c r="B52" i="20"/>
  <c r="B51" i="20"/>
  <c r="B50" i="20"/>
  <c r="B49" i="20"/>
  <c r="B48" i="20"/>
  <c r="B47" i="20"/>
  <c r="B46" i="20"/>
  <c r="B45" i="20"/>
  <c r="B44" i="20"/>
  <c r="B43" i="20"/>
  <c r="B42" i="20"/>
  <c r="B41" i="20"/>
  <c r="B40" i="20"/>
  <c r="B39" i="20"/>
  <c r="B38" i="20"/>
  <c r="B37" i="20"/>
  <c r="B36" i="20"/>
  <c r="B35" i="20"/>
  <c r="B34" i="20"/>
  <c r="B33" i="20"/>
  <c r="B32" i="20"/>
  <c r="B31" i="20"/>
  <c r="B30" i="20"/>
  <c r="B29" i="20"/>
  <c r="B28" i="20"/>
  <c r="B27" i="20"/>
  <c r="J99" i="18"/>
  <c r="H99" i="18"/>
  <c r="F99" i="18"/>
  <c r="I99" i="18" s="1"/>
  <c r="J98" i="18"/>
  <c r="H98" i="18"/>
  <c r="F98" i="18"/>
  <c r="I98" i="18" s="1"/>
  <c r="J97" i="18"/>
  <c r="H97" i="18"/>
  <c r="F97" i="18"/>
  <c r="I97" i="18" s="1"/>
  <c r="J96" i="18"/>
  <c r="H96" i="18"/>
  <c r="F96" i="18"/>
  <c r="I96" i="18" s="1"/>
  <c r="J95" i="18"/>
  <c r="H95" i="18"/>
  <c r="F95" i="18"/>
  <c r="I95" i="18" s="1"/>
  <c r="J94" i="18"/>
  <c r="H94" i="18"/>
  <c r="F94" i="18"/>
  <c r="I94" i="18" s="1"/>
  <c r="G94" i="18" s="1"/>
  <c r="J93" i="18"/>
  <c r="H93" i="18"/>
  <c r="F93" i="18"/>
  <c r="I93" i="18" s="1"/>
  <c r="J92" i="18"/>
  <c r="H92" i="18"/>
  <c r="F92" i="18"/>
  <c r="I92" i="18" s="1"/>
  <c r="G92" i="18" s="1"/>
  <c r="J91" i="18"/>
  <c r="H91" i="18"/>
  <c r="F91" i="18"/>
  <c r="I91" i="18" s="1"/>
  <c r="J90" i="18"/>
  <c r="H90" i="18"/>
  <c r="F90" i="18"/>
  <c r="I90" i="18" s="1"/>
  <c r="J89" i="18"/>
  <c r="H89" i="18"/>
  <c r="F89" i="18"/>
  <c r="I89" i="18" s="1"/>
  <c r="J88" i="18"/>
  <c r="H88" i="18"/>
  <c r="F88" i="18"/>
  <c r="I88" i="18" s="1"/>
  <c r="J87" i="18"/>
  <c r="H87" i="18"/>
  <c r="F87" i="18"/>
  <c r="I87" i="18" s="1"/>
  <c r="J86" i="18"/>
  <c r="H86" i="18"/>
  <c r="F86" i="18"/>
  <c r="I86" i="18" s="1"/>
  <c r="J85" i="18"/>
  <c r="H85" i="18"/>
  <c r="F85" i="18"/>
  <c r="I85" i="18" s="1"/>
  <c r="J84" i="18"/>
  <c r="I84" i="18"/>
  <c r="H84" i="18"/>
  <c r="F84" i="18"/>
  <c r="J83" i="18"/>
  <c r="H83" i="18"/>
  <c r="F83" i="18"/>
  <c r="I83" i="18" s="1"/>
  <c r="J82" i="18"/>
  <c r="H82" i="18"/>
  <c r="F82" i="18"/>
  <c r="I82" i="18" s="1"/>
  <c r="G82" i="18" s="1"/>
  <c r="J81" i="18"/>
  <c r="H81" i="18"/>
  <c r="F81" i="18"/>
  <c r="I81" i="18" s="1"/>
  <c r="J80" i="18"/>
  <c r="H80" i="18"/>
  <c r="F80" i="18"/>
  <c r="I80" i="18" s="1"/>
  <c r="G80" i="18" s="1"/>
  <c r="J78" i="18"/>
  <c r="H78" i="18"/>
  <c r="F78" i="18"/>
  <c r="I78" i="18" s="1"/>
  <c r="J77" i="18"/>
  <c r="H77" i="18"/>
  <c r="F77" i="18"/>
  <c r="I77" i="18" s="1"/>
  <c r="G77" i="18" s="1"/>
  <c r="J76" i="18"/>
  <c r="H76" i="18"/>
  <c r="F76" i="18"/>
  <c r="I76" i="18" s="1"/>
  <c r="J75" i="18"/>
  <c r="H75" i="18"/>
  <c r="F75" i="18"/>
  <c r="I75" i="18" s="1"/>
  <c r="G75" i="18" s="1"/>
  <c r="J74" i="18"/>
  <c r="H74" i="18"/>
  <c r="F74" i="18"/>
  <c r="I74" i="18" s="1"/>
  <c r="J73" i="18"/>
  <c r="H73" i="18"/>
  <c r="F73" i="18"/>
  <c r="I73" i="18" s="1"/>
  <c r="G73" i="18" s="1"/>
  <c r="J72" i="18"/>
  <c r="H72" i="18"/>
  <c r="F72" i="18"/>
  <c r="I72" i="18" s="1"/>
  <c r="J71" i="18"/>
  <c r="H71" i="18"/>
  <c r="F71" i="18"/>
  <c r="I71" i="18" s="1"/>
  <c r="J70" i="18"/>
  <c r="H70" i="18"/>
  <c r="F70" i="18"/>
  <c r="I70" i="18" s="1"/>
  <c r="J69" i="18"/>
  <c r="H69" i="18"/>
  <c r="F69" i="18"/>
  <c r="I69" i="18" s="1"/>
  <c r="J68" i="18"/>
  <c r="H68" i="18"/>
  <c r="F68" i="18"/>
  <c r="I68" i="18" s="1"/>
  <c r="J67" i="18"/>
  <c r="H67" i="18"/>
  <c r="F67" i="18"/>
  <c r="I67" i="18" s="1"/>
  <c r="J66" i="18"/>
  <c r="H66" i="18"/>
  <c r="F66" i="18"/>
  <c r="I66" i="18" s="1"/>
  <c r="J64" i="18"/>
  <c r="I64" i="18"/>
  <c r="G64" i="18" s="1"/>
  <c r="H64" i="18"/>
  <c r="F64" i="18"/>
  <c r="J63" i="18"/>
  <c r="I63" i="18"/>
  <c r="H63" i="18"/>
  <c r="F63" i="18"/>
  <c r="J62" i="18"/>
  <c r="I62" i="18"/>
  <c r="H62" i="18"/>
  <c r="F62" i="18"/>
  <c r="J61" i="18"/>
  <c r="I61" i="18"/>
  <c r="H61" i="18"/>
  <c r="F61" i="18"/>
  <c r="J60" i="18"/>
  <c r="H60" i="18"/>
  <c r="F60" i="18"/>
  <c r="I60" i="18" s="1"/>
  <c r="G60" i="18" s="1"/>
  <c r="J59" i="18"/>
  <c r="H59" i="18"/>
  <c r="F59" i="18"/>
  <c r="I59" i="18" s="1"/>
  <c r="J58" i="18"/>
  <c r="H58" i="18"/>
  <c r="F58" i="18"/>
  <c r="I58" i="18" s="1"/>
  <c r="G58" i="18" s="1"/>
  <c r="J57" i="18"/>
  <c r="H57" i="18"/>
  <c r="F57" i="18"/>
  <c r="I57" i="18" s="1"/>
  <c r="J56" i="18"/>
  <c r="H56" i="18"/>
  <c r="F56" i="18"/>
  <c r="I56" i="18" s="1"/>
  <c r="G56" i="18" s="1"/>
  <c r="J55" i="18"/>
  <c r="H55" i="18"/>
  <c r="F55" i="18"/>
  <c r="I55" i="18" s="1"/>
  <c r="J54" i="18"/>
  <c r="H54" i="18"/>
  <c r="F54" i="18"/>
  <c r="I54" i="18" s="1"/>
  <c r="G54" i="18" s="1"/>
  <c r="J53" i="18"/>
  <c r="H53" i="18"/>
  <c r="F53" i="18"/>
  <c r="I53" i="18" s="1"/>
  <c r="J52" i="18"/>
  <c r="H52" i="18"/>
  <c r="F52" i="18"/>
  <c r="I52" i="18" s="1"/>
  <c r="G52" i="18" s="1"/>
  <c r="J51" i="18"/>
  <c r="H51" i="18"/>
  <c r="F51" i="18"/>
  <c r="I51" i="18" s="1"/>
  <c r="J50" i="18"/>
  <c r="H50" i="18"/>
  <c r="F50" i="18"/>
  <c r="I50" i="18" s="1"/>
  <c r="G50" i="18" s="1"/>
  <c r="J49" i="18"/>
  <c r="H49" i="18"/>
  <c r="F49" i="18"/>
  <c r="I49" i="18" s="1"/>
  <c r="K49" i="18" s="1"/>
  <c r="J48" i="18"/>
  <c r="H48" i="18"/>
  <c r="F48" i="18"/>
  <c r="I48" i="18" s="1"/>
  <c r="J47" i="18"/>
  <c r="H47" i="18"/>
  <c r="F47" i="18"/>
  <c r="I47" i="18" s="1"/>
  <c r="G47" i="18" s="1"/>
  <c r="J46" i="18"/>
  <c r="H46" i="18"/>
  <c r="F46" i="18"/>
  <c r="I46" i="18" s="1"/>
  <c r="J45" i="18"/>
  <c r="H45" i="18"/>
  <c r="F45" i="18"/>
  <c r="I45" i="18" s="1"/>
  <c r="G45" i="18" s="1"/>
  <c r="J44" i="18"/>
  <c r="H44" i="18"/>
  <c r="F44" i="18"/>
  <c r="I44" i="18" s="1"/>
  <c r="J43" i="18"/>
  <c r="I43" i="18"/>
  <c r="H43" i="18"/>
  <c r="F43" i="18"/>
  <c r="J42" i="18"/>
  <c r="I42" i="18"/>
  <c r="G42" i="18" s="1"/>
  <c r="H42" i="18"/>
  <c r="F42" i="18"/>
  <c r="J41" i="18"/>
  <c r="I41" i="18"/>
  <c r="H41" i="18"/>
  <c r="F41" i="18"/>
  <c r="J40" i="18"/>
  <c r="I40" i="18"/>
  <c r="G40" i="18" s="1"/>
  <c r="H40" i="18"/>
  <c r="F40" i="18"/>
  <c r="J39" i="18"/>
  <c r="I39" i="18"/>
  <c r="H39" i="18"/>
  <c r="F39" i="18"/>
  <c r="J38" i="18"/>
  <c r="I38" i="18"/>
  <c r="H38" i="18"/>
  <c r="F38" i="18"/>
  <c r="J37" i="18"/>
  <c r="I37" i="18"/>
  <c r="H37" i="18"/>
  <c r="F37" i="18"/>
  <c r="J36" i="18"/>
  <c r="I36" i="18"/>
  <c r="H36" i="18"/>
  <c r="F36" i="18"/>
  <c r="J35" i="18"/>
  <c r="I35" i="18"/>
  <c r="H35" i="18"/>
  <c r="F35" i="18"/>
  <c r="J34" i="18"/>
  <c r="H34" i="18"/>
  <c r="F34" i="18"/>
  <c r="I34" i="18" s="1"/>
  <c r="G34" i="18" s="1"/>
  <c r="J32" i="18"/>
  <c r="I32" i="18"/>
  <c r="H32" i="18"/>
  <c r="F32" i="18"/>
  <c r="J31" i="18"/>
  <c r="I31" i="18"/>
  <c r="G31" i="18" s="1"/>
  <c r="H31" i="18"/>
  <c r="F31" i="18"/>
  <c r="J30" i="18"/>
  <c r="I30" i="18"/>
  <c r="H30" i="18"/>
  <c r="F30" i="18"/>
  <c r="J29" i="18"/>
  <c r="I29" i="18"/>
  <c r="H29" i="18"/>
  <c r="F29" i="18"/>
  <c r="J28" i="18"/>
  <c r="H28" i="18"/>
  <c r="F28" i="18"/>
  <c r="I28" i="18" s="1"/>
  <c r="G28" i="18" s="1"/>
  <c r="J27" i="18"/>
  <c r="I27" i="18"/>
  <c r="H27" i="18"/>
  <c r="F27" i="18"/>
  <c r="J26" i="18"/>
  <c r="H26" i="18"/>
  <c r="F26" i="18"/>
  <c r="I26" i="18" s="1"/>
  <c r="G26" i="18" s="1"/>
  <c r="J25" i="18"/>
  <c r="H25" i="18"/>
  <c r="F25" i="18"/>
  <c r="I25" i="18" s="1"/>
  <c r="J24" i="18"/>
  <c r="H24" i="18"/>
  <c r="F24" i="18"/>
  <c r="I24" i="18" s="1"/>
  <c r="K24" i="18" s="1"/>
  <c r="J23" i="18"/>
  <c r="H23" i="18"/>
  <c r="F23" i="18"/>
  <c r="I23" i="18" s="1"/>
  <c r="J22" i="18"/>
  <c r="H22" i="18"/>
  <c r="F22" i="18"/>
  <c r="I22" i="18" s="1"/>
  <c r="J21" i="18"/>
  <c r="I21" i="18"/>
  <c r="H21" i="18"/>
  <c r="F21" i="18"/>
  <c r="J20" i="18"/>
  <c r="H20" i="18"/>
  <c r="F20" i="18"/>
  <c r="I20" i="18" s="1"/>
  <c r="G20" i="18" s="1"/>
  <c r="J19" i="18"/>
  <c r="I19" i="18"/>
  <c r="H19" i="18"/>
  <c r="F19" i="18"/>
  <c r="J18" i="18"/>
  <c r="H18" i="18"/>
  <c r="F18" i="18"/>
  <c r="I18" i="18" s="1"/>
  <c r="G18" i="18" s="1"/>
  <c r="J17" i="18"/>
  <c r="H17" i="18"/>
  <c r="F17" i="18"/>
  <c r="I17" i="18" s="1"/>
  <c r="J16" i="18"/>
  <c r="H16" i="18"/>
  <c r="F16" i="18"/>
  <c r="I16" i="18" s="1"/>
  <c r="K16" i="18" s="1"/>
  <c r="J15" i="18"/>
  <c r="H15" i="18"/>
  <c r="F15" i="18"/>
  <c r="I15" i="18" s="1"/>
  <c r="G15" i="18" s="1"/>
  <c r="J14" i="18"/>
  <c r="H14" i="18"/>
  <c r="F14" i="18"/>
  <c r="I14" i="18" s="1"/>
  <c r="J13" i="18"/>
  <c r="I13" i="18"/>
  <c r="G13" i="18" s="1"/>
  <c r="H13" i="18"/>
  <c r="F13" i="18"/>
  <c r="J12" i="18"/>
  <c r="H12" i="18"/>
  <c r="F12" i="18"/>
  <c r="I12" i="18" s="1"/>
  <c r="J11" i="18"/>
  <c r="I11" i="18"/>
  <c r="G11" i="18" s="1"/>
  <c r="H11" i="18"/>
  <c r="F11" i="18"/>
  <c r="J10" i="18"/>
  <c r="I10" i="18"/>
  <c r="H10" i="18"/>
  <c r="F10" i="18"/>
  <c r="J9" i="18"/>
  <c r="I9" i="18"/>
  <c r="G9" i="18" s="1"/>
  <c r="H9" i="18"/>
  <c r="F9" i="18"/>
  <c r="J8" i="18"/>
  <c r="I8" i="18"/>
  <c r="H8" i="18"/>
  <c r="F8" i="18"/>
  <c r="J7" i="18"/>
  <c r="I7" i="18"/>
  <c r="H7" i="18"/>
  <c r="F7" i="18"/>
  <c r="J6" i="18"/>
  <c r="I6" i="18"/>
  <c r="H6" i="18"/>
  <c r="F6" i="18"/>
  <c r="J5" i="18"/>
  <c r="I5" i="18"/>
  <c r="H5" i="18"/>
  <c r="F5" i="18"/>
  <c r="J4" i="18"/>
  <c r="I4" i="18"/>
  <c r="H4" i="18"/>
  <c r="F4" i="18"/>
  <c r="J3" i="18"/>
  <c r="I3" i="18"/>
  <c r="H3" i="18"/>
  <c r="F3" i="18"/>
  <c r="J2" i="18"/>
  <c r="H2" i="18"/>
  <c r="F2" i="18"/>
  <c r="I2" i="18" s="1"/>
  <c r="G2" i="18" s="1"/>
  <c r="K295" i="27"/>
  <c r="I295" i="27"/>
  <c r="A295" i="27"/>
  <c r="K294" i="27"/>
  <c r="I294" i="27"/>
  <c r="A294" i="27"/>
  <c r="K293" i="27"/>
  <c r="I293" i="27"/>
  <c r="A293" i="27"/>
  <c r="K292" i="27"/>
  <c r="I292" i="27"/>
  <c r="A292" i="27"/>
  <c r="K291" i="27"/>
  <c r="I291" i="27"/>
  <c r="A291" i="27"/>
  <c r="K290" i="27"/>
  <c r="I290" i="27"/>
  <c r="A290" i="27"/>
  <c r="K289" i="27"/>
  <c r="I289" i="27"/>
  <c r="A289" i="27"/>
  <c r="K288" i="27"/>
  <c r="I288" i="27"/>
  <c r="A288" i="27"/>
  <c r="K287" i="27"/>
  <c r="I287" i="27"/>
  <c r="A287" i="27"/>
  <c r="K286" i="27"/>
  <c r="I286" i="27"/>
  <c r="A286" i="27"/>
  <c r="K285" i="27"/>
  <c r="I285" i="27"/>
  <c r="A285" i="27"/>
  <c r="K284" i="27"/>
  <c r="I284" i="27"/>
  <c r="A284" i="27"/>
  <c r="K283" i="27"/>
  <c r="I283" i="27"/>
  <c r="A283" i="27"/>
  <c r="K282" i="27"/>
  <c r="I282" i="27"/>
  <c r="A282" i="27"/>
  <c r="K281" i="27"/>
  <c r="I281" i="27"/>
  <c r="A281" i="27"/>
  <c r="K280" i="27"/>
  <c r="I280" i="27"/>
  <c r="A280" i="27"/>
  <c r="K279" i="27"/>
  <c r="I279" i="27"/>
  <c r="A279" i="27"/>
  <c r="K278" i="27"/>
  <c r="I278" i="27"/>
  <c r="A278" i="27"/>
  <c r="K277" i="27"/>
  <c r="I277" i="27"/>
  <c r="A277" i="27"/>
  <c r="K276" i="27"/>
  <c r="I276" i="27"/>
  <c r="A276" i="27"/>
  <c r="K275" i="27"/>
  <c r="I275" i="27"/>
  <c r="A275" i="27"/>
  <c r="K274" i="27"/>
  <c r="I274" i="27"/>
  <c r="A274" i="27"/>
  <c r="K273" i="27"/>
  <c r="I273" i="27"/>
  <c r="A273" i="27"/>
  <c r="K272" i="27"/>
  <c r="I272" i="27"/>
  <c r="A272" i="27"/>
  <c r="K271" i="27"/>
  <c r="I271" i="27"/>
  <c r="A271" i="27"/>
  <c r="K270" i="27"/>
  <c r="I270" i="27"/>
  <c r="A270" i="27"/>
  <c r="K269" i="27"/>
  <c r="I269" i="27"/>
  <c r="A269" i="27"/>
  <c r="K268" i="27"/>
  <c r="I268" i="27"/>
  <c r="A268" i="27"/>
  <c r="K267" i="27"/>
  <c r="I267" i="27"/>
  <c r="A267" i="27"/>
  <c r="K266" i="27"/>
  <c r="I266" i="27"/>
  <c r="A266" i="27"/>
  <c r="K265" i="27"/>
  <c r="I265" i="27"/>
  <c r="A265" i="27"/>
  <c r="I264" i="27"/>
  <c r="A264" i="27"/>
  <c r="K263" i="27"/>
  <c r="I263" i="27"/>
  <c r="A263" i="27"/>
  <c r="I262" i="27"/>
  <c r="A262" i="27"/>
  <c r="K261" i="27"/>
  <c r="I261" i="27"/>
  <c r="A261" i="27"/>
  <c r="I260" i="27"/>
  <c r="A260" i="27"/>
  <c r="K259" i="27"/>
  <c r="I259" i="27"/>
  <c r="A259" i="27"/>
  <c r="K258" i="27"/>
  <c r="I258" i="27"/>
  <c r="A258" i="27"/>
  <c r="K257" i="27"/>
  <c r="I257" i="27"/>
  <c r="A257" i="27"/>
  <c r="K256" i="27"/>
  <c r="I256" i="27"/>
  <c r="A256" i="27"/>
  <c r="K255" i="27"/>
  <c r="I255" i="27"/>
  <c r="A255" i="27"/>
  <c r="K254" i="27"/>
  <c r="I254" i="27"/>
  <c r="A254" i="27"/>
  <c r="K253" i="27"/>
  <c r="I253" i="27"/>
  <c r="A253" i="27"/>
  <c r="I252" i="27"/>
  <c r="A252" i="27"/>
  <c r="K251" i="27"/>
  <c r="I251" i="27"/>
  <c r="A251" i="27"/>
  <c r="I250" i="27"/>
  <c r="A250" i="27"/>
  <c r="K249" i="27"/>
  <c r="I249" i="27"/>
  <c r="A249" i="27"/>
  <c r="K248" i="27"/>
  <c r="I248" i="27"/>
  <c r="A248" i="27"/>
  <c r="K247" i="27"/>
  <c r="I247" i="27"/>
  <c r="A247" i="27"/>
  <c r="K246" i="27"/>
  <c r="I246" i="27"/>
  <c r="A246" i="27"/>
  <c r="K245" i="27"/>
  <c r="I245" i="27"/>
  <c r="A245" i="27"/>
  <c r="I244" i="27"/>
  <c r="A244" i="27"/>
  <c r="K243" i="27"/>
  <c r="I243" i="27"/>
  <c r="A243" i="27"/>
  <c r="I242" i="27"/>
  <c r="A242" i="27"/>
  <c r="K241" i="27"/>
  <c r="I241" i="27"/>
  <c r="A241" i="27"/>
  <c r="I240" i="27"/>
  <c r="A240" i="27"/>
  <c r="K239" i="27"/>
  <c r="I239" i="27"/>
  <c r="A239" i="27"/>
  <c r="K238" i="27"/>
  <c r="I238" i="27"/>
  <c r="A238" i="27"/>
  <c r="K237" i="27"/>
  <c r="I237" i="27"/>
  <c r="A237" i="27"/>
  <c r="K236" i="27"/>
  <c r="I236" i="27"/>
  <c r="A236" i="27"/>
  <c r="K235" i="27"/>
  <c r="I235" i="27"/>
  <c r="A235" i="27"/>
  <c r="K234" i="27"/>
  <c r="I234" i="27"/>
  <c r="A234" i="27"/>
  <c r="K233" i="27"/>
  <c r="I233" i="27"/>
  <c r="A233" i="27"/>
  <c r="K232" i="27"/>
  <c r="I232" i="27"/>
  <c r="A232" i="27"/>
  <c r="I231" i="27"/>
  <c r="A231" i="27"/>
  <c r="I230" i="27"/>
  <c r="A230" i="27"/>
  <c r="K229" i="27"/>
  <c r="I229" i="27"/>
  <c r="A229" i="27"/>
  <c r="I228" i="27"/>
  <c r="A228" i="27"/>
  <c r="K227" i="27"/>
  <c r="I227" i="27"/>
  <c r="A227" i="27"/>
  <c r="K226" i="27"/>
  <c r="I226" i="27"/>
  <c r="A226" i="27"/>
  <c r="K225" i="27"/>
  <c r="I225" i="27"/>
  <c r="A225" i="27"/>
  <c r="I224" i="27"/>
  <c r="A224" i="27"/>
  <c r="K223" i="27"/>
  <c r="I223" i="27"/>
  <c r="A223" i="27"/>
  <c r="I222" i="27"/>
  <c r="A222" i="27"/>
  <c r="K221" i="27"/>
  <c r="I221" i="27"/>
  <c r="A221" i="27"/>
  <c r="I220" i="27"/>
  <c r="A220" i="27"/>
  <c r="K219" i="27"/>
  <c r="I219" i="27"/>
  <c r="A219" i="27"/>
  <c r="I218" i="27"/>
  <c r="A218" i="27"/>
  <c r="K217" i="27"/>
  <c r="I217" i="27"/>
  <c r="A217" i="27"/>
  <c r="I216" i="27"/>
  <c r="A216" i="27"/>
  <c r="I215" i="27"/>
  <c r="A215" i="27"/>
  <c r="K214" i="27"/>
  <c r="I214" i="27"/>
  <c r="A214" i="27"/>
  <c r="I213" i="27"/>
  <c r="A213" i="27"/>
  <c r="K212" i="27"/>
  <c r="I212" i="27"/>
  <c r="A212" i="27"/>
  <c r="K211" i="27"/>
  <c r="I211" i="27"/>
  <c r="A211" i="27"/>
  <c r="K210" i="27"/>
  <c r="I210" i="27"/>
  <c r="A210" i="27"/>
  <c r="K209" i="27"/>
  <c r="I209" i="27"/>
  <c r="A209" i="27"/>
  <c r="I208" i="27"/>
  <c r="A208" i="27"/>
  <c r="K207" i="27"/>
  <c r="I207" i="27"/>
  <c r="A207" i="27"/>
  <c r="I206" i="27"/>
  <c r="A206" i="27"/>
  <c r="K205" i="27"/>
  <c r="I205" i="27"/>
  <c r="A205" i="27"/>
  <c r="K204" i="27"/>
  <c r="I204" i="27"/>
  <c r="A204" i="27"/>
  <c r="K203" i="27"/>
  <c r="I203" i="27"/>
  <c r="A203" i="27"/>
  <c r="I202" i="27"/>
  <c r="A202" i="27"/>
  <c r="K201" i="27"/>
  <c r="I201" i="27"/>
  <c r="A201" i="27"/>
  <c r="I200" i="27"/>
  <c r="A200" i="27"/>
  <c r="K199" i="27"/>
  <c r="I199" i="27"/>
  <c r="A199" i="27"/>
  <c r="K198" i="27"/>
  <c r="I198" i="27"/>
  <c r="A198" i="27"/>
  <c r="K197" i="27"/>
  <c r="I197" i="27"/>
  <c r="A197" i="27"/>
  <c r="K196" i="27"/>
  <c r="I196" i="27"/>
  <c r="A196" i="27"/>
  <c r="K195" i="27"/>
  <c r="I195" i="27"/>
  <c r="A195" i="27"/>
  <c r="K194" i="27"/>
  <c r="I194" i="27"/>
  <c r="A194" i="27"/>
  <c r="K193" i="27"/>
  <c r="I193" i="27"/>
  <c r="A193" i="27"/>
  <c r="K192" i="27"/>
  <c r="I192" i="27"/>
  <c r="A192" i="27"/>
  <c r="K191" i="27"/>
  <c r="I191" i="27"/>
  <c r="A191" i="27"/>
  <c r="K190" i="27"/>
  <c r="I190" i="27"/>
  <c r="A190" i="27"/>
  <c r="K189" i="27"/>
  <c r="I189" i="27"/>
  <c r="A189" i="27"/>
  <c r="K188" i="27"/>
  <c r="I188" i="27"/>
  <c r="A188" i="27"/>
  <c r="K187" i="27"/>
  <c r="I187" i="27"/>
  <c r="A187" i="27"/>
  <c r="K186" i="27"/>
  <c r="I186" i="27"/>
  <c r="A186" i="27"/>
  <c r="K185" i="27"/>
  <c r="I185" i="27"/>
  <c r="A185" i="27"/>
  <c r="K184" i="27"/>
  <c r="I184" i="27"/>
  <c r="A184" i="27"/>
  <c r="K183" i="27"/>
  <c r="I183" i="27"/>
  <c r="A183" i="27"/>
  <c r="K182" i="27"/>
  <c r="I182" i="27"/>
  <c r="A182" i="27"/>
  <c r="I181" i="27"/>
  <c r="A181" i="27"/>
  <c r="K180" i="27"/>
  <c r="I180" i="27"/>
  <c r="A180" i="27"/>
  <c r="I179" i="27"/>
  <c r="A179" i="27"/>
  <c r="K178" i="27"/>
  <c r="I178" i="27"/>
  <c r="A178" i="27"/>
  <c r="K177" i="27"/>
  <c r="I177" i="27"/>
  <c r="A177" i="27"/>
  <c r="K176" i="27"/>
  <c r="I176" i="27"/>
  <c r="A176" i="27"/>
  <c r="K175" i="27"/>
  <c r="I175" i="27"/>
  <c r="A175" i="27"/>
  <c r="I174" i="27"/>
  <c r="A174" i="27"/>
  <c r="K173" i="27"/>
  <c r="I173" i="27"/>
  <c r="A173" i="27"/>
  <c r="I172" i="27"/>
  <c r="A172" i="27"/>
  <c r="K171" i="27"/>
  <c r="I171" i="27"/>
  <c r="A171" i="27"/>
  <c r="K170" i="27"/>
  <c r="I170" i="27"/>
  <c r="A170" i="27"/>
  <c r="K169" i="27"/>
  <c r="I169" i="27"/>
  <c r="A169" i="27"/>
  <c r="K168" i="27"/>
  <c r="I168" i="27"/>
  <c r="A168" i="27"/>
  <c r="K167" i="27"/>
  <c r="I167" i="27"/>
  <c r="A167" i="27"/>
  <c r="K166" i="27"/>
  <c r="I166" i="27"/>
  <c r="A166" i="27"/>
  <c r="K165" i="27"/>
  <c r="I165" i="27"/>
  <c r="A165" i="27"/>
  <c r="K164" i="27"/>
  <c r="I164" i="27"/>
  <c r="A164" i="27"/>
  <c r="K163" i="27"/>
  <c r="I163" i="27"/>
  <c r="A163" i="27"/>
  <c r="K162" i="27"/>
  <c r="I162" i="27"/>
  <c r="A162" i="27"/>
  <c r="K161" i="27"/>
  <c r="I161" i="27"/>
  <c r="A161" i="27"/>
  <c r="K160" i="27"/>
  <c r="I160" i="27"/>
  <c r="A160" i="27"/>
  <c r="I159" i="27"/>
  <c r="A159" i="27"/>
  <c r="K158" i="27"/>
  <c r="I158" i="27"/>
  <c r="A158" i="27"/>
  <c r="I157" i="27"/>
  <c r="A157" i="27"/>
  <c r="K156" i="27"/>
  <c r="I156" i="27"/>
  <c r="A156" i="27"/>
  <c r="K155" i="27"/>
  <c r="I155" i="27"/>
  <c r="A155" i="27"/>
  <c r="K154" i="27"/>
  <c r="I154" i="27"/>
  <c r="A154" i="27"/>
  <c r="K153" i="27"/>
  <c r="I153" i="27"/>
  <c r="A153" i="27"/>
  <c r="K152" i="27"/>
  <c r="I152" i="27"/>
  <c r="A152" i="27"/>
  <c r="K151" i="27"/>
  <c r="I151" i="27"/>
  <c r="A151" i="27"/>
  <c r="K150" i="27"/>
  <c r="I150" i="27"/>
  <c r="A150" i="27"/>
  <c r="K149" i="27"/>
  <c r="I149" i="27"/>
  <c r="A149" i="27"/>
  <c r="K148" i="27"/>
  <c r="I148" i="27"/>
  <c r="A148" i="27"/>
  <c r="K147" i="27"/>
  <c r="I147" i="27"/>
  <c r="A147" i="27"/>
  <c r="I146" i="27"/>
  <c r="A146" i="27"/>
  <c r="K145" i="27"/>
  <c r="I145" i="27"/>
  <c r="A145" i="27"/>
  <c r="I144" i="27"/>
  <c r="A144" i="27"/>
  <c r="K143" i="27"/>
  <c r="I143" i="27"/>
  <c r="A143" i="27"/>
  <c r="K142" i="27"/>
  <c r="I142" i="27"/>
  <c r="A142" i="27"/>
  <c r="K141" i="27"/>
  <c r="I141" i="27"/>
  <c r="A141" i="27"/>
  <c r="K140" i="27"/>
  <c r="I140" i="27"/>
  <c r="A140" i="27"/>
  <c r="K139" i="27"/>
  <c r="I139" i="27"/>
  <c r="A139" i="27"/>
  <c r="K138" i="27"/>
  <c r="I138" i="27"/>
  <c r="A138" i="27"/>
  <c r="K137" i="27"/>
  <c r="I137" i="27"/>
  <c r="A137" i="27"/>
  <c r="K136" i="27"/>
  <c r="I136" i="27"/>
  <c r="A136" i="27"/>
  <c r="I135" i="27"/>
  <c r="A135" i="27"/>
  <c r="K134" i="27"/>
  <c r="I134" i="27"/>
  <c r="A134" i="27"/>
  <c r="K133" i="27"/>
  <c r="I133" i="27"/>
  <c r="A133" i="27"/>
  <c r="K132" i="27"/>
  <c r="I132" i="27"/>
  <c r="A132" i="27"/>
  <c r="K131" i="27"/>
  <c r="I131" i="27"/>
  <c r="A131" i="27"/>
  <c r="K130" i="27"/>
  <c r="I130" i="27"/>
  <c r="A130" i="27"/>
  <c r="K129" i="27"/>
  <c r="I129" i="27"/>
  <c r="A129" i="27"/>
  <c r="K128" i="27"/>
  <c r="I128" i="27"/>
  <c r="A128" i="27"/>
  <c r="K127" i="27"/>
  <c r="I127" i="27"/>
  <c r="A127" i="27"/>
  <c r="K126" i="27"/>
  <c r="I126" i="27"/>
  <c r="A126" i="27"/>
  <c r="I125" i="27"/>
  <c r="A125" i="27"/>
  <c r="K124" i="27"/>
  <c r="I124" i="27"/>
  <c r="A124" i="27"/>
  <c r="K123" i="27"/>
  <c r="I123" i="27"/>
  <c r="A123" i="27"/>
  <c r="K122" i="27"/>
  <c r="I122" i="27"/>
  <c r="A122" i="27"/>
  <c r="K121" i="27"/>
  <c r="I121" i="27"/>
  <c r="A121" i="27"/>
  <c r="K120" i="27"/>
  <c r="I120" i="27"/>
  <c r="A120" i="27"/>
  <c r="K119" i="27"/>
  <c r="I119" i="27"/>
  <c r="A119" i="27"/>
  <c r="K118" i="27"/>
  <c r="I118" i="27"/>
  <c r="A118" i="27"/>
  <c r="K117" i="27"/>
  <c r="I117" i="27"/>
  <c r="A117" i="27"/>
  <c r="K116" i="27"/>
  <c r="I116" i="27"/>
  <c r="A116" i="27"/>
  <c r="K115" i="27"/>
  <c r="I115" i="27"/>
  <c r="A115" i="27"/>
  <c r="K114" i="27"/>
  <c r="I114" i="27"/>
  <c r="A114" i="27"/>
  <c r="K113" i="27"/>
  <c r="I113" i="27"/>
  <c r="A113" i="27"/>
  <c r="I112" i="27"/>
  <c r="A112" i="27"/>
  <c r="K111" i="27"/>
  <c r="I111" i="27"/>
  <c r="A111" i="27"/>
  <c r="K110" i="27"/>
  <c r="I110" i="27"/>
  <c r="A110" i="27"/>
  <c r="K109" i="27"/>
  <c r="I109" i="27"/>
  <c r="A109" i="27"/>
  <c r="K108" i="27"/>
  <c r="I108" i="27"/>
  <c r="A108" i="27"/>
  <c r="K107" i="27"/>
  <c r="I107" i="27"/>
  <c r="A107" i="27"/>
  <c r="K106" i="27"/>
  <c r="I106" i="27"/>
  <c r="A106" i="27"/>
  <c r="K105" i="27"/>
  <c r="I105" i="27"/>
  <c r="A105" i="27"/>
  <c r="K104" i="27"/>
  <c r="I104" i="27"/>
  <c r="A104" i="27"/>
  <c r="K103" i="27"/>
  <c r="I103" i="27"/>
  <c r="A103" i="27"/>
  <c r="K102" i="27"/>
  <c r="I102" i="27"/>
  <c r="A102" i="27"/>
  <c r="K101" i="27"/>
  <c r="I101" i="27"/>
  <c r="A101" i="27"/>
  <c r="K100" i="27"/>
  <c r="I100" i="27"/>
  <c r="A100" i="27"/>
  <c r="K99" i="27"/>
  <c r="I99" i="27"/>
  <c r="A99" i="27"/>
  <c r="K98" i="27"/>
  <c r="I98" i="27"/>
  <c r="A98" i="27"/>
  <c r="I97" i="27"/>
  <c r="A97" i="27"/>
  <c r="K96" i="27"/>
  <c r="I96" i="27"/>
  <c r="A96" i="27"/>
  <c r="K95" i="27"/>
  <c r="I95" i="27"/>
  <c r="A95" i="27"/>
  <c r="K94" i="27"/>
  <c r="I94" i="27"/>
  <c r="A94" i="27"/>
  <c r="K93" i="27"/>
  <c r="I93" i="27"/>
  <c r="A93" i="27"/>
  <c r="K92" i="27"/>
  <c r="I92" i="27"/>
  <c r="A92" i="27"/>
  <c r="K91" i="27"/>
  <c r="I91" i="27"/>
  <c r="A91" i="27"/>
  <c r="K90" i="27"/>
  <c r="I90" i="27"/>
  <c r="A90" i="27"/>
  <c r="K89" i="27"/>
  <c r="I89" i="27"/>
  <c r="A89" i="27"/>
  <c r="K88" i="27"/>
  <c r="I88" i="27"/>
  <c r="A88" i="27"/>
  <c r="K87" i="27"/>
  <c r="I87" i="27"/>
  <c r="A87" i="27"/>
  <c r="K86" i="27"/>
  <c r="I86" i="27"/>
  <c r="A86" i="27"/>
  <c r="K85" i="27"/>
  <c r="I85" i="27"/>
  <c r="A85" i="27"/>
  <c r="K84" i="27"/>
  <c r="I84" i="27"/>
  <c r="A84" i="27"/>
  <c r="K83" i="27"/>
  <c r="I83" i="27"/>
  <c r="A83" i="27"/>
  <c r="I82" i="27"/>
  <c r="A82" i="27"/>
  <c r="K81" i="27"/>
  <c r="I81" i="27"/>
  <c r="A81" i="27"/>
  <c r="K80" i="27"/>
  <c r="I80" i="27"/>
  <c r="A80" i="27"/>
  <c r="K79" i="27"/>
  <c r="I79" i="27"/>
  <c r="A79" i="27"/>
  <c r="K78" i="27"/>
  <c r="I78" i="27"/>
  <c r="A78" i="27"/>
  <c r="K77" i="27"/>
  <c r="I77" i="27"/>
  <c r="A77" i="27"/>
  <c r="K76" i="27"/>
  <c r="I76" i="27"/>
  <c r="A76" i="27"/>
  <c r="K75" i="27"/>
  <c r="I75" i="27"/>
  <c r="A75" i="27"/>
  <c r="I74" i="27"/>
  <c r="A74" i="27"/>
  <c r="K73" i="27"/>
  <c r="I73" i="27"/>
  <c r="A73" i="27"/>
  <c r="K72" i="27"/>
  <c r="I72" i="27"/>
  <c r="A72" i="27"/>
  <c r="K71" i="27"/>
  <c r="I71" i="27"/>
  <c r="A71" i="27"/>
  <c r="K70" i="27"/>
  <c r="I70" i="27"/>
  <c r="A70" i="27"/>
  <c r="K69" i="27"/>
  <c r="I69" i="27"/>
  <c r="A69" i="27"/>
  <c r="K68" i="27"/>
  <c r="I68" i="27"/>
  <c r="A68" i="27"/>
  <c r="K67" i="27"/>
  <c r="I67" i="27"/>
  <c r="A67" i="27"/>
  <c r="I66" i="27"/>
  <c r="A66" i="27"/>
  <c r="K65" i="27"/>
  <c r="I65" i="27"/>
  <c r="A65" i="27"/>
  <c r="K64" i="27"/>
  <c r="I64" i="27"/>
  <c r="A64" i="27"/>
  <c r="K63" i="27"/>
  <c r="I63" i="27"/>
  <c r="A63" i="27"/>
  <c r="K62" i="27"/>
  <c r="I62" i="27"/>
  <c r="A62" i="27"/>
  <c r="K61" i="27"/>
  <c r="I61" i="27"/>
  <c r="A61" i="27"/>
  <c r="K60" i="27"/>
  <c r="I60" i="27"/>
  <c r="A60" i="27"/>
  <c r="K59" i="27"/>
  <c r="I59" i="27"/>
  <c r="A59" i="27"/>
  <c r="K58" i="27"/>
  <c r="I58" i="27"/>
  <c r="A58" i="27"/>
  <c r="K57" i="27"/>
  <c r="I57" i="27"/>
  <c r="A57" i="27"/>
  <c r="K56" i="27"/>
  <c r="I56" i="27"/>
  <c r="A56" i="27"/>
  <c r="K55" i="27"/>
  <c r="I55" i="27"/>
  <c r="A55" i="27"/>
  <c r="I54" i="27"/>
  <c r="A54" i="27"/>
  <c r="K53" i="27"/>
  <c r="I53" i="27"/>
  <c r="A53" i="27"/>
  <c r="K52" i="27"/>
  <c r="I52" i="27"/>
  <c r="A52" i="27"/>
  <c r="K51" i="27"/>
  <c r="I51" i="27"/>
  <c r="A51" i="27"/>
  <c r="K50" i="27"/>
  <c r="I50" i="27"/>
  <c r="A50" i="27"/>
  <c r="K49" i="27"/>
  <c r="I49" i="27"/>
  <c r="A49" i="27"/>
  <c r="K48" i="27"/>
  <c r="I48" i="27"/>
  <c r="A48" i="27"/>
  <c r="K47" i="27"/>
  <c r="I47" i="27"/>
  <c r="A47" i="27"/>
  <c r="K46" i="27"/>
  <c r="I46" i="27"/>
  <c r="A46" i="27"/>
  <c r="K45" i="27"/>
  <c r="I45" i="27"/>
  <c r="A45" i="27"/>
  <c r="K44" i="27"/>
  <c r="I44" i="27"/>
  <c r="A44" i="27"/>
  <c r="K43" i="27"/>
  <c r="I43" i="27"/>
  <c r="A43" i="27"/>
  <c r="K42" i="27"/>
  <c r="I42" i="27"/>
  <c r="A42" i="27"/>
  <c r="K41" i="27"/>
  <c r="I41" i="27"/>
  <c r="A41" i="27"/>
  <c r="K40" i="27"/>
  <c r="I40" i="27"/>
  <c r="A40" i="27"/>
  <c r="K39" i="27"/>
  <c r="I39" i="27"/>
  <c r="A39" i="27"/>
  <c r="K38" i="27"/>
  <c r="I38" i="27"/>
  <c r="A38" i="27"/>
  <c r="K37" i="27"/>
  <c r="I37" i="27"/>
  <c r="A37" i="27"/>
  <c r="K36" i="27"/>
  <c r="I36" i="27"/>
  <c r="A36" i="27"/>
  <c r="K35" i="27"/>
  <c r="I35" i="27"/>
  <c r="A35" i="27"/>
  <c r="K34" i="27"/>
  <c r="I34" i="27"/>
  <c r="A34" i="27"/>
  <c r="K33" i="27"/>
  <c r="I33" i="27"/>
  <c r="A33" i="27"/>
  <c r="K32" i="27"/>
  <c r="I32" i="27"/>
  <c r="A32" i="27"/>
  <c r="I31" i="27"/>
  <c r="A31" i="27"/>
  <c r="K30" i="27"/>
  <c r="I30" i="27"/>
  <c r="A30" i="27"/>
  <c r="K29" i="27"/>
  <c r="I29" i="27"/>
  <c r="A29" i="27"/>
  <c r="K28" i="27"/>
  <c r="I28" i="27"/>
  <c r="A28" i="27"/>
  <c r="K27" i="27"/>
  <c r="I27" i="27"/>
  <c r="A27" i="27"/>
  <c r="K26" i="27"/>
  <c r="I26" i="27"/>
  <c r="A26" i="27"/>
  <c r="K25" i="27"/>
  <c r="I25" i="27"/>
  <c r="A25" i="27"/>
  <c r="K24" i="27"/>
  <c r="I24" i="27"/>
  <c r="A24" i="27"/>
  <c r="K23" i="27"/>
  <c r="I23" i="27"/>
  <c r="A23" i="27"/>
  <c r="K22" i="27"/>
  <c r="I22" i="27"/>
  <c r="A22" i="27"/>
  <c r="I21" i="27"/>
  <c r="A21" i="27"/>
  <c r="K20" i="27"/>
  <c r="I20" i="27"/>
  <c r="A20" i="27"/>
  <c r="K19" i="27"/>
  <c r="I19" i="27"/>
  <c r="A19" i="27"/>
  <c r="K18" i="27"/>
  <c r="I18" i="27"/>
  <c r="A18" i="27"/>
  <c r="K17" i="27"/>
  <c r="I17" i="27"/>
  <c r="A17" i="27"/>
  <c r="K16" i="27"/>
  <c r="I16" i="27"/>
  <c r="A16" i="27"/>
  <c r="K15" i="27"/>
  <c r="I15" i="27"/>
  <c r="A15" i="27"/>
  <c r="K14" i="27"/>
  <c r="I14" i="27"/>
  <c r="A14" i="27"/>
  <c r="K13" i="27"/>
  <c r="I13" i="27"/>
  <c r="A13" i="27"/>
  <c r="K12" i="27"/>
  <c r="I12" i="27"/>
  <c r="A12" i="27"/>
  <c r="I11" i="27"/>
  <c r="A11" i="27"/>
  <c r="K10" i="27"/>
  <c r="I10" i="27"/>
  <c r="A10" i="27"/>
  <c r="K9" i="27"/>
  <c r="I9" i="27"/>
  <c r="A9" i="27"/>
  <c r="K8" i="27"/>
  <c r="I8" i="27"/>
  <c r="A8" i="27"/>
  <c r="K7" i="27"/>
  <c r="I7" i="27"/>
  <c r="A7" i="27"/>
  <c r="K6" i="27"/>
  <c r="I6" i="27"/>
  <c r="A6" i="27"/>
  <c r="K5" i="27"/>
  <c r="I5" i="27"/>
  <c r="A5" i="27"/>
  <c r="K4" i="27"/>
  <c r="I4" i="27"/>
  <c r="A4" i="27"/>
  <c r="K3" i="27"/>
  <c r="I3" i="27"/>
  <c r="A3" i="27"/>
  <c r="I2" i="27"/>
  <c r="A2" i="27"/>
  <c r="M210" i="28"/>
  <c r="M209" i="28"/>
  <c r="M208" i="28"/>
  <c r="M207" i="28"/>
  <c r="M206" i="28"/>
  <c r="M205" i="28"/>
  <c r="M204" i="28"/>
  <c r="M203" i="28"/>
  <c r="M202" i="28"/>
  <c r="M201" i="28"/>
  <c r="M200" i="28"/>
  <c r="M199" i="28"/>
  <c r="M198" i="28"/>
  <c r="M197" i="28"/>
  <c r="M196" i="28"/>
  <c r="M195" i="28"/>
  <c r="M194" i="28"/>
  <c r="M193" i="28"/>
  <c r="M192" i="28"/>
  <c r="M191" i="28"/>
  <c r="M190" i="28"/>
  <c r="M189" i="28"/>
  <c r="M188" i="28"/>
  <c r="M187" i="28"/>
  <c r="M186" i="28"/>
  <c r="M185" i="28"/>
  <c r="M184" i="28"/>
  <c r="M183" i="28"/>
  <c r="M182" i="28"/>
  <c r="M181" i="28"/>
  <c r="M180" i="28"/>
  <c r="M179" i="28"/>
  <c r="M178" i="28"/>
  <c r="M177" i="28"/>
  <c r="M176" i="28"/>
  <c r="M175" i="28"/>
  <c r="M174" i="28"/>
  <c r="M173" i="28"/>
  <c r="M172" i="28"/>
  <c r="M171" i="28"/>
  <c r="M170" i="28"/>
  <c r="M169" i="28"/>
  <c r="M168" i="28"/>
  <c r="M167" i="28"/>
  <c r="M166" i="28"/>
  <c r="M165" i="28"/>
  <c r="M164" i="28"/>
  <c r="M163" i="28"/>
  <c r="M162" i="28"/>
  <c r="M161" i="28"/>
  <c r="M160" i="28"/>
  <c r="M159" i="28"/>
  <c r="M158" i="28"/>
  <c r="M157" i="28"/>
  <c r="M156" i="28"/>
  <c r="M155" i="28"/>
  <c r="M154" i="28"/>
  <c r="M153" i="28"/>
  <c r="M152" i="28"/>
  <c r="M151" i="28"/>
  <c r="M150" i="28"/>
  <c r="M149" i="28"/>
  <c r="M148" i="28"/>
  <c r="M147" i="28"/>
  <c r="M146" i="28"/>
  <c r="M145" i="28"/>
  <c r="M144" i="28"/>
  <c r="M143" i="28"/>
  <c r="M142" i="28"/>
  <c r="M141" i="28"/>
  <c r="M140" i="28"/>
  <c r="M139" i="28"/>
  <c r="M138" i="28"/>
  <c r="M137" i="28"/>
  <c r="M136" i="28"/>
  <c r="M135" i="28"/>
  <c r="M134" i="28"/>
  <c r="M133" i="28"/>
  <c r="M132" i="28"/>
  <c r="M131" i="28"/>
  <c r="M130" i="28"/>
  <c r="M129" i="28"/>
  <c r="M128" i="28"/>
  <c r="M127" i="28"/>
  <c r="M126" i="28"/>
  <c r="M125" i="28"/>
  <c r="M124" i="28"/>
  <c r="M123" i="28"/>
  <c r="M122" i="28"/>
  <c r="M121" i="28"/>
  <c r="M120" i="28"/>
  <c r="M119" i="28"/>
  <c r="M118" i="28"/>
  <c r="M117" i="28"/>
  <c r="M116" i="28"/>
  <c r="M115" i="28"/>
  <c r="M114" i="28"/>
  <c r="M113" i="28"/>
  <c r="M112" i="28"/>
  <c r="M111" i="28"/>
  <c r="M110" i="28"/>
  <c r="M109" i="28"/>
  <c r="M108" i="28"/>
  <c r="M107" i="28"/>
  <c r="M106" i="28"/>
  <c r="M105" i="28"/>
  <c r="M104" i="28"/>
  <c r="M103" i="28"/>
  <c r="M102" i="28"/>
  <c r="M101" i="28"/>
  <c r="M100" i="28"/>
  <c r="M99" i="28"/>
  <c r="M98" i="28"/>
  <c r="M97" i="28"/>
  <c r="M96" i="28"/>
  <c r="M95" i="28"/>
  <c r="M94" i="28"/>
  <c r="M93" i="28"/>
  <c r="M92" i="28"/>
  <c r="M91" i="28"/>
  <c r="M90" i="28"/>
  <c r="M89" i="28"/>
  <c r="M88" i="28"/>
  <c r="M87" i="28"/>
  <c r="M86" i="28"/>
  <c r="M85" i="28"/>
  <c r="M84" i="28"/>
  <c r="M83" i="28"/>
  <c r="M82" i="28"/>
  <c r="M81" i="28"/>
  <c r="M80" i="28"/>
  <c r="M79" i="28"/>
  <c r="M78" i="28"/>
  <c r="M77" i="28"/>
  <c r="M76" i="28"/>
  <c r="M75" i="28"/>
  <c r="M74" i="28"/>
  <c r="M73" i="28"/>
  <c r="M72" i="28"/>
  <c r="M71" i="28"/>
  <c r="M70" i="28"/>
  <c r="M69" i="28"/>
  <c r="M68" i="28"/>
  <c r="M67" i="28"/>
  <c r="M66" i="28"/>
  <c r="M65" i="28"/>
  <c r="M64" i="28"/>
  <c r="M63" i="28"/>
  <c r="M62" i="28"/>
  <c r="M61" i="28"/>
  <c r="M60" i="28"/>
  <c r="M59" i="28"/>
  <c r="M58" i="28"/>
  <c r="M57" i="28"/>
  <c r="M56" i="28"/>
  <c r="M55" i="28"/>
  <c r="M54" i="28"/>
  <c r="M53" i="28"/>
  <c r="M52" i="28"/>
  <c r="M51" i="28"/>
  <c r="M50" i="28"/>
  <c r="M49" i="28"/>
  <c r="M48" i="28"/>
  <c r="M47" i="28"/>
  <c r="M46" i="28"/>
  <c r="M45" i="28"/>
  <c r="M44" i="28"/>
  <c r="M43" i="28"/>
  <c r="M42" i="28"/>
  <c r="M41" i="28"/>
  <c r="M40" i="28"/>
  <c r="M39" i="28"/>
  <c r="M38" i="28"/>
  <c r="M37" i="28"/>
  <c r="M36" i="28"/>
  <c r="M35" i="28"/>
  <c r="M34" i="28"/>
  <c r="M33" i="28"/>
  <c r="M32" i="28"/>
  <c r="M31" i="28"/>
  <c r="M30" i="28"/>
  <c r="M29" i="28"/>
  <c r="M28" i="28"/>
  <c r="M27" i="28"/>
  <c r="M26" i="28"/>
  <c r="M25" i="28"/>
  <c r="M24" i="28"/>
  <c r="M23" i="28"/>
  <c r="M22" i="28"/>
  <c r="M21" i="28"/>
  <c r="M20" i="28"/>
  <c r="M19" i="28"/>
  <c r="M18" i="28"/>
  <c r="M17" i="28"/>
  <c r="M16" i="28"/>
  <c r="M15" i="28"/>
  <c r="M14" i="28"/>
  <c r="M13" i="28"/>
  <c r="M12" i="28"/>
  <c r="M11" i="28"/>
  <c r="M10" i="28"/>
  <c r="M9" i="28"/>
  <c r="M8" i="28"/>
  <c r="M7" i="28"/>
  <c r="M6" i="28"/>
  <c r="M5" i="28"/>
  <c r="G5" i="28"/>
  <c r="G6" i="28" s="1"/>
  <c r="G7" i="28" s="1"/>
  <c r="G8" i="28" s="1"/>
  <c r="G9" i="28" s="1"/>
  <c r="G10" i="28" s="1"/>
  <c r="G11" i="28" s="1"/>
  <c r="G12" i="28" s="1"/>
  <c r="G13" i="28" s="1"/>
  <c r="G14" i="28" s="1"/>
  <c r="G15" i="28" s="1"/>
  <c r="G16" i="28" s="1"/>
  <c r="G17" i="28" s="1"/>
  <c r="G18" i="28" s="1"/>
  <c r="G19" i="28" s="1"/>
  <c r="G20" i="28" s="1"/>
  <c r="G21" i="28" s="1"/>
  <c r="G22" i="28" s="1"/>
  <c r="G23" i="28" s="1"/>
  <c r="G24" i="28" s="1"/>
  <c r="G25" i="28" s="1"/>
  <c r="G26" i="28" s="1"/>
  <c r="G27" i="28" s="1"/>
  <c r="G28" i="28" s="1"/>
  <c r="G29" i="28" s="1"/>
  <c r="G30" i="28" s="1"/>
  <c r="G31" i="28" s="1"/>
  <c r="G32" i="28" s="1"/>
  <c r="G33" i="28" s="1"/>
  <c r="G34" i="28" s="1"/>
  <c r="G35" i="28" s="1"/>
  <c r="G36" i="28" s="1"/>
  <c r="G37" i="28" s="1"/>
  <c r="G38" i="28" s="1"/>
  <c r="G39" i="28" s="1"/>
  <c r="G40" i="28" s="1"/>
  <c r="G41" i="28" s="1"/>
  <c r="G42" i="28" s="1"/>
  <c r="G43" i="28" s="1"/>
  <c r="G44" i="28" s="1"/>
  <c r="G45" i="28" s="1"/>
  <c r="G46" i="28" s="1"/>
  <c r="G47" i="28" s="1"/>
  <c r="G48" i="28" s="1"/>
  <c r="G49" i="28" s="1"/>
  <c r="G50" i="28" s="1"/>
  <c r="G51" i="28" s="1"/>
  <c r="G52" i="28" s="1"/>
  <c r="G53" i="28" s="1"/>
  <c r="G54" i="28" s="1"/>
  <c r="G55" i="28" s="1"/>
  <c r="G56" i="28" s="1"/>
  <c r="G57" i="28" s="1"/>
  <c r="G58" i="28" s="1"/>
  <c r="G59" i="28" s="1"/>
  <c r="G60" i="28" s="1"/>
  <c r="G61" i="28" s="1"/>
  <c r="G62" i="28" s="1"/>
  <c r="G63" i="28" s="1"/>
  <c r="G64" i="28" s="1"/>
  <c r="G65" i="28" s="1"/>
  <c r="G66" i="28" s="1"/>
  <c r="G67" i="28" s="1"/>
  <c r="G68" i="28" s="1"/>
  <c r="G69" i="28" s="1"/>
  <c r="G70" i="28" s="1"/>
  <c r="G71" i="28" s="1"/>
  <c r="G72" i="28" s="1"/>
  <c r="G73" i="28" s="1"/>
  <c r="G74" i="28" s="1"/>
  <c r="G75" i="28" s="1"/>
  <c r="G76" i="28" s="1"/>
  <c r="G77" i="28" s="1"/>
  <c r="G78" i="28" s="1"/>
  <c r="G79" i="28" s="1"/>
  <c r="G80" i="28" s="1"/>
  <c r="G81" i="28" s="1"/>
  <c r="G82" i="28" s="1"/>
  <c r="G83" i="28" s="1"/>
  <c r="G84" i="28" s="1"/>
  <c r="G85" i="28" s="1"/>
  <c r="G86" i="28" s="1"/>
  <c r="G87" i="28" s="1"/>
  <c r="G88" i="28" s="1"/>
  <c r="G89" i="28" s="1"/>
  <c r="G90" i="28" s="1"/>
  <c r="G91" i="28" s="1"/>
  <c r="G92" i="28" s="1"/>
  <c r="G93" i="28" s="1"/>
  <c r="G94" i="28" s="1"/>
  <c r="G95" i="28" s="1"/>
  <c r="G96" i="28" s="1"/>
  <c r="G97" i="28" s="1"/>
  <c r="G98" i="28" s="1"/>
  <c r="G99" i="28" s="1"/>
  <c r="G100" i="28" s="1"/>
  <c r="G101" i="28" s="1"/>
  <c r="G102" i="28" s="1"/>
  <c r="G103" i="28" s="1"/>
  <c r="G104" i="28" s="1"/>
  <c r="G105" i="28" s="1"/>
  <c r="G106" i="28" s="1"/>
  <c r="G107" i="28" s="1"/>
  <c r="G108" i="28" s="1"/>
  <c r="G109" i="28" s="1"/>
  <c r="G110" i="28" s="1"/>
  <c r="G111" i="28" s="1"/>
  <c r="G112" i="28" s="1"/>
  <c r="G113" i="28" s="1"/>
  <c r="G114" i="28" s="1"/>
  <c r="G115" i="28" s="1"/>
  <c r="G116" i="28" s="1"/>
  <c r="G117" i="28" s="1"/>
  <c r="G118" i="28" s="1"/>
  <c r="G119" i="28" s="1"/>
  <c r="G120" i="28" s="1"/>
  <c r="G121" i="28" s="1"/>
  <c r="G122" i="28" s="1"/>
  <c r="G123" i="28" s="1"/>
  <c r="G124" i="28" s="1"/>
  <c r="G125" i="28" s="1"/>
  <c r="G126" i="28" s="1"/>
  <c r="G127" i="28" s="1"/>
  <c r="G128" i="28" s="1"/>
  <c r="G129" i="28" s="1"/>
  <c r="G130" i="28" s="1"/>
  <c r="G131" i="28" s="1"/>
  <c r="G132" i="28" s="1"/>
  <c r="G133" i="28" s="1"/>
  <c r="G134" i="28" s="1"/>
  <c r="G135" i="28" s="1"/>
  <c r="G136" i="28" s="1"/>
  <c r="G137" i="28" s="1"/>
  <c r="G138" i="28" s="1"/>
  <c r="G139" i="28" s="1"/>
  <c r="G140" i="28" s="1"/>
  <c r="G141" i="28" s="1"/>
  <c r="G142" i="28" s="1"/>
  <c r="G143" i="28" s="1"/>
  <c r="G144" i="28" s="1"/>
  <c r="G145" i="28" s="1"/>
  <c r="G146" i="28" s="1"/>
  <c r="G147" i="28" s="1"/>
  <c r="G148" i="28" s="1"/>
  <c r="G149" i="28" s="1"/>
  <c r="G150" i="28" s="1"/>
  <c r="G151" i="28" s="1"/>
  <c r="G152" i="28" s="1"/>
  <c r="G153" i="28" s="1"/>
  <c r="G154" i="28" s="1"/>
  <c r="G155" i="28" s="1"/>
  <c r="G156" i="28" s="1"/>
  <c r="G157" i="28" s="1"/>
  <c r="G158" i="28" s="1"/>
  <c r="G159" i="28" s="1"/>
  <c r="G160" i="28" s="1"/>
  <c r="G161" i="28" s="1"/>
  <c r="G162" i="28" s="1"/>
  <c r="G163" i="28" s="1"/>
  <c r="G164" i="28" s="1"/>
  <c r="G165" i="28" s="1"/>
  <c r="G166" i="28" s="1"/>
  <c r="G167" i="28" s="1"/>
  <c r="G168" i="28" s="1"/>
  <c r="G169" i="28" s="1"/>
  <c r="G170" i="28" s="1"/>
  <c r="G171" i="28" s="1"/>
  <c r="G172" i="28" s="1"/>
  <c r="G173" i="28" s="1"/>
  <c r="G174" i="28" s="1"/>
  <c r="G175" i="28" s="1"/>
  <c r="G176" i="28" s="1"/>
  <c r="G177" i="28" s="1"/>
  <c r="G178" i="28" s="1"/>
  <c r="G179" i="28" s="1"/>
  <c r="G180" i="28" s="1"/>
  <c r="G181" i="28" s="1"/>
  <c r="G182" i="28" s="1"/>
  <c r="G183" i="28" s="1"/>
  <c r="G184" i="28" s="1"/>
  <c r="G185" i="28" s="1"/>
  <c r="G186" i="28" s="1"/>
  <c r="G187" i="28" s="1"/>
  <c r="G188" i="28" s="1"/>
  <c r="G189" i="28" s="1"/>
  <c r="G190" i="28" s="1"/>
  <c r="G191" i="28" s="1"/>
  <c r="G192" i="28" s="1"/>
  <c r="G193" i="28" s="1"/>
  <c r="G194" i="28" s="1"/>
  <c r="G195" i="28" s="1"/>
  <c r="G196" i="28" s="1"/>
  <c r="G197" i="28" s="1"/>
  <c r="G198" i="28" s="1"/>
  <c r="G199" i="28" s="1"/>
  <c r="G200" i="28" s="1"/>
  <c r="G201" i="28" s="1"/>
  <c r="G202" i="28" s="1"/>
  <c r="G203" i="28" s="1"/>
  <c r="G204" i="28" s="1"/>
  <c r="G205" i="28" s="1"/>
  <c r="G206" i="28" s="1"/>
  <c r="G207" i="28" s="1"/>
  <c r="G208" i="28" s="1"/>
  <c r="G209" i="28" s="1"/>
  <c r="G210" i="28" s="1"/>
  <c r="M4" i="28"/>
  <c r="G4" i="28"/>
  <c r="M3" i="28"/>
  <c r="X41" i="15"/>
  <c r="V41" i="15"/>
  <c r="W41" i="15" s="1"/>
  <c r="G41" i="7" s="1"/>
  <c r="U41" i="15"/>
  <c r="B41" i="7" s="1"/>
  <c r="Q41" i="15"/>
  <c r="P41" i="15"/>
  <c r="K41" i="7" s="1"/>
  <c r="L41" i="15"/>
  <c r="K41" i="15"/>
  <c r="I41" i="15"/>
  <c r="H41" i="15"/>
  <c r="J41" i="7" s="1"/>
  <c r="G41" i="15"/>
  <c r="I41" i="7" s="1"/>
  <c r="X40" i="15"/>
  <c r="V40" i="15"/>
  <c r="W40" i="15" s="1"/>
  <c r="G40" i="7" s="1"/>
  <c r="U40" i="15"/>
  <c r="B40" i="7" s="1"/>
  <c r="Q40" i="15"/>
  <c r="P40" i="15"/>
  <c r="K40" i="7" s="1"/>
  <c r="L40" i="15"/>
  <c r="K40" i="15"/>
  <c r="I40" i="15"/>
  <c r="H40" i="15"/>
  <c r="J40" i="7" s="1"/>
  <c r="G40" i="15"/>
  <c r="I40" i="7" s="1"/>
  <c r="X39" i="15"/>
  <c r="V39" i="15"/>
  <c r="W39" i="15" s="1"/>
  <c r="G39" i="7" s="1"/>
  <c r="U39" i="15"/>
  <c r="B39" i="7" s="1"/>
  <c r="Q39" i="15"/>
  <c r="P39" i="15"/>
  <c r="K39" i="7" s="1"/>
  <c r="L39" i="15"/>
  <c r="K39" i="15"/>
  <c r="I39" i="15"/>
  <c r="H39" i="15"/>
  <c r="J39" i="7" s="1"/>
  <c r="G39" i="15"/>
  <c r="I39" i="7" s="1"/>
  <c r="X38" i="15"/>
  <c r="V38" i="15"/>
  <c r="W38" i="15" s="1"/>
  <c r="G38" i="7" s="1"/>
  <c r="U38" i="15"/>
  <c r="B38" i="7" s="1"/>
  <c r="Q38" i="15"/>
  <c r="P38" i="15"/>
  <c r="K38" i="7" s="1"/>
  <c r="L38" i="15"/>
  <c r="K38" i="15"/>
  <c r="I38" i="15"/>
  <c r="H38" i="15"/>
  <c r="J38" i="7" s="1"/>
  <c r="G38" i="15"/>
  <c r="I38" i="7" s="1"/>
  <c r="X37" i="15"/>
  <c r="V37" i="15"/>
  <c r="W37" i="15" s="1"/>
  <c r="G37" i="7" s="1"/>
  <c r="U37" i="15"/>
  <c r="B37" i="7" s="1"/>
  <c r="Q37" i="15"/>
  <c r="P37" i="15"/>
  <c r="K37" i="7" s="1"/>
  <c r="L37" i="15"/>
  <c r="K37" i="15"/>
  <c r="I37" i="15"/>
  <c r="H37" i="15"/>
  <c r="J37" i="7" s="1"/>
  <c r="G37" i="15"/>
  <c r="I37" i="7" s="1"/>
  <c r="X36" i="15"/>
  <c r="V36" i="15"/>
  <c r="W36" i="15" s="1"/>
  <c r="G36" i="7" s="1"/>
  <c r="U36" i="15"/>
  <c r="B36" i="7" s="1"/>
  <c r="Q36" i="15"/>
  <c r="P36" i="15"/>
  <c r="K36" i="7" s="1"/>
  <c r="L36" i="15"/>
  <c r="K36" i="15"/>
  <c r="I36" i="15"/>
  <c r="H36" i="15"/>
  <c r="J36" i="7" s="1"/>
  <c r="G36" i="15"/>
  <c r="I36" i="7" s="1"/>
  <c r="X35" i="15"/>
  <c r="V35" i="15"/>
  <c r="W35" i="15" s="1"/>
  <c r="G35" i="7" s="1"/>
  <c r="U35" i="15"/>
  <c r="B35" i="7" s="1"/>
  <c r="T35" i="15"/>
  <c r="Q35" i="15"/>
  <c r="P35" i="15"/>
  <c r="K35" i="7" s="1"/>
  <c r="L35" i="15"/>
  <c r="K35" i="15"/>
  <c r="I35" i="15"/>
  <c r="H35" i="15"/>
  <c r="J35" i="7" s="1"/>
  <c r="G35" i="15"/>
  <c r="I35" i="7" s="1"/>
  <c r="X34" i="15"/>
  <c r="V34" i="15"/>
  <c r="W34" i="15" s="1"/>
  <c r="G34" i="7" s="1"/>
  <c r="U34" i="15"/>
  <c r="B34" i="7" s="1"/>
  <c r="Q34" i="15"/>
  <c r="P34" i="15"/>
  <c r="K34" i="7" s="1"/>
  <c r="L34" i="15"/>
  <c r="K34" i="15"/>
  <c r="I34" i="15"/>
  <c r="H34" i="15"/>
  <c r="J34" i="7" s="1"/>
  <c r="G34" i="15"/>
  <c r="I34" i="7" s="1"/>
  <c r="X33" i="15"/>
  <c r="V33" i="15"/>
  <c r="W33" i="15" s="1"/>
  <c r="G33" i="7" s="1"/>
  <c r="U33" i="15"/>
  <c r="B33" i="7" s="1"/>
  <c r="Q33" i="15"/>
  <c r="P33" i="15"/>
  <c r="K33" i="7" s="1"/>
  <c r="L33" i="15"/>
  <c r="K33" i="15"/>
  <c r="I33" i="15"/>
  <c r="H33" i="15"/>
  <c r="J33" i="7" s="1"/>
  <c r="G33" i="15"/>
  <c r="I33" i="7" s="1"/>
  <c r="X32" i="15"/>
  <c r="V32" i="15"/>
  <c r="W32" i="15" s="1"/>
  <c r="G32" i="7" s="1"/>
  <c r="U32" i="15"/>
  <c r="B32" i="7" s="1"/>
  <c r="Q32" i="15"/>
  <c r="P32" i="15"/>
  <c r="K32" i="7" s="1"/>
  <c r="L32" i="15"/>
  <c r="K32" i="15"/>
  <c r="I32" i="15"/>
  <c r="H32" i="15"/>
  <c r="J32" i="7" s="1"/>
  <c r="G32" i="15"/>
  <c r="I32" i="7" s="1"/>
  <c r="X31" i="15"/>
  <c r="V31" i="15"/>
  <c r="W31" i="15" s="1"/>
  <c r="G31" i="7" s="1"/>
  <c r="U31" i="15"/>
  <c r="B31" i="7" s="1"/>
  <c r="Q31" i="15"/>
  <c r="P31" i="15"/>
  <c r="K31" i="7" s="1"/>
  <c r="L31" i="15"/>
  <c r="K31" i="15"/>
  <c r="I31" i="15"/>
  <c r="H31" i="15"/>
  <c r="J31" i="7" s="1"/>
  <c r="G31" i="15"/>
  <c r="I31" i="7" s="1"/>
  <c r="X30" i="15"/>
  <c r="V30" i="15"/>
  <c r="W30" i="15" s="1"/>
  <c r="G25" i="7" s="1"/>
  <c r="Q30" i="15"/>
  <c r="P30" i="15"/>
  <c r="K25" i="7" s="1"/>
  <c r="L30" i="15"/>
  <c r="K30" i="15"/>
  <c r="I30" i="15"/>
  <c r="H30" i="15"/>
  <c r="J25" i="7" s="1"/>
  <c r="H25" i="17" s="1"/>
  <c r="G30" i="15"/>
  <c r="A30" i="15"/>
  <c r="X29" i="15"/>
  <c r="V29" i="15"/>
  <c r="W29" i="15" s="1"/>
  <c r="G26" i="7" s="1"/>
  <c r="Q29" i="15"/>
  <c r="P29" i="15"/>
  <c r="K26" i="7" s="1"/>
  <c r="L29" i="15"/>
  <c r="K29" i="15"/>
  <c r="I29" i="15"/>
  <c r="H29" i="15"/>
  <c r="J26" i="7" s="1"/>
  <c r="H26" i="17" s="1"/>
  <c r="G29" i="15"/>
  <c r="I26" i="7" s="1"/>
  <c r="G26" i="17" s="1"/>
  <c r="A29" i="15"/>
  <c r="X28" i="15"/>
  <c r="V28" i="15"/>
  <c r="W28" i="15" s="1"/>
  <c r="G29" i="7" s="1"/>
  <c r="Q28" i="15"/>
  <c r="P28" i="15"/>
  <c r="K29" i="7" s="1"/>
  <c r="L28" i="15"/>
  <c r="K28" i="15"/>
  <c r="I28" i="15"/>
  <c r="H28" i="15"/>
  <c r="J29" i="7" s="1"/>
  <c r="H29" i="17" s="1"/>
  <c r="G28" i="15"/>
  <c r="I29" i="7" s="1"/>
  <c r="G29" i="17" s="1"/>
  <c r="A28" i="15"/>
  <c r="U28" i="15" s="1"/>
  <c r="B29" i="7" s="1"/>
  <c r="X27" i="15"/>
  <c r="V27" i="15"/>
  <c r="W27" i="15" s="1"/>
  <c r="G23" i="7" s="1"/>
  <c r="Q27" i="15"/>
  <c r="P27" i="15"/>
  <c r="K23" i="7" s="1"/>
  <c r="L27" i="15"/>
  <c r="K27" i="15"/>
  <c r="I27" i="15"/>
  <c r="H27" i="15"/>
  <c r="J23" i="7" s="1"/>
  <c r="H23" i="17" s="1"/>
  <c r="G27" i="15"/>
  <c r="I23" i="7" s="1"/>
  <c r="G23" i="17" s="1"/>
  <c r="F27" i="15"/>
  <c r="H23" i="7" s="1"/>
  <c r="F23" i="17" s="1"/>
  <c r="A27" i="15"/>
  <c r="U27" i="15" s="1"/>
  <c r="B23" i="7" s="1"/>
  <c r="X26" i="15"/>
  <c r="V26" i="15"/>
  <c r="W26" i="15" s="1"/>
  <c r="G24" i="7" s="1"/>
  <c r="Q26" i="15"/>
  <c r="P26" i="15"/>
  <c r="K24" i="7" s="1"/>
  <c r="L26" i="15"/>
  <c r="K26" i="15"/>
  <c r="I26" i="15"/>
  <c r="H26" i="15"/>
  <c r="J24" i="7" s="1"/>
  <c r="H24" i="17" s="1"/>
  <c r="G26" i="15"/>
  <c r="A26" i="15"/>
  <c r="X25" i="15"/>
  <c r="V25" i="15"/>
  <c r="W25" i="15" s="1"/>
  <c r="G28" i="7" s="1"/>
  <c r="Q25" i="15"/>
  <c r="P25" i="15"/>
  <c r="K28" i="7" s="1"/>
  <c r="L25" i="15"/>
  <c r="K25" i="15"/>
  <c r="I25" i="15"/>
  <c r="H25" i="15"/>
  <c r="J28" i="7" s="1"/>
  <c r="H28" i="17" s="1"/>
  <c r="G25" i="15"/>
  <c r="I28" i="7" s="1"/>
  <c r="G28" i="17" s="1"/>
  <c r="F25" i="15"/>
  <c r="H28" i="7" s="1"/>
  <c r="F28" i="17" s="1"/>
  <c r="A25" i="15"/>
  <c r="X24" i="15"/>
  <c r="V24" i="15"/>
  <c r="W24" i="15" s="1"/>
  <c r="G27" i="7" s="1"/>
  <c r="Q24" i="15"/>
  <c r="P24" i="15"/>
  <c r="K27" i="7" s="1"/>
  <c r="L24" i="15"/>
  <c r="K24" i="15"/>
  <c r="I24" i="15"/>
  <c r="H24" i="15"/>
  <c r="J27" i="7" s="1"/>
  <c r="H27" i="17" s="1"/>
  <c r="G24" i="15"/>
  <c r="I27" i="7" s="1"/>
  <c r="G27" i="17" s="1"/>
  <c r="A24" i="15"/>
  <c r="X23" i="15"/>
  <c r="V23" i="15"/>
  <c r="W23" i="15" s="1"/>
  <c r="G21" i="7" s="1"/>
  <c r="Q23" i="15"/>
  <c r="P23" i="15"/>
  <c r="K21" i="7" s="1"/>
  <c r="L23" i="15"/>
  <c r="K23" i="15"/>
  <c r="I23" i="15"/>
  <c r="H23" i="15"/>
  <c r="J21" i="7" s="1"/>
  <c r="H21" i="17" s="1"/>
  <c r="G23" i="15"/>
  <c r="I21" i="7" s="1"/>
  <c r="G21" i="17" s="1"/>
  <c r="F23" i="15"/>
  <c r="H21" i="7" s="1"/>
  <c r="F21" i="17" s="1"/>
  <c r="A23" i="15"/>
  <c r="U23" i="15" s="1"/>
  <c r="B21" i="7" s="1"/>
  <c r="X22" i="15"/>
  <c r="V22" i="15"/>
  <c r="W22" i="15" s="1"/>
  <c r="G22" i="7" s="1"/>
  <c r="Q22" i="15"/>
  <c r="P22" i="15"/>
  <c r="K22" i="7" s="1"/>
  <c r="L22" i="15"/>
  <c r="K22" i="15"/>
  <c r="I22" i="15"/>
  <c r="H22" i="15"/>
  <c r="J22" i="7" s="1"/>
  <c r="H22" i="17" s="1"/>
  <c r="G22" i="15"/>
  <c r="A22" i="15"/>
  <c r="X21" i="15"/>
  <c r="V21" i="15"/>
  <c r="W21" i="15" s="1"/>
  <c r="G30" i="7" s="1"/>
  <c r="Q21" i="15"/>
  <c r="P21" i="15"/>
  <c r="K30" i="7" s="1"/>
  <c r="L21" i="15"/>
  <c r="K21" i="15"/>
  <c r="I21" i="15"/>
  <c r="H21" i="15"/>
  <c r="J30" i="7" s="1"/>
  <c r="H30" i="17" s="1"/>
  <c r="G21" i="15"/>
  <c r="A21" i="15"/>
  <c r="X20" i="15"/>
  <c r="V20" i="15"/>
  <c r="W20" i="15" s="1"/>
  <c r="G3" i="7" s="1"/>
  <c r="Q20" i="15"/>
  <c r="P20" i="15"/>
  <c r="K3" i="7" s="1"/>
  <c r="L20" i="15"/>
  <c r="K20" i="15"/>
  <c r="I20" i="15"/>
  <c r="H20" i="15"/>
  <c r="J3" i="7" s="1"/>
  <c r="H3" i="17" s="1"/>
  <c r="G20" i="15"/>
  <c r="A20" i="15"/>
  <c r="U20" i="15" s="1"/>
  <c r="B3" i="7" s="1"/>
  <c r="X19" i="15"/>
  <c r="V19" i="15"/>
  <c r="W19" i="15" s="1"/>
  <c r="G6" i="7" s="1"/>
  <c r="Q19" i="15"/>
  <c r="P19" i="15"/>
  <c r="K6" i="7" s="1"/>
  <c r="L19" i="15"/>
  <c r="K19" i="15"/>
  <c r="I19" i="15"/>
  <c r="H19" i="15"/>
  <c r="J6" i="7" s="1"/>
  <c r="H6" i="17" s="1"/>
  <c r="G19" i="15"/>
  <c r="I6" i="7" s="1"/>
  <c r="G6" i="17" s="1"/>
  <c r="F19" i="15"/>
  <c r="H6" i="7" s="1"/>
  <c r="F6" i="17" s="1"/>
  <c r="A19" i="15"/>
  <c r="U19" i="15" s="1"/>
  <c r="B6" i="7" s="1"/>
  <c r="X18" i="15"/>
  <c r="V18" i="15"/>
  <c r="W18" i="15" s="1"/>
  <c r="G16" i="7" s="1"/>
  <c r="Q18" i="15"/>
  <c r="P18" i="15"/>
  <c r="K16" i="7" s="1"/>
  <c r="L18" i="15"/>
  <c r="K18" i="15"/>
  <c r="I18" i="15"/>
  <c r="H18" i="15"/>
  <c r="J16" i="7" s="1"/>
  <c r="H16" i="17" s="1"/>
  <c r="G18" i="15"/>
  <c r="A18" i="15"/>
  <c r="X17" i="15"/>
  <c r="V17" i="15"/>
  <c r="W17" i="15" s="1"/>
  <c r="G15" i="7" s="1"/>
  <c r="Q17" i="15"/>
  <c r="P17" i="15"/>
  <c r="K15" i="7" s="1"/>
  <c r="L17" i="15"/>
  <c r="K17" i="15"/>
  <c r="I17" i="15"/>
  <c r="H17" i="15"/>
  <c r="J15" i="7" s="1"/>
  <c r="H15" i="17" s="1"/>
  <c r="G17" i="15"/>
  <c r="I15" i="7" s="1"/>
  <c r="G15" i="17" s="1"/>
  <c r="F17" i="15"/>
  <c r="H15" i="7" s="1"/>
  <c r="F15" i="17" s="1"/>
  <c r="A17" i="15"/>
  <c r="X16" i="15"/>
  <c r="V16" i="15"/>
  <c r="W16" i="15" s="1"/>
  <c r="G13" i="7" s="1"/>
  <c r="U16" i="15"/>
  <c r="B13" i="7" s="1"/>
  <c r="Q16" i="15"/>
  <c r="P16" i="15"/>
  <c r="K13" i="7" s="1"/>
  <c r="L16" i="15"/>
  <c r="K16" i="15"/>
  <c r="I16" i="15"/>
  <c r="H16" i="15"/>
  <c r="J13" i="7" s="1"/>
  <c r="H13" i="17" s="1"/>
  <c r="G16" i="15"/>
  <c r="I13" i="7" s="1"/>
  <c r="G13" i="17" s="1"/>
  <c r="F16" i="15"/>
  <c r="H13" i="7" s="1"/>
  <c r="F13" i="17" s="1"/>
  <c r="A16" i="15"/>
  <c r="K220" i="27" s="1"/>
  <c r="X15" i="15"/>
  <c r="V15" i="15"/>
  <c r="W15" i="15" s="1"/>
  <c r="G9" i="7" s="1"/>
  <c r="Q15" i="15"/>
  <c r="P15" i="15"/>
  <c r="K9" i="7" s="1"/>
  <c r="L15" i="15"/>
  <c r="K15" i="15"/>
  <c r="I15" i="15"/>
  <c r="H15" i="15"/>
  <c r="J9" i="7" s="1"/>
  <c r="H9" i="17" s="1"/>
  <c r="G15" i="15"/>
  <c r="I9" i="7" s="1"/>
  <c r="G9" i="17" s="1"/>
  <c r="F15" i="15"/>
  <c r="H9" i="7" s="1"/>
  <c r="F9" i="17" s="1"/>
  <c r="A15" i="15"/>
  <c r="U15" i="15" s="1"/>
  <c r="B9" i="7" s="1"/>
  <c r="X14" i="15"/>
  <c r="V14" i="15"/>
  <c r="W14" i="15" s="1"/>
  <c r="G4" i="7" s="1"/>
  <c r="Q14" i="15"/>
  <c r="P14" i="15"/>
  <c r="K4" i="7" s="1"/>
  <c r="L14" i="15"/>
  <c r="K14" i="15"/>
  <c r="I14" i="15"/>
  <c r="H14" i="15"/>
  <c r="J4" i="7" s="1"/>
  <c r="H4" i="17" s="1"/>
  <c r="G14" i="15"/>
  <c r="A14" i="15"/>
  <c r="X13" i="15"/>
  <c r="V13" i="15"/>
  <c r="W13" i="15" s="1"/>
  <c r="G10" i="7" s="1"/>
  <c r="Q13" i="15"/>
  <c r="P13" i="15"/>
  <c r="K10" i="7" s="1"/>
  <c r="L13" i="15"/>
  <c r="K13" i="15"/>
  <c r="I13" i="15"/>
  <c r="H13" i="15"/>
  <c r="J10" i="7" s="1"/>
  <c r="H10" i="17" s="1"/>
  <c r="G13" i="15"/>
  <c r="A13" i="15"/>
  <c r="X12" i="15"/>
  <c r="V12" i="15"/>
  <c r="W12" i="15" s="1"/>
  <c r="G11" i="7" s="1"/>
  <c r="Q12" i="15"/>
  <c r="P12" i="15"/>
  <c r="K11" i="7" s="1"/>
  <c r="L12" i="15"/>
  <c r="K12" i="15"/>
  <c r="I12" i="15"/>
  <c r="H12" i="15"/>
  <c r="J11" i="7" s="1"/>
  <c r="H11" i="17" s="1"/>
  <c r="G12" i="15"/>
  <c r="A12" i="15"/>
  <c r="U12" i="15" s="1"/>
  <c r="B11" i="7" s="1"/>
  <c r="X11" i="15"/>
  <c r="V11" i="15"/>
  <c r="W11" i="15" s="1"/>
  <c r="G8" i="7" s="1"/>
  <c r="Q11" i="15"/>
  <c r="P11" i="15"/>
  <c r="K8" i="7" s="1"/>
  <c r="L11" i="15"/>
  <c r="K11" i="15"/>
  <c r="I11" i="15"/>
  <c r="H11" i="15"/>
  <c r="J8" i="7" s="1"/>
  <c r="H8" i="17" s="1"/>
  <c r="G11" i="15"/>
  <c r="I8" i="7" s="1"/>
  <c r="G8" i="17" s="1"/>
  <c r="A11" i="15"/>
  <c r="U11" i="15" s="1"/>
  <c r="B8" i="7" s="1"/>
  <c r="X10" i="15"/>
  <c r="W10" i="15"/>
  <c r="G7" i="7" s="1"/>
  <c r="V10" i="15"/>
  <c r="Q10" i="15"/>
  <c r="P10" i="15"/>
  <c r="K7" i="7" s="1"/>
  <c r="L10" i="15"/>
  <c r="K10" i="15"/>
  <c r="I10" i="15"/>
  <c r="H10" i="15"/>
  <c r="J7" i="7" s="1"/>
  <c r="H7" i="17" s="1"/>
  <c r="G10" i="15"/>
  <c r="A10" i="15"/>
  <c r="X9" i="15"/>
  <c r="V9" i="15"/>
  <c r="W9" i="15" s="1"/>
  <c r="G12" i="7" s="1"/>
  <c r="U9" i="15"/>
  <c r="B12" i="7" s="1"/>
  <c r="Q9" i="15"/>
  <c r="P9" i="15"/>
  <c r="K12" i="7" s="1"/>
  <c r="L9" i="15"/>
  <c r="K9" i="15"/>
  <c r="I9" i="15"/>
  <c r="H9" i="15"/>
  <c r="J12" i="7" s="1"/>
  <c r="H12" i="17" s="1"/>
  <c r="G9" i="15"/>
  <c r="I12" i="7" s="1"/>
  <c r="G12" i="17" s="1"/>
  <c r="F9" i="15"/>
  <c r="H12" i="7" s="1"/>
  <c r="F12" i="17" s="1"/>
  <c r="A9" i="15"/>
  <c r="X8" i="15"/>
  <c r="V8" i="15"/>
  <c r="W8" i="15" s="1"/>
  <c r="G5" i="7" s="1"/>
  <c r="Q8" i="15"/>
  <c r="P8" i="15"/>
  <c r="K5" i="7" s="1"/>
  <c r="L8" i="15"/>
  <c r="K8" i="15"/>
  <c r="I8" i="15"/>
  <c r="H8" i="15"/>
  <c r="J5" i="7" s="1"/>
  <c r="H5" i="17" s="1"/>
  <c r="G8" i="15"/>
  <c r="A8" i="15"/>
  <c r="X7" i="15"/>
  <c r="V7" i="15"/>
  <c r="W7" i="15" s="1"/>
  <c r="G18" i="7" s="1"/>
  <c r="Q7" i="15"/>
  <c r="P7" i="15"/>
  <c r="K18" i="7" s="1"/>
  <c r="L7" i="15"/>
  <c r="K7" i="15"/>
  <c r="I7" i="15"/>
  <c r="H7" i="15"/>
  <c r="J18" i="7" s="1"/>
  <c r="H18" i="17" s="1"/>
  <c r="G7" i="15"/>
  <c r="A7" i="15"/>
  <c r="U7" i="15" s="1"/>
  <c r="B18" i="7" s="1"/>
  <c r="X6" i="15"/>
  <c r="W6" i="15"/>
  <c r="G20" i="7" s="1"/>
  <c r="V6" i="15"/>
  <c r="Q6" i="15"/>
  <c r="P6" i="15"/>
  <c r="K20" i="7" s="1"/>
  <c r="L6" i="15"/>
  <c r="K6" i="15"/>
  <c r="I6" i="15"/>
  <c r="H6" i="15"/>
  <c r="J20" i="7" s="1"/>
  <c r="H20" i="17" s="1"/>
  <c r="G6" i="15"/>
  <c r="A6" i="15"/>
  <c r="X5" i="15"/>
  <c r="V5" i="15"/>
  <c r="W5" i="15" s="1"/>
  <c r="G19" i="7" s="1"/>
  <c r="Q5" i="15"/>
  <c r="P5" i="15"/>
  <c r="K19" i="7" s="1"/>
  <c r="L5" i="15"/>
  <c r="K5" i="15"/>
  <c r="I5" i="15"/>
  <c r="H5" i="15"/>
  <c r="J19" i="7" s="1"/>
  <c r="H19" i="17" s="1"/>
  <c r="G5" i="15"/>
  <c r="I19" i="7" s="1"/>
  <c r="G19" i="17" s="1"/>
  <c r="A5" i="15"/>
  <c r="AH4" i="15"/>
  <c r="X4" i="15"/>
  <c r="V4" i="15"/>
  <c r="W4" i="15" s="1"/>
  <c r="G17" i="7" s="1"/>
  <c r="Q4" i="15"/>
  <c r="P4" i="15"/>
  <c r="K17" i="7" s="1"/>
  <c r="L4" i="15"/>
  <c r="K4" i="15"/>
  <c r="I4" i="15"/>
  <c r="H4" i="15"/>
  <c r="J17" i="7" s="1"/>
  <c r="H17" i="17" s="1"/>
  <c r="G4" i="15"/>
  <c r="I17" i="7" s="1"/>
  <c r="G17" i="17" s="1"/>
  <c r="F4" i="15"/>
  <c r="H17" i="7" s="1"/>
  <c r="F17" i="17" s="1"/>
  <c r="A4" i="15"/>
  <c r="U4" i="15" s="1"/>
  <c r="B17" i="7" s="1"/>
  <c r="AH3" i="15"/>
  <c r="X3" i="15"/>
  <c r="V3" i="15"/>
  <c r="W3" i="15" s="1"/>
  <c r="G14" i="7" s="1"/>
  <c r="Q3" i="15"/>
  <c r="P3" i="15"/>
  <c r="K14" i="7" s="1"/>
  <c r="L3" i="15"/>
  <c r="K3" i="15"/>
  <c r="I3" i="15"/>
  <c r="H3" i="15"/>
  <c r="J14" i="7" s="1"/>
  <c r="H14" i="17" s="1"/>
  <c r="G3" i="15"/>
  <c r="I14" i="7" s="1"/>
  <c r="G14" i="17" s="1"/>
  <c r="F3" i="15"/>
  <c r="H14" i="7" s="1"/>
  <c r="F14" i="17" s="1"/>
  <c r="A3" i="15"/>
  <c r="D211" i="14"/>
  <c r="D210" i="14"/>
  <c r="D209" i="14"/>
  <c r="D208" i="14"/>
  <c r="D207" i="14"/>
  <c r="D206" i="14"/>
  <c r="D205" i="14"/>
  <c r="D204" i="14"/>
  <c r="D203" i="14"/>
  <c r="D202" i="14"/>
  <c r="D201" i="14"/>
  <c r="D200" i="14"/>
  <c r="D199" i="14"/>
  <c r="D198" i="14"/>
  <c r="D197" i="14"/>
  <c r="D196" i="14"/>
  <c r="D195" i="14"/>
  <c r="D194" i="14"/>
  <c r="D193" i="14"/>
  <c r="D192" i="14"/>
  <c r="D191" i="14"/>
  <c r="D190" i="14"/>
  <c r="D189" i="14"/>
  <c r="D188" i="14"/>
  <c r="D187" i="14"/>
  <c r="D186" i="14"/>
  <c r="D185" i="14"/>
  <c r="D184" i="14"/>
  <c r="D183" i="14"/>
  <c r="D182" i="14"/>
  <c r="D181" i="14"/>
  <c r="D180" i="14"/>
  <c r="D179" i="14"/>
  <c r="D178" i="14"/>
  <c r="D177" i="14"/>
  <c r="D176" i="14"/>
  <c r="D175" i="14"/>
  <c r="D174" i="14"/>
  <c r="D173" i="14"/>
  <c r="D172" i="14"/>
  <c r="D171" i="14"/>
  <c r="D170" i="14"/>
  <c r="D169" i="14"/>
  <c r="D168" i="14"/>
  <c r="D167" i="14"/>
  <c r="D166" i="14"/>
  <c r="D165" i="14"/>
  <c r="D164" i="14"/>
  <c r="D163" i="14"/>
  <c r="D162" i="14"/>
  <c r="D161" i="14"/>
  <c r="D160" i="14"/>
  <c r="D159" i="14"/>
  <c r="D158" i="14"/>
  <c r="D157" i="14"/>
  <c r="D156" i="14"/>
  <c r="D155" i="14"/>
  <c r="D154" i="14"/>
  <c r="D153" i="14"/>
  <c r="D152" i="14"/>
  <c r="D151" i="14"/>
  <c r="D150" i="14"/>
  <c r="D149" i="14"/>
  <c r="D148" i="14"/>
  <c r="D147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132" i="14"/>
  <c r="D131" i="14"/>
  <c r="D130" i="14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D92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W180" i="23"/>
  <c r="X180" i="23" s="1"/>
  <c r="U180" i="23"/>
  <c r="Q180" i="23"/>
  <c r="P180" i="23"/>
  <c r="H180" i="23"/>
  <c r="D180" i="23"/>
  <c r="C180" i="23"/>
  <c r="B180" i="23"/>
  <c r="A180" i="23"/>
  <c r="W179" i="23"/>
  <c r="X179" i="23" s="1"/>
  <c r="U179" i="23"/>
  <c r="Q179" i="23"/>
  <c r="P179" i="23"/>
  <c r="H179" i="23"/>
  <c r="D179" i="23"/>
  <c r="C179" i="23"/>
  <c r="B179" i="23"/>
  <c r="A179" i="23"/>
  <c r="W178" i="23"/>
  <c r="X178" i="23" s="1"/>
  <c r="U178" i="23"/>
  <c r="Q178" i="23"/>
  <c r="P178" i="23"/>
  <c r="H178" i="23"/>
  <c r="D178" i="23"/>
  <c r="C178" i="23"/>
  <c r="B178" i="23"/>
  <c r="A178" i="23"/>
  <c r="W177" i="23"/>
  <c r="X177" i="23" s="1"/>
  <c r="U177" i="23"/>
  <c r="Q177" i="23"/>
  <c r="P177" i="23"/>
  <c r="H177" i="23"/>
  <c r="D177" i="23"/>
  <c r="C177" i="23"/>
  <c r="B177" i="23"/>
  <c r="A177" i="23"/>
  <c r="W176" i="23"/>
  <c r="X176" i="23" s="1"/>
  <c r="U176" i="23"/>
  <c r="Q176" i="23"/>
  <c r="P176" i="23"/>
  <c r="H176" i="23"/>
  <c r="D176" i="23"/>
  <c r="C176" i="23"/>
  <c r="B176" i="23"/>
  <c r="A176" i="23"/>
  <c r="W175" i="23"/>
  <c r="X175" i="23" s="1"/>
  <c r="U175" i="23"/>
  <c r="Q175" i="23"/>
  <c r="P175" i="23"/>
  <c r="H175" i="23"/>
  <c r="D175" i="23"/>
  <c r="C175" i="23"/>
  <c r="B175" i="23"/>
  <c r="A175" i="23"/>
  <c r="W174" i="23"/>
  <c r="X174" i="23" s="1"/>
  <c r="U174" i="23"/>
  <c r="Q174" i="23"/>
  <c r="P174" i="23"/>
  <c r="H174" i="23"/>
  <c r="D174" i="23"/>
  <c r="C174" i="23"/>
  <c r="B174" i="23"/>
  <c r="A174" i="23"/>
  <c r="W173" i="23"/>
  <c r="X173" i="23" s="1"/>
  <c r="U173" i="23"/>
  <c r="Q173" i="23"/>
  <c r="P173" i="23"/>
  <c r="H173" i="23"/>
  <c r="D173" i="23"/>
  <c r="C173" i="23"/>
  <c r="B173" i="23"/>
  <c r="A173" i="23"/>
  <c r="W172" i="23"/>
  <c r="X172" i="23" s="1"/>
  <c r="U172" i="23"/>
  <c r="Q172" i="23"/>
  <c r="P172" i="23"/>
  <c r="H172" i="23"/>
  <c r="D172" i="23"/>
  <c r="C172" i="23"/>
  <c r="B172" i="23"/>
  <c r="A172" i="23"/>
  <c r="W171" i="23"/>
  <c r="X171" i="23" s="1"/>
  <c r="U171" i="23"/>
  <c r="Q171" i="23"/>
  <c r="P171" i="23"/>
  <c r="H171" i="23"/>
  <c r="D171" i="23"/>
  <c r="C171" i="23"/>
  <c r="B171" i="23"/>
  <c r="A171" i="23"/>
  <c r="W170" i="23"/>
  <c r="X170" i="23" s="1"/>
  <c r="U170" i="23"/>
  <c r="Q170" i="23"/>
  <c r="P170" i="23"/>
  <c r="H170" i="23"/>
  <c r="D170" i="23"/>
  <c r="C170" i="23"/>
  <c r="B170" i="23"/>
  <c r="A170" i="23"/>
  <c r="W169" i="23"/>
  <c r="X169" i="23" s="1"/>
  <c r="U169" i="23"/>
  <c r="Q169" i="23"/>
  <c r="P169" i="23"/>
  <c r="H169" i="23"/>
  <c r="D169" i="23"/>
  <c r="C169" i="23"/>
  <c r="B169" i="23"/>
  <c r="A169" i="23"/>
  <c r="W168" i="23"/>
  <c r="X168" i="23" s="1"/>
  <c r="U168" i="23"/>
  <c r="Q168" i="23"/>
  <c r="P168" i="23"/>
  <c r="H168" i="23"/>
  <c r="D168" i="23"/>
  <c r="C168" i="23"/>
  <c r="B168" i="23"/>
  <c r="A168" i="23"/>
  <c r="W167" i="23"/>
  <c r="X167" i="23" s="1"/>
  <c r="U167" i="23"/>
  <c r="Q167" i="23"/>
  <c r="P167" i="23"/>
  <c r="H167" i="23"/>
  <c r="D167" i="23"/>
  <c r="C167" i="23"/>
  <c r="B167" i="23"/>
  <c r="A167" i="23"/>
  <c r="W166" i="23"/>
  <c r="X166" i="23" s="1"/>
  <c r="U166" i="23"/>
  <c r="Q166" i="23"/>
  <c r="P166" i="23"/>
  <c r="H166" i="23"/>
  <c r="D166" i="23"/>
  <c r="C166" i="23"/>
  <c r="B166" i="23"/>
  <c r="A166" i="23"/>
  <c r="W165" i="23"/>
  <c r="X165" i="23" s="1"/>
  <c r="U165" i="23"/>
  <c r="Q165" i="23"/>
  <c r="P165" i="23"/>
  <c r="H165" i="23"/>
  <c r="D165" i="23"/>
  <c r="C165" i="23"/>
  <c r="B165" i="23"/>
  <c r="A165" i="23"/>
  <c r="W164" i="23"/>
  <c r="X164" i="23" s="1"/>
  <c r="U164" i="23"/>
  <c r="Q164" i="23"/>
  <c r="P164" i="23"/>
  <c r="H164" i="23"/>
  <c r="D164" i="23"/>
  <c r="C164" i="23"/>
  <c r="B164" i="23"/>
  <c r="A164" i="23"/>
  <c r="W163" i="23"/>
  <c r="X163" i="23" s="1"/>
  <c r="V163" i="23" s="1"/>
  <c r="U163" i="23"/>
  <c r="Q163" i="23"/>
  <c r="P163" i="23"/>
  <c r="H163" i="23"/>
  <c r="D163" i="23"/>
  <c r="C163" i="23"/>
  <c r="B163" i="23"/>
  <c r="A163" i="23"/>
  <c r="W162" i="23"/>
  <c r="X162" i="23" s="1"/>
  <c r="V162" i="23" s="1"/>
  <c r="U162" i="23"/>
  <c r="Q162" i="23"/>
  <c r="P162" i="23"/>
  <c r="H162" i="23"/>
  <c r="D162" i="23"/>
  <c r="C162" i="23"/>
  <c r="B162" i="23"/>
  <c r="A162" i="23"/>
  <c r="W161" i="23"/>
  <c r="X161" i="23" s="1"/>
  <c r="V161" i="23" s="1"/>
  <c r="U161" i="23"/>
  <c r="Q161" i="23"/>
  <c r="P161" i="23"/>
  <c r="H161" i="23"/>
  <c r="D161" i="23"/>
  <c r="C161" i="23"/>
  <c r="B161" i="23"/>
  <c r="A161" i="23"/>
  <c r="W160" i="23"/>
  <c r="X160" i="23" s="1"/>
  <c r="V160" i="23" s="1"/>
  <c r="U160" i="23"/>
  <c r="Q160" i="23"/>
  <c r="P160" i="23"/>
  <c r="H160" i="23"/>
  <c r="D160" i="23"/>
  <c r="C160" i="23"/>
  <c r="B160" i="23"/>
  <c r="A160" i="23"/>
  <c r="W159" i="23"/>
  <c r="X159" i="23" s="1"/>
  <c r="V159" i="23" s="1"/>
  <c r="U159" i="23"/>
  <c r="Q159" i="23"/>
  <c r="P159" i="23"/>
  <c r="H159" i="23"/>
  <c r="D159" i="23"/>
  <c r="C159" i="23"/>
  <c r="B159" i="23"/>
  <c r="A159" i="23"/>
  <c r="W158" i="23"/>
  <c r="X158" i="23" s="1"/>
  <c r="V158" i="23" s="1"/>
  <c r="U158" i="23"/>
  <c r="Q158" i="23"/>
  <c r="P158" i="23"/>
  <c r="H158" i="23"/>
  <c r="D158" i="23"/>
  <c r="C158" i="23"/>
  <c r="B158" i="23"/>
  <c r="A158" i="23"/>
  <c r="W157" i="23"/>
  <c r="X157" i="23" s="1"/>
  <c r="V157" i="23" s="1"/>
  <c r="U157" i="23"/>
  <c r="Q157" i="23"/>
  <c r="P157" i="23"/>
  <c r="H157" i="23"/>
  <c r="D157" i="23"/>
  <c r="C157" i="23"/>
  <c r="B157" i="23"/>
  <c r="A157" i="23"/>
  <c r="W156" i="23"/>
  <c r="X156" i="23" s="1"/>
  <c r="V156" i="23" s="1"/>
  <c r="U156" i="23"/>
  <c r="Q156" i="23"/>
  <c r="P156" i="23"/>
  <c r="H156" i="23"/>
  <c r="D156" i="23"/>
  <c r="C156" i="23"/>
  <c r="B156" i="23"/>
  <c r="A156" i="23"/>
  <c r="W155" i="23"/>
  <c r="X155" i="23" s="1"/>
  <c r="V155" i="23" s="1"/>
  <c r="U155" i="23"/>
  <c r="Q155" i="23"/>
  <c r="P155" i="23"/>
  <c r="H155" i="23"/>
  <c r="D155" i="23"/>
  <c r="C155" i="23"/>
  <c r="B155" i="23"/>
  <c r="A155" i="23"/>
  <c r="W154" i="23"/>
  <c r="X154" i="23" s="1"/>
  <c r="V154" i="23" s="1"/>
  <c r="U154" i="23"/>
  <c r="Q154" i="23"/>
  <c r="P154" i="23"/>
  <c r="H154" i="23"/>
  <c r="D154" i="23"/>
  <c r="C154" i="23"/>
  <c r="B154" i="23"/>
  <c r="A154" i="23"/>
  <c r="W153" i="23"/>
  <c r="X153" i="23" s="1"/>
  <c r="V153" i="23" s="1"/>
  <c r="U153" i="23"/>
  <c r="Q153" i="23"/>
  <c r="P153" i="23"/>
  <c r="H153" i="23"/>
  <c r="D153" i="23"/>
  <c r="C153" i="23"/>
  <c r="B153" i="23"/>
  <c r="A153" i="23"/>
  <c r="W152" i="23"/>
  <c r="X152" i="23" s="1"/>
  <c r="V152" i="23" s="1"/>
  <c r="U152" i="23"/>
  <c r="Q152" i="23"/>
  <c r="P152" i="23"/>
  <c r="H152" i="23"/>
  <c r="D152" i="23"/>
  <c r="C152" i="23"/>
  <c r="B152" i="23"/>
  <c r="A152" i="23"/>
  <c r="W151" i="23"/>
  <c r="X151" i="23" s="1"/>
  <c r="V151" i="23" s="1"/>
  <c r="U151" i="23"/>
  <c r="Q151" i="23"/>
  <c r="P151" i="23"/>
  <c r="H151" i="23"/>
  <c r="D151" i="23"/>
  <c r="C151" i="23"/>
  <c r="B151" i="23"/>
  <c r="A151" i="23"/>
  <c r="W150" i="23"/>
  <c r="X150" i="23" s="1"/>
  <c r="V150" i="23" s="1"/>
  <c r="U150" i="23"/>
  <c r="Q150" i="23"/>
  <c r="P150" i="23"/>
  <c r="H150" i="23"/>
  <c r="D150" i="23"/>
  <c r="C150" i="23"/>
  <c r="B150" i="23"/>
  <c r="A150" i="23"/>
  <c r="W149" i="23"/>
  <c r="X149" i="23" s="1"/>
  <c r="V149" i="23" s="1"/>
  <c r="U149" i="23"/>
  <c r="Q149" i="23"/>
  <c r="P149" i="23"/>
  <c r="H149" i="23"/>
  <c r="D149" i="23"/>
  <c r="C149" i="23"/>
  <c r="B149" i="23"/>
  <c r="A149" i="23"/>
  <c r="W148" i="23"/>
  <c r="X148" i="23" s="1"/>
  <c r="U148" i="23"/>
  <c r="Q148" i="23"/>
  <c r="P148" i="23"/>
  <c r="H148" i="23"/>
  <c r="D148" i="23"/>
  <c r="C148" i="23"/>
  <c r="B148" i="23"/>
  <c r="A148" i="23"/>
  <c r="W147" i="23"/>
  <c r="X147" i="23" s="1"/>
  <c r="V147" i="23" s="1"/>
  <c r="U147" i="23"/>
  <c r="Q147" i="23"/>
  <c r="P147" i="23"/>
  <c r="H147" i="23"/>
  <c r="D147" i="23"/>
  <c r="C147" i="23"/>
  <c r="B147" i="23"/>
  <c r="A147" i="23"/>
  <c r="W146" i="23"/>
  <c r="X146" i="23" s="1"/>
  <c r="V146" i="23" s="1"/>
  <c r="U146" i="23"/>
  <c r="Q146" i="23"/>
  <c r="P146" i="23"/>
  <c r="H146" i="23"/>
  <c r="D146" i="23"/>
  <c r="C146" i="23"/>
  <c r="B146" i="23"/>
  <c r="A146" i="23"/>
  <c r="W145" i="23"/>
  <c r="X145" i="23" s="1"/>
  <c r="V145" i="23" s="1"/>
  <c r="U145" i="23"/>
  <c r="Q145" i="23"/>
  <c r="P145" i="23"/>
  <c r="H145" i="23"/>
  <c r="D145" i="23"/>
  <c r="C145" i="23"/>
  <c r="B145" i="23"/>
  <c r="A145" i="23"/>
  <c r="W144" i="23"/>
  <c r="X144" i="23" s="1"/>
  <c r="V144" i="23" s="1"/>
  <c r="U144" i="23"/>
  <c r="Q144" i="23"/>
  <c r="P144" i="23"/>
  <c r="H144" i="23"/>
  <c r="D144" i="23"/>
  <c r="C144" i="23"/>
  <c r="B144" i="23"/>
  <c r="A144" i="23"/>
  <c r="W143" i="23"/>
  <c r="X143" i="23" s="1"/>
  <c r="V143" i="23" s="1"/>
  <c r="U143" i="23"/>
  <c r="Q143" i="23"/>
  <c r="P143" i="23"/>
  <c r="H143" i="23"/>
  <c r="D143" i="23"/>
  <c r="C143" i="23"/>
  <c r="B143" i="23"/>
  <c r="A143" i="23"/>
  <c r="W142" i="23"/>
  <c r="X142" i="23" s="1"/>
  <c r="V142" i="23" s="1"/>
  <c r="U142" i="23"/>
  <c r="Q142" i="23"/>
  <c r="P142" i="23"/>
  <c r="H142" i="23"/>
  <c r="D142" i="23"/>
  <c r="C142" i="23"/>
  <c r="B142" i="23"/>
  <c r="A142" i="23"/>
  <c r="W141" i="23"/>
  <c r="X141" i="23" s="1"/>
  <c r="V141" i="23" s="1"/>
  <c r="U141" i="23"/>
  <c r="Q141" i="23"/>
  <c r="P141" i="23"/>
  <c r="H141" i="23"/>
  <c r="D141" i="23"/>
  <c r="C141" i="23"/>
  <c r="B141" i="23"/>
  <c r="A141" i="23"/>
  <c r="W140" i="23"/>
  <c r="X140" i="23" s="1"/>
  <c r="V140" i="23" s="1"/>
  <c r="U140" i="23"/>
  <c r="Q140" i="23"/>
  <c r="P140" i="23"/>
  <c r="H140" i="23"/>
  <c r="D140" i="23"/>
  <c r="C140" i="23"/>
  <c r="B140" i="23"/>
  <c r="A140" i="23"/>
  <c r="W139" i="23"/>
  <c r="X139" i="23" s="1"/>
  <c r="V139" i="23" s="1"/>
  <c r="U139" i="23"/>
  <c r="Q139" i="23"/>
  <c r="P139" i="23"/>
  <c r="H139" i="23"/>
  <c r="D139" i="23"/>
  <c r="C139" i="23"/>
  <c r="B139" i="23"/>
  <c r="A139" i="23"/>
  <c r="W138" i="23"/>
  <c r="X138" i="23" s="1"/>
  <c r="V138" i="23" s="1"/>
  <c r="U138" i="23"/>
  <c r="Q138" i="23"/>
  <c r="P138" i="23"/>
  <c r="H138" i="23"/>
  <c r="D138" i="23"/>
  <c r="C138" i="23"/>
  <c r="B138" i="23"/>
  <c r="A138" i="23"/>
  <c r="W137" i="23"/>
  <c r="X137" i="23" s="1"/>
  <c r="V137" i="23" s="1"/>
  <c r="U137" i="23"/>
  <c r="Q137" i="23"/>
  <c r="P137" i="23"/>
  <c r="H137" i="23"/>
  <c r="D137" i="23"/>
  <c r="C137" i="23"/>
  <c r="B137" i="23"/>
  <c r="A137" i="23"/>
  <c r="W136" i="23"/>
  <c r="X136" i="23" s="1"/>
  <c r="V136" i="23" s="1"/>
  <c r="U136" i="23"/>
  <c r="Q136" i="23"/>
  <c r="P136" i="23"/>
  <c r="H136" i="23"/>
  <c r="D136" i="23"/>
  <c r="C136" i="23"/>
  <c r="B136" i="23"/>
  <c r="A136" i="23"/>
  <c r="W135" i="23"/>
  <c r="X135" i="23" s="1"/>
  <c r="V135" i="23" s="1"/>
  <c r="U135" i="23"/>
  <c r="Q135" i="23"/>
  <c r="P135" i="23"/>
  <c r="H135" i="23"/>
  <c r="D135" i="23"/>
  <c r="C135" i="23"/>
  <c r="B135" i="23"/>
  <c r="A135" i="23"/>
  <c r="W134" i="23"/>
  <c r="X134" i="23" s="1"/>
  <c r="V134" i="23" s="1"/>
  <c r="U134" i="23"/>
  <c r="Q134" i="23"/>
  <c r="P134" i="23"/>
  <c r="H134" i="23"/>
  <c r="D134" i="23"/>
  <c r="C134" i="23"/>
  <c r="B134" i="23"/>
  <c r="A134" i="23"/>
  <c r="W133" i="23"/>
  <c r="X133" i="23" s="1"/>
  <c r="V133" i="23" s="1"/>
  <c r="U133" i="23"/>
  <c r="Q133" i="23"/>
  <c r="P133" i="23"/>
  <c r="H133" i="23"/>
  <c r="D133" i="23"/>
  <c r="C133" i="23"/>
  <c r="B133" i="23"/>
  <c r="A133" i="23"/>
  <c r="W132" i="23"/>
  <c r="X132" i="23" s="1"/>
  <c r="U132" i="23"/>
  <c r="Q132" i="23"/>
  <c r="P132" i="23"/>
  <c r="H132" i="23"/>
  <c r="D132" i="23"/>
  <c r="C132" i="23"/>
  <c r="B132" i="23"/>
  <c r="A132" i="23"/>
  <c r="W131" i="23"/>
  <c r="X131" i="23" s="1"/>
  <c r="V131" i="23" s="1"/>
  <c r="U131" i="23"/>
  <c r="Q131" i="23"/>
  <c r="P131" i="23"/>
  <c r="H131" i="23"/>
  <c r="D131" i="23"/>
  <c r="C131" i="23"/>
  <c r="B131" i="23"/>
  <c r="A131" i="23"/>
  <c r="W130" i="23"/>
  <c r="X130" i="23" s="1"/>
  <c r="V130" i="23" s="1"/>
  <c r="U130" i="23"/>
  <c r="Q130" i="23"/>
  <c r="P130" i="23"/>
  <c r="H130" i="23"/>
  <c r="D130" i="23"/>
  <c r="C130" i="23"/>
  <c r="B130" i="23"/>
  <c r="A130" i="23"/>
  <c r="W129" i="23"/>
  <c r="X129" i="23" s="1"/>
  <c r="V129" i="23" s="1"/>
  <c r="U129" i="23"/>
  <c r="Q129" i="23"/>
  <c r="P129" i="23"/>
  <c r="H129" i="23"/>
  <c r="D129" i="23"/>
  <c r="C129" i="23"/>
  <c r="B129" i="23"/>
  <c r="A129" i="23"/>
  <c r="W128" i="23"/>
  <c r="X128" i="23" s="1"/>
  <c r="V128" i="23" s="1"/>
  <c r="U128" i="23"/>
  <c r="Q128" i="23"/>
  <c r="P128" i="23"/>
  <c r="H128" i="23"/>
  <c r="D128" i="23"/>
  <c r="C128" i="23"/>
  <c r="B128" i="23"/>
  <c r="A128" i="23"/>
  <c r="W127" i="23"/>
  <c r="X127" i="23" s="1"/>
  <c r="V127" i="23" s="1"/>
  <c r="U127" i="23"/>
  <c r="Q127" i="23"/>
  <c r="P127" i="23"/>
  <c r="H127" i="23"/>
  <c r="D127" i="23"/>
  <c r="C127" i="23"/>
  <c r="B127" i="23"/>
  <c r="A127" i="23"/>
  <c r="W126" i="23"/>
  <c r="X126" i="23" s="1"/>
  <c r="V126" i="23" s="1"/>
  <c r="U126" i="23"/>
  <c r="Q126" i="23"/>
  <c r="P126" i="23"/>
  <c r="H126" i="23"/>
  <c r="D126" i="23"/>
  <c r="C126" i="23"/>
  <c r="B126" i="23"/>
  <c r="A126" i="23"/>
  <c r="W125" i="23"/>
  <c r="X125" i="23" s="1"/>
  <c r="V125" i="23" s="1"/>
  <c r="U125" i="23"/>
  <c r="Q125" i="23"/>
  <c r="P125" i="23"/>
  <c r="H125" i="23"/>
  <c r="D125" i="23"/>
  <c r="C125" i="23"/>
  <c r="B125" i="23"/>
  <c r="A125" i="23"/>
  <c r="W124" i="23"/>
  <c r="X124" i="23" s="1"/>
  <c r="V124" i="23" s="1"/>
  <c r="U124" i="23"/>
  <c r="Q124" i="23"/>
  <c r="P124" i="23"/>
  <c r="H124" i="23"/>
  <c r="D124" i="23"/>
  <c r="C124" i="23"/>
  <c r="B124" i="23"/>
  <c r="A124" i="23"/>
  <c r="W123" i="23"/>
  <c r="X123" i="23" s="1"/>
  <c r="V123" i="23" s="1"/>
  <c r="U123" i="23"/>
  <c r="Q123" i="23"/>
  <c r="P123" i="23"/>
  <c r="H123" i="23"/>
  <c r="D123" i="23"/>
  <c r="C123" i="23"/>
  <c r="B123" i="23"/>
  <c r="A123" i="23"/>
  <c r="W122" i="23"/>
  <c r="X122" i="23" s="1"/>
  <c r="V122" i="23" s="1"/>
  <c r="U122" i="23"/>
  <c r="Q122" i="23"/>
  <c r="P122" i="23"/>
  <c r="H122" i="23"/>
  <c r="D122" i="23"/>
  <c r="C122" i="23"/>
  <c r="B122" i="23"/>
  <c r="A122" i="23"/>
  <c r="W121" i="23"/>
  <c r="X121" i="23" s="1"/>
  <c r="V121" i="23" s="1"/>
  <c r="U121" i="23"/>
  <c r="Q121" i="23"/>
  <c r="P121" i="23"/>
  <c r="H121" i="23"/>
  <c r="D121" i="23"/>
  <c r="C121" i="23"/>
  <c r="B121" i="23"/>
  <c r="A121" i="23"/>
  <c r="W120" i="23"/>
  <c r="X120" i="23" s="1"/>
  <c r="V120" i="23" s="1"/>
  <c r="U120" i="23"/>
  <c r="Q120" i="23"/>
  <c r="P120" i="23"/>
  <c r="H120" i="23"/>
  <c r="D120" i="23"/>
  <c r="C120" i="23"/>
  <c r="B120" i="23"/>
  <c r="A120" i="23"/>
  <c r="W119" i="23"/>
  <c r="X119" i="23" s="1"/>
  <c r="V119" i="23" s="1"/>
  <c r="U119" i="23"/>
  <c r="Q119" i="23"/>
  <c r="P119" i="23"/>
  <c r="H119" i="23"/>
  <c r="D119" i="23"/>
  <c r="C119" i="23"/>
  <c r="B119" i="23"/>
  <c r="A119" i="23"/>
  <c r="W118" i="23"/>
  <c r="X118" i="23" s="1"/>
  <c r="V118" i="23" s="1"/>
  <c r="U118" i="23"/>
  <c r="Q118" i="23"/>
  <c r="P118" i="23"/>
  <c r="H118" i="23"/>
  <c r="D118" i="23"/>
  <c r="C118" i="23"/>
  <c r="B118" i="23"/>
  <c r="A118" i="23"/>
  <c r="W117" i="23"/>
  <c r="X117" i="23" s="1"/>
  <c r="V117" i="23" s="1"/>
  <c r="U117" i="23"/>
  <c r="Q117" i="23"/>
  <c r="P117" i="23"/>
  <c r="H117" i="23"/>
  <c r="D117" i="23"/>
  <c r="C117" i="23"/>
  <c r="B117" i="23"/>
  <c r="A117" i="23"/>
  <c r="W116" i="23"/>
  <c r="X116" i="23" s="1"/>
  <c r="U116" i="23"/>
  <c r="Q116" i="23"/>
  <c r="P116" i="23"/>
  <c r="H116" i="23"/>
  <c r="D116" i="23"/>
  <c r="C116" i="23"/>
  <c r="B116" i="23"/>
  <c r="A116" i="23"/>
  <c r="W115" i="23"/>
  <c r="X115" i="23" s="1"/>
  <c r="U115" i="23"/>
  <c r="Q115" i="23"/>
  <c r="P115" i="23"/>
  <c r="H115" i="23"/>
  <c r="D115" i="23"/>
  <c r="C115" i="23"/>
  <c r="B115" i="23"/>
  <c r="A115" i="23"/>
  <c r="W114" i="23"/>
  <c r="X114" i="23" s="1"/>
  <c r="V114" i="23" s="1"/>
  <c r="U114" i="23"/>
  <c r="Q114" i="23"/>
  <c r="P114" i="23"/>
  <c r="H114" i="23"/>
  <c r="D114" i="23"/>
  <c r="C114" i="23"/>
  <c r="B114" i="23"/>
  <c r="A114" i="23"/>
  <c r="W113" i="23"/>
  <c r="X113" i="23" s="1"/>
  <c r="V113" i="23" s="1"/>
  <c r="U113" i="23"/>
  <c r="Q113" i="23"/>
  <c r="P113" i="23"/>
  <c r="H113" i="23"/>
  <c r="D113" i="23"/>
  <c r="C113" i="23"/>
  <c r="B113" i="23"/>
  <c r="A113" i="23"/>
  <c r="W112" i="23"/>
  <c r="X112" i="23" s="1"/>
  <c r="V112" i="23" s="1"/>
  <c r="U112" i="23"/>
  <c r="Q112" i="23"/>
  <c r="P112" i="23"/>
  <c r="H112" i="23"/>
  <c r="D112" i="23"/>
  <c r="C112" i="23"/>
  <c r="B112" i="23"/>
  <c r="A112" i="23"/>
  <c r="X111" i="23"/>
  <c r="V111" i="23" s="1"/>
  <c r="W111" i="23"/>
  <c r="U111" i="23"/>
  <c r="Q111" i="23"/>
  <c r="P111" i="23"/>
  <c r="H111" i="23"/>
  <c r="D111" i="23"/>
  <c r="C111" i="23"/>
  <c r="B111" i="23"/>
  <c r="A111" i="23"/>
  <c r="W110" i="23"/>
  <c r="X110" i="23" s="1"/>
  <c r="V110" i="23" s="1"/>
  <c r="U110" i="23"/>
  <c r="Q110" i="23"/>
  <c r="P110" i="23"/>
  <c r="H110" i="23"/>
  <c r="D110" i="23"/>
  <c r="C110" i="23"/>
  <c r="B110" i="23"/>
  <c r="A110" i="23"/>
  <c r="W109" i="23"/>
  <c r="X109" i="23" s="1"/>
  <c r="V109" i="23" s="1"/>
  <c r="U109" i="23"/>
  <c r="Q109" i="23"/>
  <c r="P109" i="23"/>
  <c r="H109" i="23"/>
  <c r="D109" i="23"/>
  <c r="C109" i="23"/>
  <c r="B109" i="23"/>
  <c r="A109" i="23"/>
  <c r="W108" i="23"/>
  <c r="X108" i="23" s="1"/>
  <c r="V108" i="23" s="1"/>
  <c r="U108" i="23"/>
  <c r="Q108" i="23"/>
  <c r="P108" i="23"/>
  <c r="H108" i="23"/>
  <c r="D108" i="23"/>
  <c r="C108" i="23"/>
  <c r="B108" i="23"/>
  <c r="A108" i="23"/>
  <c r="W107" i="23"/>
  <c r="X107" i="23" s="1"/>
  <c r="V107" i="23" s="1"/>
  <c r="U107" i="23"/>
  <c r="Q107" i="23"/>
  <c r="P107" i="23"/>
  <c r="H107" i="23"/>
  <c r="D107" i="23"/>
  <c r="C107" i="23"/>
  <c r="B107" i="23"/>
  <c r="A107" i="23"/>
  <c r="W106" i="23"/>
  <c r="X106" i="23" s="1"/>
  <c r="V106" i="23" s="1"/>
  <c r="U106" i="23"/>
  <c r="Q106" i="23"/>
  <c r="P106" i="23"/>
  <c r="H106" i="23"/>
  <c r="D106" i="23"/>
  <c r="C106" i="23"/>
  <c r="B106" i="23"/>
  <c r="A106" i="23"/>
  <c r="W105" i="23"/>
  <c r="X105" i="23" s="1"/>
  <c r="V105" i="23" s="1"/>
  <c r="U105" i="23"/>
  <c r="Q105" i="23"/>
  <c r="P105" i="23"/>
  <c r="H105" i="23"/>
  <c r="D105" i="23"/>
  <c r="C105" i="23"/>
  <c r="B105" i="23"/>
  <c r="A105" i="23"/>
  <c r="W104" i="23"/>
  <c r="X104" i="23" s="1"/>
  <c r="V104" i="23" s="1"/>
  <c r="U104" i="23"/>
  <c r="Q104" i="23"/>
  <c r="P104" i="23"/>
  <c r="H104" i="23"/>
  <c r="D104" i="23"/>
  <c r="C104" i="23"/>
  <c r="B104" i="23"/>
  <c r="A104" i="23"/>
  <c r="W103" i="23"/>
  <c r="X103" i="23" s="1"/>
  <c r="V103" i="23" s="1"/>
  <c r="U103" i="23"/>
  <c r="Q103" i="23"/>
  <c r="P103" i="23"/>
  <c r="H103" i="23"/>
  <c r="D103" i="23"/>
  <c r="C103" i="23"/>
  <c r="B103" i="23"/>
  <c r="A103" i="23"/>
  <c r="W102" i="23"/>
  <c r="X102" i="23" s="1"/>
  <c r="V102" i="23" s="1"/>
  <c r="U102" i="23"/>
  <c r="Q102" i="23"/>
  <c r="P102" i="23"/>
  <c r="H102" i="23"/>
  <c r="D102" i="23"/>
  <c r="C102" i="23"/>
  <c r="B102" i="23"/>
  <c r="A102" i="23"/>
  <c r="W101" i="23"/>
  <c r="X101" i="23" s="1"/>
  <c r="V101" i="23" s="1"/>
  <c r="U101" i="23"/>
  <c r="Q101" i="23"/>
  <c r="P101" i="23"/>
  <c r="H101" i="23"/>
  <c r="D101" i="23"/>
  <c r="C101" i="23"/>
  <c r="B101" i="23"/>
  <c r="A101" i="23"/>
  <c r="W100" i="23"/>
  <c r="X100" i="23" s="1"/>
  <c r="V100" i="23" s="1"/>
  <c r="U100" i="23"/>
  <c r="Q100" i="23"/>
  <c r="P100" i="23"/>
  <c r="H100" i="23"/>
  <c r="D100" i="23"/>
  <c r="C100" i="23"/>
  <c r="B100" i="23"/>
  <c r="A100" i="23"/>
  <c r="W99" i="23"/>
  <c r="X99" i="23" s="1"/>
  <c r="U99" i="23"/>
  <c r="Q99" i="23"/>
  <c r="P99" i="23"/>
  <c r="H99" i="23"/>
  <c r="D99" i="23"/>
  <c r="C99" i="23"/>
  <c r="B99" i="23"/>
  <c r="A99" i="23"/>
  <c r="X98" i="23"/>
  <c r="W98" i="23"/>
  <c r="U98" i="23"/>
  <c r="Q98" i="23"/>
  <c r="P98" i="23"/>
  <c r="H98" i="23"/>
  <c r="D98" i="23"/>
  <c r="C98" i="23"/>
  <c r="B98" i="23"/>
  <c r="A98" i="23"/>
  <c r="W97" i="23"/>
  <c r="X97" i="23" s="1"/>
  <c r="U97" i="23"/>
  <c r="Q97" i="23"/>
  <c r="P97" i="23"/>
  <c r="H97" i="23"/>
  <c r="D97" i="23"/>
  <c r="C97" i="23"/>
  <c r="B97" i="23"/>
  <c r="A97" i="23"/>
  <c r="W96" i="23"/>
  <c r="X96" i="23" s="1"/>
  <c r="V96" i="23" s="1"/>
  <c r="U96" i="23"/>
  <c r="Q96" i="23"/>
  <c r="P96" i="23"/>
  <c r="H96" i="23"/>
  <c r="D96" i="23"/>
  <c r="C96" i="23"/>
  <c r="B96" i="23"/>
  <c r="A96" i="23"/>
  <c r="X95" i="23"/>
  <c r="V95" i="23" s="1"/>
  <c r="W95" i="23"/>
  <c r="U95" i="23"/>
  <c r="Q95" i="23"/>
  <c r="P95" i="23"/>
  <c r="H95" i="23"/>
  <c r="D95" i="23"/>
  <c r="C95" i="23"/>
  <c r="B95" i="23"/>
  <c r="A95" i="23"/>
  <c r="W94" i="23"/>
  <c r="X94" i="23" s="1"/>
  <c r="U94" i="23"/>
  <c r="Q94" i="23"/>
  <c r="P94" i="23"/>
  <c r="H94" i="23"/>
  <c r="D94" i="23"/>
  <c r="C94" i="23"/>
  <c r="B94" i="23"/>
  <c r="A94" i="23"/>
  <c r="W93" i="23"/>
  <c r="X93" i="23" s="1"/>
  <c r="U93" i="23"/>
  <c r="Q93" i="23"/>
  <c r="P93" i="23"/>
  <c r="H93" i="23"/>
  <c r="D93" i="23"/>
  <c r="C93" i="23"/>
  <c r="B93" i="23"/>
  <c r="A93" i="23"/>
  <c r="W92" i="23"/>
  <c r="X92" i="23" s="1"/>
  <c r="U92" i="23"/>
  <c r="Q92" i="23"/>
  <c r="P92" i="23"/>
  <c r="H92" i="23"/>
  <c r="D92" i="23"/>
  <c r="C92" i="23"/>
  <c r="B92" i="23"/>
  <c r="A92" i="23"/>
  <c r="W91" i="23"/>
  <c r="X91" i="23" s="1"/>
  <c r="U91" i="23"/>
  <c r="Q91" i="23"/>
  <c r="P91" i="23"/>
  <c r="H91" i="23"/>
  <c r="D91" i="23"/>
  <c r="C91" i="23"/>
  <c r="B91" i="23"/>
  <c r="A91" i="23"/>
  <c r="W90" i="23"/>
  <c r="X90" i="23" s="1"/>
  <c r="U90" i="23"/>
  <c r="Q90" i="23"/>
  <c r="P90" i="23"/>
  <c r="H90" i="23"/>
  <c r="D90" i="23"/>
  <c r="C90" i="23"/>
  <c r="B90" i="23"/>
  <c r="A90" i="23"/>
  <c r="W89" i="23"/>
  <c r="X89" i="23" s="1"/>
  <c r="U89" i="23"/>
  <c r="Q89" i="23"/>
  <c r="P89" i="23"/>
  <c r="H89" i="23"/>
  <c r="D89" i="23"/>
  <c r="C89" i="23"/>
  <c r="B89" i="23"/>
  <c r="A89" i="23"/>
  <c r="W88" i="23"/>
  <c r="X88" i="23" s="1"/>
  <c r="U88" i="23"/>
  <c r="Q88" i="23"/>
  <c r="P88" i="23"/>
  <c r="H88" i="23"/>
  <c r="D88" i="23"/>
  <c r="C88" i="23"/>
  <c r="B88" i="23"/>
  <c r="A88" i="23"/>
  <c r="W87" i="23"/>
  <c r="X87" i="23" s="1"/>
  <c r="U87" i="23"/>
  <c r="Q87" i="23"/>
  <c r="P87" i="23"/>
  <c r="H87" i="23"/>
  <c r="D87" i="23"/>
  <c r="C87" i="23"/>
  <c r="B87" i="23"/>
  <c r="A87" i="23"/>
  <c r="W86" i="23"/>
  <c r="X86" i="23" s="1"/>
  <c r="U86" i="23"/>
  <c r="Q86" i="23"/>
  <c r="P86" i="23"/>
  <c r="H86" i="23"/>
  <c r="D86" i="23"/>
  <c r="C86" i="23"/>
  <c r="B86" i="23"/>
  <c r="A86" i="23"/>
  <c r="W85" i="23"/>
  <c r="X85" i="23" s="1"/>
  <c r="U85" i="23"/>
  <c r="Q85" i="23"/>
  <c r="P85" i="23"/>
  <c r="H85" i="23"/>
  <c r="D85" i="23"/>
  <c r="C85" i="23"/>
  <c r="B85" i="23"/>
  <c r="A85" i="23"/>
  <c r="W84" i="23"/>
  <c r="X84" i="23" s="1"/>
  <c r="V84" i="23" s="1"/>
  <c r="U84" i="23"/>
  <c r="Q84" i="23"/>
  <c r="P84" i="23"/>
  <c r="H84" i="23"/>
  <c r="D84" i="23"/>
  <c r="C84" i="23"/>
  <c r="B84" i="23"/>
  <c r="A84" i="23"/>
  <c r="W83" i="23"/>
  <c r="X83" i="23" s="1"/>
  <c r="V83" i="23" s="1"/>
  <c r="U83" i="23"/>
  <c r="Q83" i="23"/>
  <c r="P83" i="23"/>
  <c r="H83" i="23"/>
  <c r="D83" i="23"/>
  <c r="C83" i="23"/>
  <c r="B83" i="23"/>
  <c r="A83" i="23"/>
  <c r="W82" i="23"/>
  <c r="X82" i="23" s="1"/>
  <c r="V82" i="23" s="1"/>
  <c r="U82" i="23"/>
  <c r="Q82" i="23"/>
  <c r="P82" i="23"/>
  <c r="H82" i="23"/>
  <c r="D82" i="23"/>
  <c r="C82" i="23"/>
  <c r="B82" i="23"/>
  <c r="A82" i="23"/>
  <c r="W81" i="23"/>
  <c r="X81" i="23" s="1"/>
  <c r="V81" i="23" s="1"/>
  <c r="U81" i="23"/>
  <c r="Q81" i="23"/>
  <c r="P81" i="23"/>
  <c r="H81" i="23"/>
  <c r="D81" i="23"/>
  <c r="C81" i="23"/>
  <c r="B81" i="23"/>
  <c r="A81" i="23"/>
  <c r="W80" i="23"/>
  <c r="X80" i="23" s="1"/>
  <c r="V80" i="23" s="1"/>
  <c r="U80" i="23"/>
  <c r="Q80" i="23"/>
  <c r="P80" i="23"/>
  <c r="H80" i="23"/>
  <c r="D80" i="23"/>
  <c r="C80" i="23"/>
  <c r="B80" i="23"/>
  <c r="A80" i="23"/>
  <c r="W79" i="23"/>
  <c r="X79" i="23" s="1"/>
  <c r="U79" i="23"/>
  <c r="Q79" i="23"/>
  <c r="P79" i="23"/>
  <c r="H79" i="23"/>
  <c r="D79" i="23"/>
  <c r="C79" i="23"/>
  <c r="B79" i="23"/>
  <c r="A79" i="23"/>
  <c r="W78" i="23"/>
  <c r="X78" i="23" s="1"/>
  <c r="V78" i="23" s="1"/>
  <c r="U78" i="23"/>
  <c r="Q78" i="23"/>
  <c r="P78" i="23"/>
  <c r="H78" i="23"/>
  <c r="D78" i="23"/>
  <c r="C78" i="23"/>
  <c r="B78" i="23"/>
  <c r="A78" i="23"/>
  <c r="W77" i="23"/>
  <c r="X77" i="23" s="1"/>
  <c r="V77" i="23" s="1"/>
  <c r="U77" i="23"/>
  <c r="Q77" i="23"/>
  <c r="P77" i="23"/>
  <c r="H77" i="23"/>
  <c r="D77" i="23"/>
  <c r="C77" i="23"/>
  <c r="B77" i="23"/>
  <c r="A77" i="23"/>
  <c r="W76" i="23"/>
  <c r="X76" i="23" s="1"/>
  <c r="V76" i="23" s="1"/>
  <c r="U76" i="23"/>
  <c r="Q76" i="23"/>
  <c r="P76" i="23"/>
  <c r="H76" i="23"/>
  <c r="D76" i="23"/>
  <c r="C76" i="23"/>
  <c r="B76" i="23"/>
  <c r="A76" i="23"/>
  <c r="W75" i="23"/>
  <c r="X75" i="23" s="1"/>
  <c r="V75" i="23" s="1"/>
  <c r="U75" i="23"/>
  <c r="Q75" i="23"/>
  <c r="P75" i="23"/>
  <c r="H75" i="23"/>
  <c r="D75" i="23"/>
  <c r="C75" i="23"/>
  <c r="B75" i="23"/>
  <c r="A75" i="23"/>
  <c r="W74" i="23"/>
  <c r="X74" i="23" s="1"/>
  <c r="U74" i="23"/>
  <c r="Q74" i="23"/>
  <c r="P74" i="23"/>
  <c r="H74" i="23"/>
  <c r="D74" i="23"/>
  <c r="C74" i="23"/>
  <c r="B74" i="23"/>
  <c r="A74" i="23"/>
  <c r="W73" i="23"/>
  <c r="X73" i="23" s="1"/>
  <c r="V73" i="23" s="1"/>
  <c r="U73" i="23"/>
  <c r="Q73" i="23"/>
  <c r="P73" i="23"/>
  <c r="H73" i="23"/>
  <c r="D73" i="23"/>
  <c r="C73" i="23"/>
  <c r="B73" i="23"/>
  <c r="A73" i="23"/>
  <c r="W72" i="23"/>
  <c r="X72" i="23" s="1"/>
  <c r="V72" i="23" s="1"/>
  <c r="U72" i="23"/>
  <c r="Q72" i="23"/>
  <c r="P72" i="23"/>
  <c r="H72" i="23"/>
  <c r="D72" i="23"/>
  <c r="C72" i="23"/>
  <c r="B72" i="23"/>
  <c r="A72" i="23"/>
  <c r="W71" i="23"/>
  <c r="X71" i="23" s="1"/>
  <c r="V71" i="23" s="1"/>
  <c r="U71" i="23"/>
  <c r="Q71" i="23"/>
  <c r="P71" i="23"/>
  <c r="H71" i="23"/>
  <c r="D71" i="23"/>
  <c r="C71" i="23"/>
  <c r="B71" i="23"/>
  <c r="A71" i="23"/>
  <c r="W70" i="23"/>
  <c r="X70" i="23" s="1"/>
  <c r="V70" i="23" s="1"/>
  <c r="U70" i="23"/>
  <c r="Q70" i="23"/>
  <c r="P70" i="23"/>
  <c r="H70" i="23"/>
  <c r="D70" i="23"/>
  <c r="C70" i="23"/>
  <c r="B70" i="23"/>
  <c r="A70" i="23"/>
  <c r="W69" i="23"/>
  <c r="X69" i="23" s="1"/>
  <c r="V69" i="23" s="1"/>
  <c r="U69" i="23"/>
  <c r="Q69" i="23"/>
  <c r="P69" i="23"/>
  <c r="H69" i="23"/>
  <c r="D69" i="23"/>
  <c r="C69" i="23"/>
  <c r="B69" i="23"/>
  <c r="A69" i="23"/>
  <c r="W68" i="23"/>
  <c r="X68" i="23" s="1"/>
  <c r="V68" i="23" s="1"/>
  <c r="U68" i="23"/>
  <c r="Q68" i="23"/>
  <c r="P68" i="23"/>
  <c r="H68" i="23"/>
  <c r="D68" i="23"/>
  <c r="C68" i="23"/>
  <c r="B68" i="23"/>
  <c r="A68" i="23"/>
  <c r="W67" i="23"/>
  <c r="X67" i="23" s="1"/>
  <c r="V67" i="23" s="1"/>
  <c r="U67" i="23"/>
  <c r="Q67" i="23"/>
  <c r="P67" i="23"/>
  <c r="H67" i="23"/>
  <c r="D67" i="23"/>
  <c r="C67" i="23"/>
  <c r="B67" i="23"/>
  <c r="A67" i="23"/>
  <c r="W66" i="23"/>
  <c r="X66" i="23" s="1"/>
  <c r="V66" i="23" s="1"/>
  <c r="U66" i="23"/>
  <c r="Q66" i="23"/>
  <c r="P66" i="23"/>
  <c r="H66" i="23"/>
  <c r="D66" i="23"/>
  <c r="C66" i="23"/>
  <c r="B66" i="23"/>
  <c r="A66" i="23"/>
  <c r="W65" i="23"/>
  <c r="X65" i="23" s="1"/>
  <c r="V65" i="23" s="1"/>
  <c r="U65" i="23"/>
  <c r="Q65" i="23"/>
  <c r="P65" i="23"/>
  <c r="H65" i="23"/>
  <c r="D65" i="23"/>
  <c r="C65" i="23"/>
  <c r="B65" i="23"/>
  <c r="A65" i="23"/>
  <c r="W64" i="23"/>
  <c r="X64" i="23" s="1"/>
  <c r="V64" i="23" s="1"/>
  <c r="U64" i="23"/>
  <c r="Q64" i="23"/>
  <c r="P64" i="23"/>
  <c r="H64" i="23"/>
  <c r="D64" i="23"/>
  <c r="C64" i="23"/>
  <c r="B64" i="23"/>
  <c r="A64" i="23"/>
  <c r="W63" i="23"/>
  <c r="X63" i="23" s="1"/>
  <c r="V63" i="23" s="1"/>
  <c r="U63" i="23"/>
  <c r="Q63" i="23"/>
  <c r="P63" i="23"/>
  <c r="H63" i="23"/>
  <c r="D63" i="23"/>
  <c r="C63" i="23"/>
  <c r="B63" i="23"/>
  <c r="A63" i="23"/>
  <c r="W62" i="23"/>
  <c r="X62" i="23" s="1"/>
  <c r="V62" i="23" s="1"/>
  <c r="U62" i="23"/>
  <c r="Q62" i="23"/>
  <c r="P62" i="23"/>
  <c r="H62" i="23"/>
  <c r="D62" i="23"/>
  <c r="C62" i="23"/>
  <c r="B62" i="23"/>
  <c r="A62" i="23"/>
  <c r="W61" i="23"/>
  <c r="X61" i="23" s="1"/>
  <c r="V61" i="23" s="1"/>
  <c r="U61" i="23"/>
  <c r="Q61" i="23"/>
  <c r="P61" i="23"/>
  <c r="H61" i="23"/>
  <c r="D61" i="23"/>
  <c r="C61" i="23"/>
  <c r="B61" i="23"/>
  <c r="A61" i="23"/>
  <c r="W60" i="23"/>
  <c r="X60" i="23" s="1"/>
  <c r="V60" i="23" s="1"/>
  <c r="U60" i="23"/>
  <c r="Q60" i="23"/>
  <c r="P60" i="23"/>
  <c r="H60" i="23"/>
  <c r="D60" i="23"/>
  <c r="C60" i="23"/>
  <c r="B60" i="23"/>
  <c r="A60" i="23"/>
  <c r="W59" i="23"/>
  <c r="X59" i="23" s="1"/>
  <c r="V59" i="23" s="1"/>
  <c r="U59" i="23"/>
  <c r="Q59" i="23"/>
  <c r="P59" i="23"/>
  <c r="H59" i="23"/>
  <c r="D59" i="23"/>
  <c r="C59" i="23"/>
  <c r="B59" i="23"/>
  <c r="A59" i="23"/>
  <c r="W58" i="23"/>
  <c r="X58" i="23" s="1"/>
  <c r="U58" i="23"/>
  <c r="Q58" i="23"/>
  <c r="P58" i="23"/>
  <c r="H58" i="23"/>
  <c r="D58" i="23"/>
  <c r="C58" i="23"/>
  <c r="B58" i="23"/>
  <c r="A58" i="23"/>
  <c r="W57" i="23"/>
  <c r="X57" i="23" s="1"/>
  <c r="V57" i="23" s="1"/>
  <c r="U57" i="23"/>
  <c r="Q57" i="23"/>
  <c r="P57" i="23"/>
  <c r="H57" i="23"/>
  <c r="D57" i="23"/>
  <c r="C57" i="23"/>
  <c r="B57" i="23"/>
  <c r="A57" i="23"/>
  <c r="W56" i="23"/>
  <c r="X56" i="23" s="1"/>
  <c r="V56" i="23" s="1"/>
  <c r="U56" i="23"/>
  <c r="Q56" i="23"/>
  <c r="P56" i="23"/>
  <c r="H56" i="23"/>
  <c r="D56" i="23"/>
  <c r="C56" i="23"/>
  <c r="B56" i="23"/>
  <c r="A56" i="23"/>
  <c r="W55" i="23"/>
  <c r="X55" i="23" s="1"/>
  <c r="V55" i="23" s="1"/>
  <c r="U55" i="23"/>
  <c r="Q55" i="23"/>
  <c r="P55" i="23"/>
  <c r="H55" i="23"/>
  <c r="D55" i="23"/>
  <c r="C55" i="23"/>
  <c r="B55" i="23"/>
  <c r="A55" i="23"/>
  <c r="W54" i="23"/>
  <c r="X54" i="23" s="1"/>
  <c r="V54" i="23" s="1"/>
  <c r="U54" i="23"/>
  <c r="Q54" i="23"/>
  <c r="P54" i="23"/>
  <c r="H54" i="23"/>
  <c r="D54" i="23"/>
  <c r="C54" i="23"/>
  <c r="B54" i="23"/>
  <c r="A54" i="23"/>
  <c r="W53" i="23"/>
  <c r="X53" i="23" s="1"/>
  <c r="V53" i="23" s="1"/>
  <c r="U53" i="23"/>
  <c r="Q53" i="23"/>
  <c r="P53" i="23"/>
  <c r="H53" i="23"/>
  <c r="D53" i="23"/>
  <c r="C53" i="23"/>
  <c r="B53" i="23"/>
  <c r="A53" i="23"/>
  <c r="W52" i="23"/>
  <c r="X52" i="23" s="1"/>
  <c r="V52" i="23" s="1"/>
  <c r="U52" i="23"/>
  <c r="Q52" i="23"/>
  <c r="P52" i="23"/>
  <c r="H52" i="23"/>
  <c r="D52" i="23"/>
  <c r="C52" i="23"/>
  <c r="B52" i="23"/>
  <c r="A52" i="23"/>
  <c r="W51" i="23"/>
  <c r="X51" i="23" s="1"/>
  <c r="V51" i="23" s="1"/>
  <c r="U51" i="23"/>
  <c r="Q51" i="23"/>
  <c r="P51" i="23"/>
  <c r="H51" i="23"/>
  <c r="D51" i="23"/>
  <c r="C51" i="23"/>
  <c r="B51" i="23"/>
  <c r="A51" i="23"/>
  <c r="W50" i="23"/>
  <c r="X50" i="23" s="1"/>
  <c r="V50" i="23" s="1"/>
  <c r="U50" i="23"/>
  <c r="Q50" i="23"/>
  <c r="P50" i="23"/>
  <c r="H50" i="23"/>
  <c r="D50" i="23"/>
  <c r="C50" i="23"/>
  <c r="B50" i="23"/>
  <c r="A50" i="23"/>
  <c r="W49" i="23"/>
  <c r="X49" i="23" s="1"/>
  <c r="V49" i="23" s="1"/>
  <c r="U49" i="23"/>
  <c r="Q49" i="23"/>
  <c r="P49" i="23"/>
  <c r="H49" i="23"/>
  <c r="D49" i="23"/>
  <c r="C49" i="23"/>
  <c r="B49" i="23"/>
  <c r="A49" i="23"/>
  <c r="W48" i="23"/>
  <c r="X48" i="23" s="1"/>
  <c r="V48" i="23" s="1"/>
  <c r="U48" i="23"/>
  <c r="Q48" i="23"/>
  <c r="P48" i="23"/>
  <c r="H48" i="23"/>
  <c r="D48" i="23"/>
  <c r="C48" i="23"/>
  <c r="B48" i="23"/>
  <c r="A48" i="23"/>
  <c r="W47" i="23"/>
  <c r="X47" i="23" s="1"/>
  <c r="V47" i="23" s="1"/>
  <c r="U47" i="23"/>
  <c r="Q47" i="23"/>
  <c r="P47" i="23"/>
  <c r="H47" i="23"/>
  <c r="D47" i="23"/>
  <c r="C47" i="23"/>
  <c r="B47" i="23"/>
  <c r="A47" i="23"/>
  <c r="W46" i="23"/>
  <c r="X46" i="23" s="1"/>
  <c r="V46" i="23" s="1"/>
  <c r="U46" i="23"/>
  <c r="Q46" i="23"/>
  <c r="P46" i="23"/>
  <c r="H46" i="23"/>
  <c r="D46" i="23"/>
  <c r="C46" i="23"/>
  <c r="B46" i="23"/>
  <c r="A46" i="23"/>
  <c r="W45" i="23"/>
  <c r="X45" i="23" s="1"/>
  <c r="V45" i="23" s="1"/>
  <c r="U45" i="23"/>
  <c r="Q45" i="23"/>
  <c r="P45" i="23"/>
  <c r="H45" i="23"/>
  <c r="D45" i="23"/>
  <c r="C45" i="23"/>
  <c r="B45" i="23"/>
  <c r="A45" i="23"/>
  <c r="W44" i="23"/>
  <c r="X44" i="23" s="1"/>
  <c r="V44" i="23" s="1"/>
  <c r="U44" i="23"/>
  <c r="Q44" i="23"/>
  <c r="P44" i="23"/>
  <c r="H44" i="23"/>
  <c r="D44" i="23"/>
  <c r="C44" i="23"/>
  <c r="B44" i="23"/>
  <c r="A44" i="23"/>
  <c r="W43" i="23"/>
  <c r="X43" i="23" s="1"/>
  <c r="V43" i="23" s="1"/>
  <c r="U43" i="23"/>
  <c r="Q43" i="23"/>
  <c r="P43" i="23"/>
  <c r="H43" i="23"/>
  <c r="D43" i="23"/>
  <c r="C43" i="23"/>
  <c r="B43" i="23"/>
  <c r="A43" i="23"/>
  <c r="W42" i="23"/>
  <c r="X42" i="23" s="1"/>
  <c r="U42" i="23"/>
  <c r="Q42" i="23"/>
  <c r="P42" i="23"/>
  <c r="H42" i="23"/>
  <c r="D42" i="23"/>
  <c r="C42" i="23"/>
  <c r="B42" i="23"/>
  <c r="A42" i="23"/>
  <c r="W41" i="23"/>
  <c r="X41" i="23" s="1"/>
  <c r="U41" i="23"/>
  <c r="Q41" i="23"/>
  <c r="P41" i="23"/>
  <c r="H41" i="23"/>
  <c r="D41" i="23"/>
  <c r="C41" i="23"/>
  <c r="B41" i="23"/>
  <c r="A41" i="23"/>
  <c r="W40" i="23"/>
  <c r="X40" i="23" s="1"/>
  <c r="U40" i="23"/>
  <c r="Q40" i="23"/>
  <c r="P40" i="23"/>
  <c r="H40" i="23"/>
  <c r="D40" i="23"/>
  <c r="C40" i="23"/>
  <c r="B40" i="23"/>
  <c r="A40" i="23"/>
  <c r="W39" i="23"/>
  <c r="X39" i="23" s="1"/>
  <c r="U39" i="23"/>
  <c r="Q39" i="23"/>
  <c r="P39" i="23"/>
  <c r="H39" i="23"/>
  <c r="D39" i="23"/>
  <c r="C39" i="23"/>
  <c r="B39" i="23"/>
  <c r="A39" i="23"/>
  <c r="W38" i="23"/>
  <c r="X38" i="23" s="1"/>
  <c r="U38" i="23"/>
  <c r="Q38" i="23"/>
  <c r="P38" i="23"/>
  <c r="H38" i="23"/>
  <c r="D38" i="23"/>
  <c r="C38" i="23"/>
  <c r="B38" i="23"/>
  <c r="A38" i="23"/>
  <c r="W37" i="23"/>
  <c r="X37" i="23" s="1"/>
  <c r="U37" i="23"/>
  <c r="Q37" i="23"/>
  <c r="P37" i="23"/>
  <c r="H37" i="23"/>
  <c r="D37" i="23"/>
  <c r="C37" i="23"/>
  <c r="B37" i="23"/>
  <c r="A37" i="23"/>
  <c r="W36" i="23"/>
  <c r="X36" i="23" s="1"/>
  <c r="V36" i="23" s="1"/>
  <c r="U36" i="23"/>
  <c r="Q36" i="23"/>
  <c r="P36" i="23"/>
  <c r="H36" i="23"/>
  <c r="D36" i="23"/>
  <c r="C36" i="23"/>
  <c r="B36" i="23"/>
  <c r="A36" i="23"/>
  <c r="X35" i="23"/>
  <c r="V35" i="23" s="1"/>
  <c r="W35" i="23"/>
  <c r="U35" i="23"/>
  <c r="Q35" i="23"/>
  <c r="P35" i="23"/>
  <c r="H35" i="23"/>
  <c r="D35" i="23"/>
  <c r="C35" i="23"/>
  <c r="B35" i="23"/>
  <c r="A35" i="23"/>
  <c r="W34" i="23"/>
  <c r="X34" i="23" s="1"/>
  <c r="V34" i="23" s="1"/>
  <c r="U34" i="23"/>
  <c r="Q34" i="23"/>
  <c r="P34" i="23"/>
  <c r="H34" i="23"/>
  <c r="D34" i="23"/>
  <c r="C34" i="23"/>
  <c r="B34" i="23"/>
  <c r="A34" i="23"/>
  <c r="W33" i="23"/>
  <c r="X33" i="23" s="1"/>
  <c r="U33" i="23"/>
  <c r="Q33" i="23"/>
  <c r="P33" i="23"/>
  <c r="H33" i="23"/>
  <c r="D33" i="23"/>
  <c r="C33" i="23"/>
  <c r="B33" i="23"/>
  <c r="A33" i="23"/>
  <c r="W32" i="23"/>
  <c r="X32" i="23" s="1"/>
  <c r="V32" i="23" s="1"/>
  <c r="U32" i="23"/>
  <c r="Q32" i="23"/>
  <c r="P32" i="23"/>
  <c r="H32" i="23"/>
  <c r="D32" i="23"/>
  <c r="C32" i="23"/>
  <c r="B32" i="23"/>
  <c r="A32" i="23"/>
  <c r="W31" i="23"/>
  <c r="X31" i="23" s="1"/>
  <c r="V31" i="23" s="1"/>
  <c r="U31" i="23"/>
  <c r="Q31" i="23"/>
  <c r="P31" i="23"/>
  <c r="H31" i="23"/>
  <c r="D31" i="23"/>
  <c r="C31" i="23"/>
  <c r="B31" i="23"/>
  <c r="A31" i="23"/>
  <c r="W30" i="23"/>
  <c r="X30" i="23" s="1"/>
  <c r="U30" i="23"/>
  <c r="Q30" i="23"/>
  <c r="P30" i="23"/>
  <c r="D30" i="23"/>
  <c r="C30" i="23"/>
  <c r="B30" i="23"/>
  <c r="A30" i="23"/>
  <c r="W29" i="23"/>
  <c r="X29" i="23" s="1"/>
  <c r="U29" i="23"/>
  <c r="Q29" i="23"/>
  <c r="P29" i="23"/>
  <c r="H29" i="23"/>
  <c r="D29" i="23"/>
  <c r="C29" i="23"/>
  <c r="B29" i="23"/>
  <c r="A29" i="23"/>
  <c r="W28" i="23"/>
  <c r="X28" i="23" s="1"/>
  <c r="U28" i="23"/>
  <c r="Q28" i="23"/>
  <c r="P28" i="23"/>
  <c r="H28" i="23"/>
  <c r="D28" i="23"/>
  <c r="C28" i="23"/>
  <c r="B28" i="23"/>
  <c r="A28" i="23"/>
  <c r="X27" i="23"/>
  <c r="W27" i="23"/>
  <c r="U27" i="23"/>
  <c r="Q27" i="23"/>
  <c r="P27" i="23"/>
  <c r="H27" i="23"/>
  <c r="D27" i="23"/>
  <c r="C27" i="23"/>
  <c r="B27" i="23"/>
  <c r="A27" i="23"/>
  <c r="W26" i="23"/>
  <c r="X26" i="23" s="1"/>
  <c r="V26" i="23" s="1"/>
  <c r="U26" i="23"/>
  <c r="Q26" i="23"/>
  <c r="P26" i="23"/>
  <c r="H26" i="23"/>
  <c r="D26" i="23"/>
  <c r="C26" i="23"/>
  <c r="B26" i="23"/>
  <c r="A26" i="23"/>
  <c r="W25" i="23"/>
  <c r="X25" i="23" s="1"/>
  <c r="V25" i="23" s="1"/>
  <c r="U25" i="23"/>
  <c r="Q25" i="23"/>
  <c r="P25" i="23"/>
  <c r="H25" i="23"/>
  <c r="D25" i="23"/>
  <c r="C25" i="23"/>
  <c r="B25" i="23"/>
  <c r="A25" i="23"/>
  <c r="W24" i="23"/>
  <c r="X24" i="23" s="1"/>
  <c r="V24" i="23" s="1"/>
  <c r="U24" i="23"/>
  <c r="Q24" i="23"/>
  <c r="P24" i="23"/>
  <c r="K24" i="23"/>
  <c r="M24" i="23" s="1"/>
  <c r="H24" i="23"/>
  <c r="D24" i="23"/>
  <c r="C24" i="23"/>
  <c r="B24" i="23"/>
  <c r="A24" i="23"/>
  <c r="W23" i="23"/>
  <c r="X23" i="23" s="1"/>
  <c r="V23" i="23" s="1"/>
  <c r="U23" i="23"/>
  <c r="Q23" i="23"/>
  <c r="P23" i="23"/>
  <c r="H23" i="23"/>
  <c r="D23" i="23"/>
  <c r="C23" i="23"/>
  <c r="B23" i="23"/>
  <c r="A23" i="23"/>
  <c r="W22" i="23"/>
  <c r="X22" i="23" s="1"/>
  <c r="V22" i="23" s="1"/>
  <c r="U22" i="23"/>
  <c r="Q22" i="23"/>
  <c r="P22" i="23"/>
  <c r="H22" i="23"/>
  <c r="D22" i="23"/>
  <c r="C22" i="23"/>
  <c r="B22" i="23"/>
  <c r="A22" i="23"/>
  <c r="W21" i="23"/>
  <c r="X21" i="23" s="1"/>
  <c r="U21" i="23"/>
  <c r="Q21" i="23"/>
  <c r="P21" i="23"/>
  <c r="H21" i="23"/>
  <c r="D21" i="23"/>
  <c r="C21" i="23"/>
  <c r="B21" i="23"/>
  <c r="A21" i="23"/>
  <c r="W20" i="23"/>
  <c r="X20" i="23" s="1"/>
  <c r="U20" i="23"/>
  <c r="Q20" i="23"/>
  <c r="P20" i="23"/>
  <c r="K20" i="23"/>
  <c r="M20" i="23" s="1"/>
  <c r="H20" i="23"/>
  <c r="D20" i="23"/>
  <c r="C20" i="23"/>
  <c r="B20" i="23"/>
  <c r="A20" i="23"/>
  <c r="X19" i="23"/>
  <c r="W19" i="23"/>
  <c r="U19" i="23"/>
  <c r="Q19" i="23"/>
  <c r="P19" i="23"/>
  <c r="H19" i="23"/>
  <c r="D19" i="23"/>
  <c r="C19" i="23"/>
  <c r="B19" i="23"/>
  <c r="A19" i="23"/>
  <c r="W18" i="23"/>
  <c r="X18" i="23" s="1"/>
  <c r="U18" i="23"/>
  <c r="Q18" i="23"/>
  <c r="P18" i="23"/>
  <c r="H18" i="23"/>
  <c r="D18" i="23"/>
  <c r="C18" i="23"/>
  <c r="B18" i="23"/>
  <c r="A18" i="23"/>
  <c r="W17" i="23"/>
  <c r="X17" i="23" s="1"/>
  <c r="V17" i="23" s="1"/>
  <c r="U17" i="23"/>
  <c r="Q17" i="23"/>
  <c r="P17" i="23"/>
  <c r="H17" i="23"/>
  <c r="D17" i="23"/>
  <c r="C17" i="23"/>
  <c r="B17" i="23"/>
  <c r="A17" i="23"/>
  <c r="W16" i="23"/>
  <c r="X16" i="23" s="1"/>
  <c r="V16" i="23" s="1"/>
  <c r="U16" i="23"/>
  <c r="Q16" i="23"/>
  <c r="P16" i="23"/>
  <c r="K16" i="23"/>
  <c r="M16" i="23" s="1"/>
  <c r="H16" i="23"/>
  <c r="D16" i="23"/>
  <c r="C16" i="23"/>
  <c r="B16" i="23"/>
  <c r="A16" i="23"/>
  <c r="W15" i="23"/>
  <c r="X15" i="23" s="1"/>
  <c r="V15" i="23" s="1"/>
  <c r="U15" i="23"/>
  <c r="Q15" i="23"/>
  <c r="P15" i="23"/>
  <c r="H15" i="23"/>
  <c r="D15" i="23"/>
  <c r="C15" i="23"/>
  <c r="B15" i="23"/>
  <c r="A15" i="23"/>
  <c r="W14" i="23"/>
  <c r="X14" i="23" s="1"/>
  <c r="U14" i="23"/>
  <c r="Q14" i="23"/>
  <c r="P14" i="23"/>
  <c r="H14" i="23"/>
  <c r="D14" i="23"/>
  <c r="C14" i="23"/>
  <c r="B14" i="23"/>
  <c r="A14" i="23"/>
  <c r="W13" i="23"/>
  <c r="X13" i="23" s="1"/>
  <c r="V13" i="23" s="1"/>
  <c r="U13" i="23"/>
  <c r="Q13" i="23"/>
  <c r="P13" i="23"/>
  <c r="H13" i="23"/>
  <c r="D13" i="23"/>
  <c r="C13" i="23"/>
  <c r="B13" i="23"/>
  <c r="A13" i="23"/>
  <c r="W12" i="23"/>
  <c r="X12" i="23" s="1"/>
  <c r="U12" i="23"/>
  <c r="Q12" i="23"/>
  <c r="P12" i="23"/>
  <c r="H12" i="23"/>
  <c r="D12" i="23"/>
  <c r="C12" i="23"/>
  <c r="B12" i="23"/>
  <c r="A12" i="23"/>
  <c r="W11" i="23"/>
  <c r="X11" i="23" s="1"/>
  <c r="V11" i="23" s="1"/>
  <c r="U11" i="23"/>
  <c r="Q11" i="23"/>
  <c r="P11" i="23"/>
  <c r="H11" i="23"/>
  <c r="D11" i="23"/>
  <c r="C11" i="23"/>
  <c r="B11" i="23"/>
  <c r="A11" i="23"/>
  <c r="W10" i="23"/>
  <c r="X10" i="23" s="1"/>
  <c r="V10" i="23" s="1"/>
  <c r="U10" i="23"/>
  <c r="Q10" i="23"/>
  <c r="P10" i="23"/>
  <c r="H10" i="23"/>
  <c r="D10" i="23"/>
  <c r="C10" i="23"/>
  <c r="B10" i="23"/>
  <c r="A10" i="23"/>
  <c r="W9" i="23"/>
  <c r="X9" i="23" s="1"/>
  <c r="V9" i="23" s="1"/>
  <c r="U9" i="23"/>
  <c r="Q9" i="23"/>
  <c r="P9" i="23"/>
  <c r="H9" i="23"/>
  <c r="D9" i="23"/>
  <c r="C9" i="23"/>
  <c r="B9" i="23"/>
  <c r="A9" i="23"/>
  <c r="AF8" i="23"/>
  <c r="W8" i="23"/>
  <c r="X8" i="23" s="1"/>
  <c r="U8" i="23"/>
  <c r="Q8" i="23"/>
  <c r="P8" i="23"/>
  <c r="H8" i="23"/>
  <c r="D8" i="23"/>
  <c r="C8" i="23"/>
  <c r="B8" i="23"/>
  <c r="A8" i="23"/>
  <c r="AF7" i="23"/>
  <c r="W7" i="23"/>
  <c r="X7" i="23" s="1"/>
  <c r="U7" i="23"/>
  <c r="Q7" i="23"/>
  <c r="P7" i="23"/>
  <c r="H7" i="23"/>
  <c r="D7" i="23"/>
  <c r="C7" i="23"/>
  <c r="B7" i="23"/>
  <c r="A7" i="23"/>
  <c r="AF6" i="23"/>
  <c r="W6" i="23"/>
  <c r="X6" i="23" s="1"/>
  <c r="U6" i="23"/>
  <c r="Q6" i="23"/>
  <c r="P6" i="23"/>
  <c r="H6" i="23"/>
  <c r="D6" i="23"/>
  <c r="C6" i="23"/>
  <c r="B6" i="23"/>
  <c r="A6" i="23"/>
  <c r="AF5" i="23"/>
  <c r="W5" i="23"/>
  <c r="X5" i="23" s="1"/>
  <c r="U5" i="23"/>
  <c r="Q5" i="23"/>
  <c r="P5" i="23"/>
  <c r="H5" i="23"/>
  <c r="D5" i="23"/>
  <c r="C5" i="23"/>
  <c r="B5" i="23"/>
  <c r="A5" i="23"/>
  <c r="AF4" i="23"/>
  <c r="W4" i="23"/>
  <c r="X4" i="23" s="1"/>
  <c r="U4" i="23"/>
  <c r="Q4" i="23"/>
  <c r="P4" i="23"/>
  <c r="H4" i="23"/>
  <c r="D4" i="23"/>
  <c r="C4" i="23"/>
  <c r="B4" i="23"/>
  <c r="A4" i="23"/>
  <c r="AF3" i="23"/>
  <c r="W3" i="23"/>
  <c r="X3" i="23" s="1"/>
  <c r="V3" i="23" s="1"/>
  <c r="U3" i="23"/>
  <c r="Q3" i="23"/>
  <c r="P3" i="23"/>
  <c r="M3" i="23"/>
  <c r="H3" i="23"/>
  <c r="D3" i="23"/>
  <c r="C3" i="23"/>
  <c r="B3" i="23"/>
  <c r="A3" i="23"/>
  <c r="E17" i="25"/>
  <c r="D17" i="25"/>
  <c r="D16" i="25"/>
  <c r="E16" i="25" s="1"/>
  <c r="D15" i="25"/>
  <c r="E15" i="25" s="1"/>
  <c r="D14" i="25"/>
  <c r="E14" i="25" s="1"/>
  <c r="D13" i="25"/>
  <c r="E13" i="25" s="1"/>
  <c r="O12" i="25"/>
  <c r="N12" i="25"/>
  <c r="I12" i="25"/>
  <c r="H12" i="25"/>
  <c r="K180" i="23" s="1"/>
  <c r="M180" i="23" s="1"/>
  <c r="D12" i="25"/>
  <c r="E12" i="25" s="1"/>
  <c r="O11" i="25"/>
  <c r="N11" i="25"/>
  <c r="H11" i="25"/>
  <c r="I192" i="31" s="1"/>
  <c r="D11" i="25"/>
  <c r="E11" i="25" s="1"/>
  <c r="O10" i="25"/>
  <c r="N10" i="25"/>
  <c r="H10" i="25"/>
  <c r="I186" i="31" s="1"/>
  <c r="D10" i="25"/>
  <c r="E10" i="25" s="1"/>
  <c r="O9" i="25"/>
  <c r="N9" i="25"/>
  <c r="H9" i="25"/>
  <c r="K28" i="23" s="1"/>
  <c r="M28" i="23" s="1"/>
  <c r="E9" i="25"/>
  <c r="D9" i="25"/>
  <c r="O8" i="25"/>
  <c r="N8" i="25"/>
  <c r="H8" i="25"/>
  <c r="D8" i="25"/>
  <c r="E8" i="25" s="1"/>
  <c r="O7" i="25"/>
  <c r="N7" i="25"/>
  <c r="H7" i="25"/>
  <c r="D7" i="25"/>
  <c r="E7" i="25" s="1"/>
  <c r="G209" i="31"/>
  <c r="F209" i="31"/>
  <c r="M204" i="31"/>
  <c r="M203" i="31"/>
  <c r="M202" i="31"/>
  <c r="M201" i="31"/>
  <c r="M200" i="31"/>
  <c r="M199" i="31"/>
  <c r="K198" i="31"/>
  <c r="I198" i="31"/>
  <c r="G198" i="31" s="1"/>
  <c r="J198" i="31" s="1"/>
  <c r="L198" i="31" s="1"/>
  <c r="D198" i="31"/>
  <c r="K197" i="31"/>
  <c r="J197" i="31"/>
  <c r="L197" i="31" s="1"/>
  <c r="I197" i="31"/>
  <c r="G197" i="31" s="1"/>
  <c r="D197" i="31"/>
  <c r="K196" i="31"/>
  <c r="I196" i="31"/>
  <c r="G196" i="31"/>
  <c r="J196" i="31" s="1"/>
  <c r="L196" i="31" s="1"/>
  <c r="D196" i="31"/>
  <c r="D195" i="31"/>
  <c r="D194" i="31"/>
  <c r="I193" i="31"/>
  <c r="D193" i="31"/>
  <c r="D192" i="31"/>
  <c r="D191" i="31"/>
  <c r="D190" i="31"/>
  <c r="D189" i="31"/>
  <c r="D188" i="31"/>
  <c r="D187" i="31"/>
  <c r="D186" i="31"/>
  <c r="D185" i="31"/>
  <c r="D184" i="31"/>
  <c r="D183" i="31"/>
  <c r="D182" i="31"/>
  <c r="D181" i="31"/>
  <c r="D180" i="31"/>
  <c r="D179" i="31"/>
  <c r="D178" i="31"/>
  <c r="D177" i="31"/>
  <c r="D176" i="31"/>
  <c r="D175" i="31"/>
  <c r="D174" i="31"/>
  <c r="D173" i="31"/>
  <c r="D172" i="31"/>
  <c r="D171" i="31"/>
  <c r="D170" i="31"/>
  <c r="D169" i="31"/>
  <c r="D168" i="31"/>
  <c r="D167" i="31"/>
  <c r="D166" i="31"/>
  <c r="D165" i="31"/>
  <c r="D164" i="31"/>
  <c r="D163" i="31"/>
  <c r="I162" i="31"/>
  <c r="D162" i="31"/>
  <c r="I161" i="31"/>
  <c r="D161" i="31"/>
  <c r="I160" i="31"/>
  <c r="D160" i="31"/>
  <c r="D159" i="31"/>
  <c r="D158" i="31"/>
  <c r="D157" i="31"/>
  <c r="D156" i="31"/>
  <c r="I155" i="31"/>
  <c r="G155" i="31" s="1"/>
  <c r="J155" i="31" s="1"/>
  <c r="L155" i="31" s="1"/>
  <c r="D155" i="31"/>
  <c r="I154" i="31"/>
  <c r="K154" i="31" s="1"/>
  <c r="G154" i="31"/>
  <c r="J154" i="31" s="1"/>
  <c r="L154" i="31" s="1"/>
  <c r="D154" i="31"/>
  <c r="I153" i="31"/>
  <c r="D153" i="31"/>
  <c r="I152" i="31"/>
  <c r="D152" i="31"/>
  <c r="D151" i="31"/>
  <c r="D150" i="31"/>
  <c r="D149" i="31"/>
  <c r="D148" i="31"/>
  <c r="I147" i="31"/>
  <c r="G147" i="31" s="1"/>
  <c r="J147" i="31" s="1"/>
  <c r="L147" i="31" s="1"/>
  <c r="D147" i="31"/>
  <c r="I146" i="31"/>
  <c r="D146" i="31"/>
  <c r="I145" i="31"/>
  <c r="D145" i="31"/>
  <c r="I144" i="31"/>
  <c r="D144" i="31"/>
  <c r="D143" i="31"/>
  <c r="D142" i="31"/>
  <c r="D141" i="31"/>
  <c r="D140" i="31"/>
  <c r="I139" i="31"/>
  <c r="G139" i="31" s="1"/>
  <c r="J139" i="31" s="1"/>
  <c r="L139" i="31" s="1"/>
  <c r="D139" i="31"/>
  <c r="I138" i="31"/>
  <c r="K138" i="31" s="1"/>
  <c r="G138" i="31"/>
  <c r="J138" i="31" s="1"/>
  <c r="L138" i="31" s="1"/>
  <c r="D138" i="31"/>
  <c r="I137" i="31"/>
  <c r="D137" i="31"/>
  <c r="D136" i="31"/>
  <c r="I135" i="31"/>
  <c r="D135" i="31"/>
  <c r="D134" i="31"/>
  <c r="I133" i="31"/>
  <c r="D133" i="31"/>
  <c r="D132" i="31"/>
  <c r="I131" i="31"/>
  <c r="D131" i="31"/>
  <c r="D130" i="31"/>
  <c r="I129" i="31"/>
  <c r="D129" i="31"/>
  <c r="D128" i="31"/>
  <c r="I127" i="31"/>
  <c r="D127" i="31"/>
  <c r="D126" i="31"/>
  <c r="I125" i="31"/>
  <c r="D125" i="31"/>
  <c r="D124" i="31"/>
  <c r="I123" i="31"/>
  <c r="D123" i="31"/>
  <c r="D122" i="31"/>
  <c r="I121" i="31"/>
  <c r="D121" i="31"/>
  <c r="D120" i="31"/>
  <c r="I119" i="31"/>
  <c r="D119" i="31"/>
  <c r="D118" i="31"/>
  <c r="I117" i="31"/>
  <c r="D117" i="31"/>
  <c r="D116" i="31"/>
  <c r="I115" i="31"/>
  <c r="D115" i="31"/>
  <c r="D114" i="31"/>
  <c r="I113" i="31"/>
  <c r="D113" i="31"/>
  <c r="D112" i="31"/>
  <c r="I111" i="31"/>
  <c r="D111" i="31"/>
  <c r="D110" i="31"/>
  <c r="I109" i="31"/>
  <c r="D109" i="31"/>
  <c r="D108" i="31"/>
  <c r="I107" i="31"/>
  <c r="D107" i="31"/>
  <c r="D106" i="31"/>
  <c r="I105" i="31"/>
  <c r="D105" i="31"/>
  <c r="D104" i="31"/>
  <c r="I103" i="31"/>
  <c r="D103" i="31"/>
  <c r="D102" i="31"/>
  <c r="I101" i="31"/>
  <c r="D101" i="31"/>
  <c r="D100" i="31"/>
  <c r="I99" i="31"/>
  <c r="D99" i="31"/>
  <c r="D98" i="31"/>
  <c r="I97" i="31"/>
  <c r="D97" i="31"/>
  <c r="D96" i="31"/>
  <c r="I95" i="31"/>
  <c r="D95" i="31"/>
  <c r="V94" i="31"/>
  <c r="I94" i="31"/>
  <c r="K94" i="31" s="1"/>
  <c r="D94" i="31"/>
  <c r="V93" i="31"/>
  <c r="D93" i="31"/>
  <c r="V92" i="31"/>
  <c r="D92" i="31"/>
  <c r="Y91" i="31"/>
  <c r="S91" i="31" s="1"/>
  <c r="I91" i="31"/>
  <c r="D91" i="31"/>
  <c r="Y90" i="31"/>
  <c r="S90" i="31" s="1"/>
  <c r="I90" i="31"/>
  <c r="D90" i="31"/>
  <c r="Y89" i="31"/>
  <c r="Z89" i="31" s="1"/>
  <c r="D89" i="31"/>
  <c r="Y88" i="31"/>
  <c r="Z88" i="31" s="1"/>
  <c r="S88" i="31"/>
  <c r="D88" i="31"/>
  <c r="Z87" i="31"/>
  <c r="Y87" i="31"/>
  <c r="S87" i="31" s="1"/>
  <c r="I87" i="31"/>
  <c r="D87" i="31"/>
  <c r="Z86" i="31"/>
  <c r="Y86" i="31"/>
  <c r="S86" i="31" s="1"/>
  <c r="I86" i="31"/>
  <c r="K86" i="31" s="1"/>
  <c r="D86" i="31"/>
  <c r="Y85" i="31"/>
  <c r="Z85" i="31" s="1"/>
  <c r="D85" i="31"/>
  <c r="Y84" i="31"/>
  <c r="S84" i="31" s="1"/>
  <c r="D84" i="31"/>
  <c r="Y83" i="31"/>
  <c r="S83" i="31" s="1"/>
  <c r="I83" i="31"/>
  <c r="D83" i="31"/>
  <c r="Y82" i="31"/>
  <c r="S82" i="31" s="1"/>
  <c r="I82" i="31"/>
  <c r="K82" i="31" s="1"/>
  <c r="D82" i="31"/>
  <c r="Y81" i="31"/>
  <c r="Z81" i="31" s="1"/>
  <c r="D81" i="31"/>
  <c r="Y80" i="31"/>
  <c r="Z80" i="31" s="1"/>
  <c r="S80" i="31"/>
  <c r="R80" i="31"/>
  <c r="Q80" i="31"/>
  <c r="Q81" i="31" s="1"/>
  <c r="R81" i="31" s="1"/>
  <c r="D80" i="31"/>
  <c r="Y79" i="31"/>
  <c r="S79" i="31" s="1"/>
  <c r="I79" i="31"/>
  <c r="D79" i="31"/>
  <c r="Y78" i="31"/>
  <c r="S78" i="31" s="1"/>
  <c r="I78" i="31"/>
  <c r="K78" i="31" s="1"/>
  <c r="D78" i="31"/>
  <c r="Y77" i="31"/>
  <c r="Z77" i="31" s="1"/>
  <c r="D77" i="31"/>
  <c r="Y76" i="31"/>
  <c r="Z76" i="31" s="1"/>
  <c r="S76" i="31"/>
  <c r="D76" i="31"/>
  <c r="Y75" i="31"/>
  <c r="S75" i="31" s="1"/>
  <c r="I75" i="31"/>
  <c r="D75" i="31"/>
  <c r="Y74" i="31"/>
  <c r="S74" i="31" s="1"/>
  <c r="Q74" i="31"/>
  <c r="R74" i="31" s="1"/>
  <c r="I74" i="31"/>
  <c r="K74" i="31" s="1"/>
  <c r="D74" i="31"/>
  <c r="Y73" i="31"/>
  <c r="Z73" i="31" s="1"/>
  <c r="S73" i="31"/>
  <c r="R73" i="31"/>
  <c r="Q73" i="31"/>
  <c r="I73" i="31"/>
  <c r="K73" i="31" s="1"/>
  <c r="G73" i="31"/>
  <c r="J73" i="31" s="1"/>
  <c r="L73" i="31" s="1"/>
  <c r="D73" i="31"/>
  <c r="Y72" i="31"/>
  <c r="Z72" i="31" s="1"/>
  <c r="S72" i="31"/>
  <c r="I72" i="31"/>
  <c r="G72" i="31" s="1"/>
  <c r="J72" i="31" s="1"/>
  <c r="L72" i="31" s="1"/>
  <c r="D72" i="31"/>
  <c r="Z71" i="31"/>
  <c r="Y71" i="31"/>
  <c r="S71" i="31" s="1"/>
  <c r="I71" i="31"/>
  <c r="D71" i="31"/>
  <c r="Y70" i="31"/>
  <c r="S70" i="31" s="1"/>
  <c r="Q70" i="31"/>
  <c r="R70" i="31" s="1"/>
  <c r="D70" i="31"/>
  <c r="Y69" i="31"/>
  <c r="Z69" i="31" s="1"/>
  <c r="I69" i="31"/>
  <c r="K69" i="31" s="1"/>
  <c r="G69" i="31"/>
  <c r="J69" i="31" s="1"/>
  <c r="L69" i="31" s="1"/>
  <c r="D69" i="31"/>
  <c r="Y68" i="31"/>
  <c r="Z68" i="31" s="1"/>
  <c r="S68" i="31"/>
  <c r="I68" i="31"/>
  <c r="G68" i="31" s="1"/>
  <c r="J68" i="31" s="1"/>
  <c r="L68" i="31" s="1"/>
  <c r="D68" i="31"/>
  <c r="Y67" i="31"/>
  <c r="S67" i="31" s="1"/>
  <c r="I67" i="31"/>
  <c r="D67" i="31"/>
  <c r="Y66" i="31"/>
  <c r="S66" i="31" s="1"/>
  <c r="I66" i="31"/>
  <c r="K66" i="31" s="1"/>
  <c r="D66" i="31"/>
  <c r="Y65" i="31"/>
  <c r="Z65" i="31" s="1"/>
  <c r="S65" i="31"/>
  <c r="I65" i="31"/>
  <c r="G65" i="31" s="1"/>
  <c r="J65" i="31" s="1"/>
  <c r="L65" i="31" s="1"/>
  <c r="D65" i="31"/>
  <c r="Y64" i="31"/>
  <c r="S64" i="31" s="1"/>
  <c r="I64" i="31"/>
  <c r="G64" i="31" s="1"/>
  <c r="J64" i="31" s="1"/>
  <c r="L64" i="31" s="1"/>
  <c r="D64" i="31"/>
  <c r="Y63" i="31"/>
  <c r="S63" i="31" s="1"/>
  <c r="I63" i="31"/>
  <c r="D63" i="31"/>
  <c r="Y62" i="31"/>
  <c r="S62" i="31" s="1"/>
  <c r="I62" i="31"/>
  <c r="K62" i="31" s="1"/>
  <c r="G62" i="31"/>
  <c r="J62" i="31" s="1"/>
  <c r="L62" i="31" s="1"/>
  <c r="D62" i="31"/>
  <c r="Y61" i="31"/>
  <c r="Z61" i="31" s="1"/>
  <c r="I61" i="31"/>
  <c r="G61" i="31" s="1"/>
  <c r="J61" i="31" s="1"/>
  <c r="L61" i="31" s="1"/>
  <c r="D61" i="31"/>
  <c r="Y60" i="31"/>
  <c r="S60" i="31" s="1"/>
  <c r="I60" i="31"/>
  <c r="G60" i="31" s="1"/>
  <c r="J60" i="31" s="1"/>
  <c r="L60" i="31" s="1"/>
  <c r="D60" i="31"/>
  <c r="Y59" i="31"/>
  <c r="S59" i="31" s="1"/>
  <c r="I59" i="31"/>
  <c r="D59" i="31"/>
  <c r="Y58" i="31"/>
  <c r="S58" i="31" s="1"/>
  <c r="I58" i="31"/>
  <c r="K58" i="31" s="1"/>
  <c r="D58" i="31"/>
  <c r="Y57" i="31"/>
  <c r="Z57" i="31" s="1"/>
  <c r="S57" i="31"/>
  <c r="D57" i="31"/>
  <c r="Z56" i="31"/>
  <c r="Y56" i="31"/>
  <c r="S56" i="31"/>
  <c r="I56" i="31"/>
  <c r="G56" i="31" s="1"/>
  <c r="J56" i="31" s="1"/>
  <c r="L56" i="31" s="1"/>
  <c r="D56" i="31"/>
  <c r="Y55" i="31"/>
  <c r="S55" i="31" s="1"/>
  <c r="I55" i="31"/>
  <c r="D55" i="31"/>
  <c r="Y54" i="31"/>
  <c r="S54" i="31" s="1"/>
  <c r="I54" i="31"/>
  <c r="K54" i="31" s="1"/>
  <c r="D54" i="31"/>
  <c r="Y53" i="31"/>
  <c r="Z53" i="31" s="1"/>
  <c r="L53" i="31"/>
  <c r="I53" i="31"/>
  <c r="K53" i="31" s="1"/>
  <c r="G53" i="31"/>
  <c r="J53" i="31" s="1"/>
  <c r="D53" i="31"/>
  <c r="Y52" i="31"/>
  <c r="Z52" i="31" s="1"/>
  <c r="S52" i="31"/>
  <c r="R52" i="31"/>
  <c r="Q52" i="31"/>
  <c r="Q53" i="31" s="1"/>
  <c r="R53" i="31" s="1"/>
  <c r="I52" i="31"/>
  <c r="G52" i="31" s="1"/>
  <c r="J52" i="31" s="1"/>
  <c r="L52" i="31" s="1"/>
  <c r="D52" i="31"/>
  <c r="Y51" i="31"/>
  <c r="S51" i="31" s="1"/>
  <c r="I51" i="31"/>
  <c r="D51" i="31"/>
  <c r="Y50" i="31"/>
  <c r="S50" i="31" s="1"/>
  <c r="I50" i="31"/>
  <c r="K50" i="31" s="1"/>
  <c r="G50" i="31"/>
  <c r="J50" i="31" s="1"/>
  <c r="L50" i="31" s="1"/>
  <c r="D50" i="31"/>
  <c r="Y49" i="31"/>
  <c r="Z49" i="31" s="1"/>
  <c r="I49" i="31"/>
  <c r="G49" i="31" s="1"/>
  <c r="J49" i="31" s="1"/>
  <c r="L49" i="31" s="1"/>
  <c r="D49" i="31"/>
  <c r="Y48" i="31"/>
  <c r="S48" i="31" s="1"/>
  <c r="I48" i="31"/>
  <c r="G48" i="31" s="1"/>
  <c r="J48" i="31" s="1"/>
  <c r="L48" i="31" s="1"/>
  <c r="D48" i="31"/>
  <c r="Y47" i="31"/>
  <c r="S47" i="31" s="1"/>
  <c r="Q47" i="31"/>
  <c r="Q48" i="31" s="1"/>
  <c r="Q49" i="31" s="1"/>
  <c r="R49" i="31" s="1"/>
  <c r="D47" i="31"/>
  <c r="Y46" i="31"/>
  <c r="S46" i="31" s="1"/>
  <c r="D46" i="31"/>
  <c r="Y45" i="31"/>
  <c r="Z45" i="31" s="1"/>
  <c r="S45" i="31"/>
  <c r="I45" i="31"/>
  <c r="K45" i="31" s="1"/>
  <c r="G45" i="31"/>
  <c r="J45" i="31" s="1"/>
  <c r="L45" i="31" s="1"/>
  <c r="D45" i="31"/>
  <c r="Y44" i="31"/>
  <c r="Z44" i="31" s="1"/>
  <c r="S44" i="31"/>
  <c r="D44" i="31"/>
  <c r="Y43" i="31"/>
  <c r="S43" i="31" s="1"/>
  <c r="D43" i="31"/>
  <c r="Y42" i="31"/>
  <c r="S42" i="31" s="1"/>
  <c r="D42" i="31"/>
  <c r="Y41" i="31"/>
  <c r="Z41" i="31" s="1"/>
  <c r="I41" i="31"/>
  <c r="K41" i="31" s="1"/>
  <c r="G41" i="31"/>
  <c r="J41" i="31" s="1"/>
  <c r="L41" i="31" s="1"/>
  <c r="D41" i="31"/>
  <c r="Y40" i="31"/>
  <c r="Z40" i="31" s="1"/>
  <c r="S40" i="31"/>
  <c r="I40" i="31"/>
  <c r="G40" i="31" s="1"/>
  <c r="J40" i="31" s="1"/>
  <c r="L40" i="31" s="1"/>
  <c r="D40" i="31"/>
  <c r="Y39" i="31"/>
  <c r="S39" i="31" s="1"/>
  <c r="I39" i="31"/>
  <c r="D39" i="31"/>
  <c r="Y38" i="31"/>
  <c r="S38" i="31" s="1"/>
  <c r="I38" i="31"/>
  <c r="K38" i="31" s="1"/>
  <c r="D38" i="31"/>
  <c r="Y37" i="31"/>
  <c r="Z37" i="31" s="1"/>
  <c r="S37" i="31"/>
  <c r="I37" i="31"/>
  <c r="G37" i="31" s="1"/>
  <c r="J37" i="31" s="1"/>
  <c r="L37" i="31" s="1"/>
  <c r="D37" i="31"/>
  <c r="Y36" i="31"/>
  <c r="S36" i="31" s="1"/>
  <c r="I36" i="31"/>
  <c r="G36" i="31" s="1"/>
  <c r="J36" i="31" s="1"/>
  <c r="L36" i="31" s="1"/>
  <c r="D36" i="31"/>
  <c r="Y35" i="31"/>
  <c r="S35" i="31" s="1"/>
  <c r="I35" i="31"/>
  <c r="D35" i="31"/>
  <c r="Y34" i="31"/>
  <c r="S34" i="31" s="1"/>
  <c r="I34" i="31"/>
  <c r="K34" i="31" s="1"/>
  <c r="G34" i="31"/>
  <c r="J34" i="31" s="1"/>
  <c r="L34" i="31" s="1"/>
  <c r="D34" i="31"/>
  <c r="Y33" i="31"/>
  <c r="Z33" i="31" s="1"/>
  <c r="I33" i="31"/>
  <c r="G33" i="31" s="1"/>
  <c r="J33" i="31" s="1"/>
  <c r="L33" i="31" s="1"/>
  <c r="D33" i="31"/>
  <c r="Y32" i="31"/>
  <c r="S32" i="31" s="1"/>
  <c r="I32" i="31"/>
  <c r="G32" i="31" s="1"/>
  <c r="J32" i="31" s="1"/>
  <c r="L32" i="31" s="1"/>
  <c r="D32" i="31"/>
  <c r="Y31" i="31"/>
  <c r="S31" i="31" s="1"/>
  <c r="D31" i="31"/>
  <c r="Y30" i="31"/>
  <c r="S30" i="31" s="1"/>
  <c r="I30" i="31"/>
  <c r="K30" i="31" s="1"/>
  <c r="D30" i="31"/>
  <c r="Y29" i="31"/>
  <c r="Z29" i="31" s="1"/>
  <c r="D29" i="31"/>
  <c r="Y28" i="31"/>
  <c r="S28" i="31" s="1"/>
  <c r="Q28" i="31"/>
  <c r="Q29" i="31" s="1"/>
  <c r="R29" i="31" s="1"/>
  <c r="D28" i="31"/>
  <c r="Y27" i="31"/>
  <c r="S27" i="31" s="1"/>
  <c r="D27" i="31"/>
  <c r="Y26" i="31"/>
  <c r="S26" i="31" s="1"/>
  <c r="D26" i="31"/>
  <c r="Y25" i="31"/>
  <c r="Z25" i="31" s="1"/>
  <c r="D25" i="31"/>
  <c r="Y24" i="31"/>
  <c r="Z24" i="31" s="1"/>
  <c r="S24" i="31"/>
  <c r="D24" i="31"/>
  <c r="Z23" i="31"/>
  <c r="Y23" i="31"/>
  <c r="S23" i="31" s="1"/>
  <c r="D23" i="31"/>
  <c r="Y22" i="31"/>
  <c r="S22" i="31" s="1"/>
  <c r="D22" i="31"/>
  <c r="Y21" i="31"/>
  <c r="Z21" i="31" s="1"/>
  <c r="D21" i="31"/>
  <c r="Y20" i="31"/>
  <c r="S20" i="31" s="1"/>
  <c r="I20" i="31"/>
  <c r="G20" i="31" s="1"/>
  <c r="J20" i="31" s="1"/>
  <c r="L20" i="31" s="1"/>
  <c r="D20" i="31"/>
  <c r="Y19" i="31"/>
  <c r="S19" i="31" s="1"/>
  <c r="Q19" i="31"/>
  <c r="Q20" i="31" s="1"/>
  <c r="Q21" i="31" s="1"/>
  <c r="R21" i="31" s="1"/>
  <c r="D19" i="31"/>
  <c r="Y18" i="31"/>
  <c r="S18" i="31" s="1"/>
  <c r="R18" i="31"/>
  <c r="D18" i="31"/>
  <c r="M13" i="31"/>
  <c r="N13" i="31" s="1"/>
  <c r="N12" i="31"/>
  <c r="M12" i="31"/>
  <c r="M11" i="31"/>
  <c r="N11" i="31" s="1"/>
  <c r="N10" i="31"/>
  <c r="M10" i="31"/>
  <c r="M9" i="31"/>
  <c r="N9" i="31" s="1"/>
  <c r="N8" i="31"/>
  <c r="M8" i="31"/>
  <c r="M7" i="31"/>
  <c r="N7" i="31" s="1"/>
  <c r="N6" i="31"/>
  <c r="M6" i="31"/>
  <c r="M5" i="31"/>
  <c r="N5" i="31" s="1"/>
  <c r="N4" i="31"/>
  <c r="M4" i="31"/>
  <c r="M3" i="31"/>
  <c r="N3" i="31" s="1"/>
  <c r="D308" i="8" l="1"/>
  <c r="C308" i="8"/>
  <c r="B307" i="8"/>
  <c r="E311" i="8"/>
  <c r="D311" i="8"/>
  <c r="E304" i="8"/>
  <c r="E308" i="8"/>
  <c r="E310" i="8"/>
  <c r="B310" i="8"/>
  <c r="C311" i="8"/>
  <c r="C309" i="8"/>
  <c r="B311" i="8"/>
  <c r="C304" i="8"/>
  <c r="E307" i="8"/>
  <c r="D309" i="8"/>
  <c r="E309" i="8"/>
  <c r="C305" i="8"/>
  <c r="E305" i="8"/>
  <c r="B304" i="8"/>
  <c r="B309" i="8"/>
  <c r="C307" i="8"/>
  <c r="D307" i="8"/>
  <c r="D304" i="8"/>
  <c r="C310" i="8"/>
  <c r="D310" i="8"/>
  <c r="D305" i="8"/>
  <c r="B305" i="8"/>
  <c r="B308" i="8"/>
  <c r="T37" i="15"/>
  <c r="D13" i="8"/>
  <c r="B13" i="8"/>
  <c r="E13" i="8"/>
  <c r="C13" i="8"/>
  <c r="D25" i="8"/>
  <c r="B25" i="8"/>
  <c r="C25" i="8"/>
  <c r="E25" i="8"/>
  <c r="D37" i="8"/>
  <c r="B37" i="8"/>
  <c r="E37" i="8"/>
  <c r="C37" i="8"/>
  <c r="D49" i="8"/>
  <c r="B49" i="8"/>
  <c r="C49" i="8"/>
  <c r="E49" i="8"/>
  <c r="D61" i="8"/>
  <c r="B61" i="8"/>
  <c r="E61" i="8"/>
  <c r="C61" i="8"/>
  <c r="D73" i="8"/>
  <c r="B73" i="8"/>
  <c r="C73" i="8"/>
  <c r="E73" i="8"/>
  <c r="D85" i="8"/>
  <c r="B85" i="8"/>
  <c r="E85" i="8"/>
  <c r="C85" i="8"/>
  <c r="E101" i="8"/>
  <c r="D101" i="8"/>
  <c r="B101" i="8"/>
  <c r="C101" i="8"/>
  <c r="E117" i="8"/>
  <c r="D117" i="8"/>
  <c r="B117" i="8"/>
  <c r="C117" i="8"/>
  <c r="E129" i="8"/>
  <c r="D129" i="8"/>
  <c r="B129" i="8"/>
  <c r="C129" i="8"/>
  <c r="E137" i="8"/>
  <c r="B137" i="8"/>
  <c r="D137" i="8"/>
  <c r="C137" i="8"/>
  <c r="E145" i="8"/>
  <c r="B145" i="8"/>
  <c r="C145" i="8"/>
  <c r="D145" i="8"/>
  <c r="E157" i="8"/>
  <c r="B157" i="8"/>
  <c r="D157" i="8"/>
  <c r="C157" i="8"/>
  <c r="E169" i="8"/>
  <c r="B169" i="8"/>
  <c r="D169" i="8"/>
  <c r="C169" i="8"/>
  <c r="E181" i="8"/>
  <c r="B181" i="8"/>
  <c r="C181" i="8"/>
  <c r="D181" i="8"/>
  <c r="E193" i="8"/>
  <c r="B193" i="8"/>
  <c r="C193" i="8"/>
  <c r="D193" i="8"/>
  <c r="C209" i="8"/>
  <c r="D209" i="8"/>
  <c r="E209" i="8"/>
  <c r="B209" i="8"/>
  <c r="C217" i="8"/>
  <c r="D217" i="8"/>
  <c r="E217" i="8"/>
  <c r="B217" i="8"/>
  <c r="C233" i="8"/>
  <c r="E233" i="8"/>
  <c r="B233" i="8"/>
  <c r="D233" i="8"/>
  <c r="C245" i="8"/>
  <c r="E245" i="8"/>
  <c r="B245" i="8"/>
  <c r="D245" i="8"/>
  <c r="C257" i="8"/>
  <c r="E257" i="8"/>
  <c r="B257" i="8"/>
  <c r="D257" i="8"/>
  <c r="C269" i="8"/>
  <c r="E269" i="8"/>
  <c r="D269" i="8"/>
  <c r="B269" i="8"/>
  <c r="C277" i="8"/>
  <c r="E277" i="8"/>
  <c r="B277" i="8"/>
  <c r="D277" i="8"/>
  <c r="C289" i="8"/>
  <c r="E289" i="8"/>
  <c r="B289" i="8"/>
  <c r="D289" i="8"/>
  <c r="D4" i="8"/>
  <c r="E4" i="8"/>
  <c r="B4" i="8"/>
  <c r="C4" i="8"/>
  <c r="D8" i="8"/>
  <c r="C8" i="8"/>
  <c r="B8" i="8"/>
  <c r="E8" i="8"/>
  <c r="D12" i="8"/>
  <c r="B12" i="8"/>
  <c r="E12" i="8"/>
  <c r="C12" i="8"/>
  <c r="D16" i="8"/>
  <c r="C16" i="8"/>
  <c r="E16" i="8"/>
  <c r="B16" i="8"/>
  <c r="D20" i="8"/>
  <c r="E20" i="8"/>
  <c r="B20" i="8"/>
  <c r="C20" i="8"/>
  <c r="D24" i="8"/>
  <c r="C24" i="8"/>
  <c r="B24" i="8"/>
  <c r="E24" i="8"/>
  <c r="D28" i="8"/>
  <c r="B28" i="8"/>
  <c r="E28" i="8"/>
  <c r="C28" i="8"/>
  <c r="D32" i="8"/>
  <c r="C32" i="8"/>
  <c r="E32" i="8"/>
  <c r="B32" i="8"/>
  <c r="D36" i="8"/>
  <c r="E36" i="8"/>
  <c r="B36" i="8"/>
  <c r="C36" i="8"/>
  <c r="D40" i="8"/>
  <c r="C40" i="8"/>
  <c r="B40" i="8"/>
  <c r="E40" i="8"/>
  <c r="D44" i="8"/>
  <c r="B44" i="8"/>
  <c r="E44" i="8"/>
  <c r="C44" i="8"/>
  <c r="D48" i="8"/>
  <c r="C48" i="8"/>
  <c r="E48" i="8"/>
  <c r="B48" i="8"/>
  <c r="D52" i="8"/>
  <c r="E52" i="8"/>
  <c r="B52" i="8"/>
  <c r="C52" i="8"/>
  <c r="D56" i="8"/>
  <c r="C56" i="8"/>
  <c r="B56" i="8"/>
  <c r="E56" i="8"/>
  <c r="D60" i="8"/>
  <c r="B60" i="8"/>
  <c r="E60" i="8"/>
  <c r="C60" i="8"/>
  <c r="D64" i="8"/>
  <c r="C64" i="8"/>
  <c r="E64" i="8"/>
  <c r="B64" i="8"/>
  <c r="D68" i="8"/>
  <c r="E68" i="8"/>
  <c r="B68" i="8"/>
  <c r="C68" i="8"/>
  <c r="D72" i="8"/>
  <c r="C72" i="8"/>
  <c r="B72" i="8"/>
  <c r="E72" i="8"/>
  <c r="D76" i="8"/>
  <c r="B76" i="8"/>
  <c r="E76" i="8"/>
  <c r="C76" i="8"/>
  <c r="D80" i="8"/>
  <c r="C80" i="8"/>
  <c r="B80" i="8"/>
  <c r="E80" i="8"/>
  <c r="D84" i="8"/>
  <c r="E84" i="8"/>
  <c r="B84" i="8"/>
  <c r="C84" i="8"/>
  <c r="E88" i="8"/>
  <c r="C88" i="8"/>
  <c r="B88" i="8"/>
  <c r="D88" i="8"/>
  <c r="E92" i="8"/>
  <c r="C92" i="8"/>
  <c r="D92" i="8"/>
  <c r="B92" i="8"/>
  <c r="E96" i="8"/>
  <c r="C96" i="8"/>
  <c r="B96" i="8"/>
  <c r="D96" i="8"/>
  <c r="E100" i="8"/>
  <c r="C100" i="8"/>
  <c r="D100" i="8"/>
  <c r="B100" i="8"/>
  <c r="E104" i="8"/>
  <c r="C104" i="8"/>
  <c r="B104" i="8"/>
  <c r="D104" i="8"/>
  <c r="E108" i="8"/>
  <c r="C108" i="8"/>
  <c r="B108" i="8"/>
  <c r="D108" i="8"/>
  <c r="E112" i="8"/>
  <c r="C112" i="8"/>
  <c r="B112" i="8"/>
  <c r="D112" i="8"/>
  <c r="E116" i="8"/>
  <c r="C116" i="8"/>
  <c r="D116" i="8"/>
  <c r="B116" i="8"/>
  <c r="E120" i="8"/>
  <c r="C120" i="8"/>
  <c r="B120" i="8"/>
  <c r="D120" i="8"/>
  <c r="E124" i="8"/>
  <c r="C124" i="8"/>
  <c r="B124" i="8"/>
  <c r="D124" i="8"/>
  <c r="E128" i="8"/>
  <c r="C128" i="8"/>
  <c r="B128" i="8"/>
  <c r="D128" i="8"/>
  <c r="E132" i="8"/>
  <c r="C132" i="8"/>
  <c r="D132" i="8"/>
  <c r="B132" i="8"/>
  <c r="E136" i="8"/>
  <c r="C136" i="8"/>
  <c r="B136" i="8"/>
  <c r="D136" i="8"/>
  <c r="E140" i="8"/>
  <c r="B140" i="8"/>
  <c r="C140" i="8"/>
  <c r="D140" i="8"/>
  <c r="E144" i="8"/>
  <c r="B144" i="8"/>
  <c r="D144" i="8"/>
  <c r="C144" i="8"/>
  <c r="E148" i="8"/>
  <c r="D148" i="8"/>
  <c r="C148" i="8"/>
  <c r="B148" i="8"/>
  <c r="E152" i="8"/>
  <c r="C152" i="8"/>
  <c r="D152" i="8"/>
  <c r="B152" i="8"/>
  <c r="E156" i="8"/>
  <c r="B156" i="8"/>
  <c r="C156" i="8"/>
  <c r="D156" i="8"/>
  <c r="E160" i="8"/>
  <c r="B160" i="8"/>
  <c r="C160" i="8"/>
  <c r="D160" i="8"/>
  <c r="E164" i="8"/>
  <c r="D164" i="8"/>
  <c r="B164" i="8"/>
  <c r="C164" i="8"/>
  <c r="E168" i="8"/>
  <c r="C168" i="8"/>
  <c r="D168" i="8"/>
  <c r="B168" i="8"/>
  <c r="E172" i="8"/>
  <c r="B172" i="8"/>
  <c r="C172" i="8"/>
  <c r="D172" i="8"/>
  <c r="E176" i="8"/>
  <c r="B176" i="8"/>
  <c r="D176" i="8"/>
  <c r="C176" i="8"/>
  <c r="E180" i="8"/>
  <c r="D180" i="8"/>
  <c r="C180" i="8"/>
  <c r="B180" i="8"/>
  <c r="E184" i="8"/>
  <c r="C184" i="8"/>
  <c r="D184" i="8"/>
  <c r="B184" i="8"/>
  <c r="E188" i="8"/>
  <c r="B188" i="8"/>
  <c r="C188" i="8"/>
  <c r="D188" i="8"/>
  <c r="E192" i="8"/>
  <c r="B192" i="8"/>
  <c r="C192" i="8"/>
  <c r="D192" i="8"/>
  <c r="C196" i="8"/>
  <c r="B196" i="8"/>
  <c r="D196" i="8"/>
  <c r="E196" i="8"/>
  <c r="C200" i="8"/>
  <c r="B200" i="8"/>
  <c r="D200" i="8"/>
  <c r="E200" i="8"/>
  <c r="C204" i="8"/>
  <c r="B204" i="8"/>
  <c r="D204" i="8"/>
  <c r="E204" i="8"/>
  <c r="C208" i="8"/>
  <c r="B208" i="8"/>
  <c r="D208" i="8"/>
  <c r="E208" i="8"/>
  <c r="C212" i="8"/>
  <c r="B212" i="8"/>
  <c r="D212" i="8"/>
  <c r="E212" i="8"/>
  <c r="C216" i="8"/>
  <c r="B216" i="8"/>
  <c r="D216" i="8"/>
  <c r="E216" i="8"/>
  <c r="C220" i="8"/>
  <c r="B220" i="8"/>
  <c r="D220" i="8"/>
  <c r="E220" i="8"/>
  <c r="C224" i="8"/>
  <c r="D224" i="8"/>
  <c r="B224" i="8"/>
  <c r="E224" i="8"/>
  <c r="C228" i="8"/>
  <c r="D228" i="8"/>
  <c r="E228" i="8"/>
  <c r="B228" i="8"/>
  <c r="C232" i="8"/>
  <c r="D232" i="8"/>
  <c r="B232" i="8"/>
  <c r="E232" i="8"/>
  <c r="C236" i="8"/>
  <c r="D236" i="8"/>
  <c r="B236" i="8"/>
  <c r="E236" i="8"/>
  <c r="C240" i="8"/>
  <c r="D240" i="8"/>
  <c r="B240" i="8"/>
  <c r="E240" i="8"/>
  <c r="C244" i="8"/>
  <c r="D244" i="8"/>
  <c r="E244" i="8"/>
  <c r="B244" i="8"/>
  <c r="C248" i="8"/>
  <c r="D248" i="8"/>
  <c r="B248" i="8"/>
  <c r="E248" i="8"/>
  <c r="C252" i="8"/>
  <c r="D252" i="8"/>
  <c r="E252" i="8"/>
  <c r="B252" i="8"/>
  <c r="C256" i="8"/>
  <c r="D256" i="8"/>
  <c r="B256" i="8"/>
  <c r="E256" i="8"/>
  <c r="C260" i="8"/>
  <c r="D260" i="8"/>
  <c r="E260" i="8"/>
  <c r="B260" i="8"/>
  <c r="C264" i="8"/>
  <c r="D264" i="8"/>
  <c r="B264" i="8"/>
  <c r="E264" i="8"/>
  <c r="C268" i="8"/>
  <c r="D268" i="8"/>
  <c r="E268" i="8"/>
  <c r="B268" i="8"/>
  <c r="C272" i="8"/>
  <c r="D272" i="8"/>
  <c r="B272" i="8"/>
  <c r="E272" i="8"/>
  <c r="C276" i="8"/>
  <c r="D276" i="8"/>
  <c r="E276" i="8"/>
  <c r="B276" i="8"/>
  <c r="C280" i="8"/>
  <c r="D280" i="8"/>
  <c r="E280" i="8"/>
  <c r="B280" i="8"/>
  <c r="C284" i="8"/>
  <c r="D284" i="8"/>
  <c r="B284" i="8"/>
  <c r="E284" i="8"/>
  <c r="C288" i="8"/>
  <c r="D288" i="8"/>
  <c r="B288" i="8"/>
  <c r="E288" i="8"/>
  <c r="C292" i="8"/>
  <c r="D292" i="8"/>
  <c r="B292" i="8"/>
  <c r="E292" i="8"/>
  <c r="C296" i="8"/>
  <c r="D296" i="8"/>
  <c r="B296" i="8"/>
  <c r="E296" i="8"/>
  <c r="C300" i="8"/>
  <c r="D300" i="8"/>
  <c r="E300" i="8"/>
  <c r="B300" i="8"/>
  <c r="T41" i="15"/>
  <c r="T34" i="15"/>
  <c r="T32" i="15"/>
  <c r="D5" i="8"/>
  <c r="B5" i="8"/>
  <c r="E5" i="8"/>
  <c r="C5" i="8"/>
  <c r="D17" i="8"/>
  <c r="B17" i="8"/>
  <c r="C17" i="8"/>
  <c r="E17" i="8"/>
  <c r="D29" i="8"/>
  <c r="B29" i="8"/>
  <c r="E29" i="8"/>
  <c r="C29" i="8"/>
  <c r="D41" i="8"/>
  <c r="B41" i="8"/>
  <c r="C41" i="8"/>
  <c r="E41" i="8"/>
  <c r="D53" i="8"/>
  <c r="B53" i="8"/>
  <c r="E53" i="8"/>
  <c r="C53" i="8"/>
  <c r="D65" i="8"/>
  <c r="B65" i="8"/>
  <c r="C65" i="8"/>
  <c r="E65" i="8"/>
  <c r="D77" i="8"/>
  <c r="B77" i="8"/>
  <c r="E77" i="8"/>
  <c r="C77" i="8"/>
  <c r="E89" i="8"/>
  <c r="D89" i="8"/>
  <c r="B89" i="8"/>
  <c r="C89" i="8"/>
  <c r="E97" i="8"/>
  <c r="D97" i="8"/>
  <c r="B97" i="8"/>
  <c r="C97" i="8"/>
  <c r="E109" i="8"/>
  <c r="D109" i="8"/>
  <c r="B109" i="8"/>
  <c r="C109" i="8"/>
  <c r="E121" i="8"/>
  <c r="D121" i="8"/>
  <c r="B121" i="8"/>
  <c r="C121" i="8"/>
  <c r="E133" i="8"/>
  <c r="D133" i="8"/>
  <c r="B133" i="8"/>
  <c r="C133" i="8"/>
  <c r="E149" i="8"/>
  <c r="B149" i="8"/>
  <c r="C149" i="8"/>
  <c r="D149" i="8"/>
  <c r="E161" i="8"/>
  <c r="B161" i="8"/>
  <c r="C161" i="8"/>
  <c r="D161" i="8"/>
  <c r="E173" i="8"/>
  <c r="B173" i="8"/>
  <c r="D173" i="8"/>
  <c r="C173" i="8"/>
  <c r="E185" i="8"/>
  <c r="B185" i="8"/>
  <c r="C185" i="8"/>
  <c r="D185" i="8"/>
  <c r="C197" i="8"/>
  <c r="D197" i="8"/>
  <c r="E197" i="8"/>
  <c r="B197" i="8"/>
  <c r="C205" i="8"/>
  <c r="D205" i="8"/>
  <c r="E205" i="8"/>
  <c r="B205" i="8"/>
  <c r="C221" i="8"/>
  <c r="D221" i="8"/>
  <c r="E221" i="8"/>
  <c r="B221" i="8"/>
  <c r="C229" i="8"/>
  <c r="E229" i="8"/>
  <c r="B229" i="8"/>
  <c r="D229" i="8"/>
  <c r="C241" i="8"/>
  <c r="E241" i="8"/>
  <c r="B241" i="8"/>
  <c r="D241" i="8"/>
  <c r="C253" i="8"/>
  <c r="E253" i="8"/>
  <c r="D253" i="8"/>
  <c r="B253" i="8"/>
  <c r="C265" i="8"/>
  <c r="E265" i="8"/>
  <c r="B265" i="8"/>
  <c r="D265" i="8"/>
  <c r="C281" i="8"/>
  <c r="E281" i="8"/>
  <c r="B281" i="8"/>
  <c r="D281" i="8"/>
  <c r="C297" i="8"/>
  <c r="E297" i="8"/>
  <c r="B297" i="8"/>
  <c r="D297" i="8"/>
  <c r="D6" i="8"/>
  <c r="C6" i="8"/>
  <c r="E6" i="8"/>
  <c r="B6" i="8"/>
  <c r="D10" i="8"/>
  <c r="C10" i="8"/>
  <c r="B10" i="8"/>
  <c r="E10" i="8"/>
  <c r="D14" i="8"/>
  <c r="C14" i="8"/>
  <c r="E14" i="8"/>
  <c r="B14" i="8"/>
  <c r="D18" i="8"/>
  <c r="C18" i="8"/>
  <c r="B18" i="8"/>
  <c r="E18" i="8"/>
  <c r="D22" i="8"/>
  <c r="C22" i="8"/>
  <c r="E22" i="8"/>
  <c r="B22" i="8"/>
  <c r="D26" i="8"/>
  <c r="C26" i="8"/>
  <c r="B26" i="8"/>
  <c r="E26" i="8"/>
  <c r="D30" i="8"/>
  <c r="C30" i="8"/>
  <c r="E30" i="8"/>
  <c r="B30" i="8"/>
  <c r="D34" i="8"/>
  <c r="C34" i="8"/>
  <c r="B34" i="8"/>
  <c r="E34" i="8"/>
  <c r="D38" i="8"/>
  <c r="C38" i="8"/>
  <c r="E38" i="8"/>
  <c r="B38" i="8"/>
  <c r="D42" i="8"/>
  <c r="C42" i="8"/>
  <c r="B42" i="8"/>
  <c r="E42" i="8"/>
  <c r="D46" i="8"/>
  <c r="C46" i="8"/>
  <c r="E46" i="8"/>
  <c r="B46" i="8"/>
  <c r="D50" i="8"/>
  <c r="C50" i="8"/>
  <c r="B50" i="8"/>
  <c r="E50" i="8"/>
  <c r="D54" i="8"/>
  <c r="C54" i="8"/>
  <c r="E54" i="8"/>
  <c r="B54" i="8"/>
  <c r="D58" i="8"/>
  <c r="C58" i="8"/>
  <c r="B58" i="8"/>
  <c r="E58" i="8"/>
  <c r="D62" i="8"/>
  <c r="C62" i="8"/>
  <c r="E62" i="8"/>
  <c r="B62" i="8"/>
  <c r="D66" i="8"/>
  <c r="C66" i="8"/>
  <c r="B66" i="8"/>
  <c r="E66" i="8"/>
  <c r="D70" i="8"/>
  <c r="C70" i="8"/>
  <c r="E70" i="8"/>
  <c r="B70" i="8"/>
  <c r="D74" i="8"/>
  <c r="C74" i="8"/>
  <c r="B74" i="8"/>
  <c r="E74" i="8"/>
  <c r="D78" i="8"/>
  <c r="C78" i="8"/>
  <c r="E78" i="8"/>
  <c r="B78" i="8"/>
  <c r="D82" i="8"/>
  <c r="C82" i="8"/>
  <c r="B82" i="8"/>
  <c r="E82" i="8"/>
  <c r="D86" i="8"/>
  <c r="C86" i="8"/>
  <c r="E86" i="8"/>
  <c r="B86" i="8"/>
  <c r="E90" i="8"/>
  <c r="C90" i="8"/>
  <c r="B90" i="8"/>
  <c r="D90" i="8"/>
  <c r="E94" i="8"/>
  <c r="C94" i="8"/>
  <c r="B94" i="8"/>
  <c r="D94" i="8"/>
  <c r="E98" i="8"/>
  <c r="C98" i="8"/>
  <c r="B98" i="8"/>
  <c r="D98" i="8"/>
  <c r="E102" i="8"/>
  <c r="C102" i="8"/>
  <c r="B102" i="8"/>
  <c r="D102" i="8"/>
  <c r="E106" i="8"/>
  <c r="C106" i="8"/>
  <c r="D106" i="8"/>
  <c r="B106" i="8"/>
  <c r="E110" i="8"/>
  <c r="C110" i="8"/>
  <c r="B110" i="8"/>
  <c r="D110" i="8"/>
  <c r="E114" i="8"/>
  <c r="C114" i="8"/>
  <c r="D114" i="8"/>
  <c r="B114" i="8"/>
  <c r="E118" i="8"/>
  <c r="C118" i="8"/>
  <c r="B118" i="8"/>
  <c r="D118" i="8"/>
  <c r="E122" i="8"/>
  <c r="C122" i="8"/>
  <c r="D122" i="8"/>
  <c r="B122" i="8"/>
  <c r="E126" i="8"/>
  <c r="C126" i="8"/>
  <c r="B126" i="8"/>
  <c r="D126" i="8"/>
  <c r="E130" i="8"/>
  <c r="C130" i="8"/>
  <c r="D130" i="8"/>
  <c r="B130" i="8"/>
  <c r="E134" i="8"/>
  <c r="C134" i="8"/>
  <c r="B134" i="8"/>
  <c r="D134" i="8"/>
  <c r="E138" i="8"/>
  <c r="C138" i="8"/>
  <c r="B138" i="8"/>
  <c r="D138" i="8"/>
  <c r="E142" i="8"/>
  <c r="C142" i="8"/>
  <c r="B142" i="8"/>
  <c r="D142" i="8"/>
  <c r="E146" i="8"/>
  <c r="C146" i="8"/>
  <c r="B146" i="8"/>
  <c r="D146" i="8"/>
  <c r="E150" i="8"/>
  <c r="C150" i="8"/>
  <c r="D150" i="8"/>
  <c r="B150" i="8"/>
  <c r="E154" i="8"/>
  <c r="C154" i="8"/>
  <c r="B154" i="8"/>
  <c r="D154" i="8"/>
  <c r="E158" i="8"/>
  <c r="C158" i="8"/>
  <c r="B158" i="8"/>
  <c r="D158" i="8"/>
  <c r="E162" i="8"/>
  <c r="C162" i="8"/>
  <c r="D162" i="8"/>
  <c r="B162" i="8"/>
  <c r="E166" i="8"/>
  <c r="C166" i="8"/>
  <c r="D166" i="8"/>
  <c r="B166" i="8"/>
  <c r="E170" i="8"/>
  <c r="C170" i="8"/>
  <c r="B170" i="8"/>
  <c r="D170" i="8"/>
  <c r="E174" i="8"/>
  <c r="C174" i="8"/>
  <c r="B174" i="8"/>
  <c r="D174" i="8"/>
  <c r="E178" i="8"/>
  <c r="C178" i="8"/>
  <c r="B178" i="8"/>
  <c r="D178" i="8"/>
  <c r="E182" i="8"/>
  <c r="C182" i="8"/>
  <c r="D182" i="8"/>
  <c r="B182" i="8"/>
  <c r="E186" i="8"/>
  <c r="C186" i="8"/>
  <c r="B186" i="8"/>
  <c r="D186" i="8"/>
  <c r="E190" i="8"/>
  <c r="C190" i="8"/>
  <c r="B190" i="8"/>
  <c r="D190" i="8"/>
  <c r="C194" i="8"/>
  <c r="E194" i="8"/>
  <c r="D194" i="8"/>
  <c r="B194" i="8"/>
  <c r="C198" i="8"/>
  <c r="E198" i="8"/>
  <c r="B198" i="8"/>
  <c r="D198" i="8"/>
  <c r="C202" i="8"/>
  <c r="E202" i="8"/>
  <c r="D202" i="8"/>
  <c r="B202" i="8"/>
  <c r="C206" i="8"/>
  <c r="E206" i="8"/>
  <c r="B206" i="8"/>
  <c r="D206" i="8"/>
  <c r="C210" i="8"/>
  <c r="E210" i="8"/>
  <c r="D210" i="8"/>
  <c r="B210" i="8"/>
  <c r="C214" i="8"/>
  <c r="E214" i="8"/>
  <c r="B214" i="8"/>
  <c r="D214" i="8"/>
  <c r="C218" i="8"/>
  <c r="E218" i="8"/>
  <c r="D218" i="8"/>
  <c r="B218" i="8"/>
  <c r="C222" i="8"/>
  <c r="B222" i="8"/>
  <c r="D222" i="8"/>
  <c r="E222" i="8"/>
  <c r="C226" i="8"/>
  <c r="E226" i="8"/>
  <c r="B226" i="8"/>
  <c r="D226" i="8"/>
  <c r="C230" i="8"/>
  <c r="D230" i="8"/>
  <c r="E230" i="8"/>
  <c r="B230" i="8"/>
  <c r="C234" i="8"/>
  <c r="B234" i="8"/>
  <c r="D234" i="8"/>
  <c r="E234" i="8"/>
  <c r="C238" i="8"/>
  <c r="B238" i="8"/>
  <c r="D238" i="8"/>
  <c r="E238" i="8"/>
  <c r="C242" i="8"/>
  <c r="E242" i="8"/>
  <c r="B242" i="8"/>
  <c r="D242" i="8"/>
  <c r="C246" i="8"/>
  <c r="D246" i="8"/>
  <c r="B246" i="8"/>
  <c r="E246" i="8"/>
  <c r="C250" i="8"/>
  <c r="B250" i="8"/>
  <c r="E250" i="8"/>
  <c r="D250" i="8"/>
  <c r="C254" i="8"/>
  <c r="D254" i="8"/>
  <c r="E254" i="8"/>
  <c r="B254" i="8"/>
  <c r="C258" i="8"/>
  <c r="E258" i="8"/>
  <c r="B258" i="8"/>
  <c r="D258" i="8"/>
  <c r="C262" i="8"/>
  <c r="D262" i="8"/>
  <c r="E262" i="8"/>
  <c r="B262" i="8"/>
  <c r="C266" i="8"/>
  <c r="B266" i="8"/>
  <c r="D266" i="8"/>
  <c r="E266" i="8"/>
  <c r="C270" i="8"/>
  <c r="B270" i="8"/>
  <c r="D270" i="8"/>
  <c r="E270" i="8"/>
  <c r="C274" i="8"/>
  <c r="B274" i="8"/>
  <c r="D274" i="8"/>
  <c r="E274" i="8"/>
  <c r="C278" i="8"/>
  <c r="B278" i="8"/>
  <c r="D278" i="8"/>
  <c r="E278" i="8"/>
  <c r="C282" i="8"/>
  <c r="B282" i="8"/>
  <c r="E282" i="8"/>
  <c r="D282" i="8"/>
  <c r="C286" i="8"/>
  <c r="D286" i="8"/>
  <c r="E286" i="8"/>
  <c r="B286" i="8"/>
  <c r="C290" i="8"/>
  <c r="E290" i="8"/>
  <c r="B290" i="8"/>
  <c r="D290" i="8"/>
  <c r="C294" i="8"/>
  <c r="D294" i="8"/>
  <c r="E294" i="8"/>
  <c r="B294" i="8"/>
  <c r="C298" i="8"/>
  <c r="B298" i="8"/>
  <c r="D298" i="8"/>
  <c r="E298" i="8"/>
  <c r="C302" i="8"/>
  <c r="B302" i="8"/>
  <c r="D302" i="8"/>
  <c r="E302" i="8"/>
  <c r="D9" i="8"/>
  <c r="B9" i="8"/>
  <c r="C9" i="8"/>
  <c r="E9" i="8"/>
  <c r="D21" i="8"/>
  <c r="B21" i="8"/>
  <c r="E21" i="8"/>
  <c r="C21" i="8"/>
  <c r="D33" i="8"/>
  <c r="B33" i="8"/>
  <c r="C33" i="8"/>
  <c r="E33" i="8"/>
  <c r="D45" i="8"/>
  <c r="B45" i="8"/>
  <c r="E45" i="8"/>
  <c r="C45" i="8"/>
  <c r="D57" i="8"/>
  <c r="B57" i="8"/>
  <c r="C57" i="8"/>
  <c r="E57" i="8"/>
  <c r="D69" i="8"/>
  <c r="B69" i="8"/>
  <c r="E69" i="8"/>
  <c r="C69" i="8"/>
  <c r="D81" i="8"/>
  <c r="B81" i="8"/>
  <c r="C81" i="8"/>
  <c r="E81" i="8"/>
  <c r="E93" i="8"/>
  <c r="D93" i="8"/>
  <c r="B93" i="8"/>
  <c r="C93" i="8"/>
  <c r="E105" i="8"/>
  <c r="D105" i="8"/>
  <c r="B105" i="8"/>
  <c r="C105" i="8"/>
  <c r="E113" i="8"/>
  <c r="D113" i="8"/>
  <c r="B113" i="8"/>
  <c r="C113" i="8"/>
  <c r="E125" i="8"/>
  <c r="D125" i="8"/>
  <c r="B125" i="8"/>
  <c r="C125" i="8"/>
  <c r="E141" i="8"/>
  <c r="B141" i="8"/>
  <c r="D141" i="8"/>
  <c r="C141" i="8"/>
  <c r="E153" i="8"/>
  <c r="B153" i="8"/>
  <c r="C153" i="8"/>
  <c r="D153" i="8"/>
  <c r="E165" i="8"/>
  <c r="B165" i="8"/>
  <c r="C165" i="8"/>
  <c r="D165" i="8"/>
  <c r="E177" i="8"/>
  <c r="B177" i="8"/>
  <c r="C177" i="8"/>
  <c r="D177" i="8"/>
  <c r="E189" i="8"/>
  <c r="B189" i="8"/>
  <c r="D189" i="8"/>
  <c r="C189" i="8"/>
  <c r="C201" i="8"/>
  <c r="D201" i="8"/>
  <c r="E201" i="8"/>
  <c r="B201" i="8"/>
  <c r="C213" i="8"/>
  <c r="D213" i="8"/>
  <c r="E213" i="8"/>
  <c r="B213" i="8"/>
  <c r="C225" i="8"/>
  <c r="E225" i="8"/>
  <c r="B225" i="8"/>
  <c r="D225" i="8"/>
  <c r="C237" i="8"/>
  <c r="E237" i="8"/>
  <c r="D237" i="8"/>
  <c r="B237" i="8"/>
  <c r="C249" i="8"/>
  <c r="E249" i="8"/>
  <c r="B249" i="8"/>
  <c r="D249" i="8"/>
  <c r="C261" i="8"/>
  <c r="E261" i="8"/>
  <c r="D261" i="8"/>
  <c r="B261" i="8"/>
  <c r="C273" i="8"/>
  <c r="E273" i="8"/>
  <c r="B273" i="8"/>
  <c r="D273" i="8"/>
  <c r="C285" i="8"/>
  <c r="E285" i="8"/>
  <c r="B285" i="8"/>
  <c r="D285" i="8"/>
  <c r="C293" i="8"/>
  <c r="E293" i="8"/>
  <c r="D293" i="8"/>
  <c r="B293" i="8"/>
  <c r="C301" i="8"/>
  <c r="E301" i="8"/>
  <c r="D301" i="8"/>
  <c r="B301" i="8"/>
  <c r="D3" i="8"/>
  <c r="E3" i="8"/>
  <c r="B3" i="8"/>
  <c r="C3" i="8"/>
  <c r="D7" i="8"/>
  <c r="E7" i="8"/>
  <c r="C7" i="8"/>
  <c r="B7" i="8"/>
  <c r="D11" i="8"/>
  <c r="E11" i="8"/>
  <c r="B11" i="8"/>
  <c r="C11" i="8"/>
  <c r="D15" i="8"/>
  <c r="E15" i="8"/>
  <c r="C15" i="8"/>
  <c r="B15" i="8"/>
  <c r="D19" i="8"/>
  <c r="E19" i="8"/>
  <c r="B19" i="8"/>
  <c r="C19" i="8"/>
  <c r="D23" i="8"/>
  <c r="E23" i="8"/>
  <c r="C23" i="8"/>
  <c r="B23" i="8"/>
  <c r="D27" i="8"/>
  <c r="E27" i="8"/>
  <c r="B27" i="8"/>
  <c r="C27" i="8"/>
  <c r="D31" i="8"/>
  <c r="E31" i="8"/>
  <c r="C31" i="8"/>
  <c r="B31" i="8"/>
  <c r="D35" i="8"/>
  <c r="E35" i="8"/>
  <c r="B35" i="8"/>
  <c r="C35" i="8"/>
  <c r="D39" i="8"/>
  <c r="E39" i="8"/>
  <c r="C39" i="8"/>
  <c r="B39" i="8"/>
  <c r="D43" i="8"/>
  <c r="E43" i="8"/>
  <c r="B43" i="8"/>
  <c r="C43" i="8"/>
  <c r="D47" i="8"/>
  <c r="E47" i="8"/>
  <c r="C47" i="8"/>
  <c r="B47" i="8"/>
  <c r="D51" i="8"/>
  <c r="E51" i="8"/>
  <c r="B51" i="8"/>
  <c r="C51" i="8"/>
  <c r="D55" i="8"/>
  <c r="E55" i="8"/>
  <c r="C55" i="8"/>
  <c r="B55" i="8"/>
  <c r="D59" i="8"/>
  <c r="E59" i="8"/>
  <c r="B59" i="8"/>
  <c r="C59" i="8"/>
  <c r="D63" i="8"/>
  <c r="E63" i="8"/>
  <c r="C63" i="8"/>
  <c r="B63" i="8"/>
  <c r="D67" i="8"/>
  <c r="E67" i="8"/>
  <c r="B67" i="8"/>
  <c r="C67" i="8"/>
  <c r="D71" i="8"/>
  <c r="E71" i="8"/>
  <c r="C71" i="8"/>
  <c r="B71" i="8"/>
  <c r="D75" i="8"/>
  <c r="E75" i="8"/>
  <c r="B75" i="8"/>
  <c r="C75" i="8"/>
  <c r="D79" i="8"/>
  <c r="E79" i="8"/>
  <c r="C79" i="8"/>
  <c r="B79" i="8"/>
  <c r="D83" i="8"/>
  <c r="E83" i="8"/>
  <c r="B83" i="8"/>
  <c r="C83" i="8"/>
  <c r="D87" i="8"/>
  <c r="E87" i="8"/>
  <c r="C87" i="8"/>
  <c r="B87" i="8"/>
  <c r="E91" i="8"/>
  <c r="B91" i="8"/>
  <c r="D91" i="8"/>
  <c r="C91" i="8"/>
  <c r="E95" i="8"/>
  <c r="B95" i="8"/>
  <c r="D95" i="8"/>
  <c r="C95" i="8"/>
  <c r="E99" i="8"/>
  <c r="B99" i="8"/>
  <c r="D99" i="8"/>
  <c r="C99" i="8"/>
  <c r="E103" i="8"/>
  <c r="B103" i="8"/>
  <c r="D103" i="8"/>
  <c r="C103" i="8"/>
  <c r="E107" i="8"/>
  <c r="B107" i="8"/>
  <c r="D107" i="8"/>
  <c r="C107" i="8"/>
  <c r="E111" i="8"/>
  <c r="B111" i="8"/>
  <c r="D111" i="8"/>
  <c r="C111" i="8"/>
  <c r="E115" i="8"/>
  <c r="B115" i="8"/>
  <c r="D115" i="8"/>
  <c r="C115" i="8"/>
  <c r="E119" i="8"/>
  <c r="B119" i="8"/>
  <c r="D119" i="8"/>
  <c r="C119" i="8"/>
  <c r="E123" i="8"/>
  <c r="B123" i="8"/>
  <c r="D123" i="8"/>
  <c r="C123" i="8"/>
  <c r="E127" i="8"/>
  <c r="B127" i="8"/>
  <c r="D127" i="8"/>
  <c r="C127" i="8"/>
  <c r="E131" i="8"/>
  <c r="B131" i="8"/>
  <c r="D131" i="8"/>
  <c r="C131" i="8"/>
  <c r="E135" i="8"/>
  <c r="B135" i="8"/>
  <c r="D135" i="8"/>
  <c r="C135" i="8"/>
  <c r="E139" i="8"/>
  <c r="D139" i="8"/>
  <c r="B139" i="8"/>
  <c r="C139" i="8"/>
  <c r="E143" i="8"/>
  <c r="D143" i="8"/>
  <c r="C143" i="8"/>
  <c r="B143" i="8"/>
  <c r="E147" i="8"/>
  <c r="D147" i="8"/>
  <c r="B147" i="8"/>
  <c r="C147" i="8"/>
  <c r="E151" i="8"/>
  <c r="D151" i="8"/>
  <c r="B151" i="8"/>
  <c r="C151" i="8"/>
  <c r="E155" i="8"/>
  <c r="D155" i="8"/>
  <c r="C155" i="8"/>
  <c r="B155" i="8"/>
  <c r="E159" i="8"/>
  <c r="D159" i="8"/>
  <c r="C159" i="8"/>
  <c r="B159" i="8"/>
  <c r="E163" i="8"/>
  <c r="D163" i="8"/>
  <c r="B163" i="8"/>
  <c r="C163" i="8"/>
  <c r="E167" i="8"/>
  <c r="D167" i="8"/>
  <c r="B167" i="8"/>
  <c r="C167" i="8"/>
  <c r="E171" i="8"/>
  <c r="D171" i="8"/>
  <c r="B171" i="8"/>
  <c r="C171" i="8"/>
  <c r="E175" i="8"/>
  <c r="D175" i="8"/>
  <c r="C175" i="8"/>
  <c r="B175" i="8"/>
  <c r="E179" i="8"/>
  <c r="D179" i="8"/>
  <c r="B179" i="8"/>
  <c r="C179" i="8"/>
  <c r="E183" i="8"/>
  <c r="D183" i="8"/>
  <c r="B183" i="8"/>
  <c r="C183" i="8"/>
  <c r="E187" i="8"/>
  <c r="D187" i="8"/>
  <c r="C187" i="8"/>
  <c r="B187" i="8"/>
  <c r="E191" i="8"/>
  <c r="D191" i="8"/>
  <c r="C191" i="8"/>
  <c r="B191" i="8"/>
  <c r="C195" i="8"/>
  <c r="B195" i="8"/>
  <c r="D195" i="8"/>
  <c r="E195" i="8"/>
  <c r="C199" i="8"/>
  <c r="B199" i="8"/>
  <c r="E199" i="8"/>
  <c r="D199" i="8"/>
  <c r="C203" i="8"/>
  <c r="B203" i="8"/>
  <c r="D203" i="8"/>
  <c r="E203" i="8"/>
  <c r="C207" i="8"/>
  <c r="B207" i="8"/>
  <c r="E207" i="8"/>
  <c r="D207" i="8"/>
  <c r="C211" i="8"/>
  <c r="B211" i="8"/>
  <c r="D211" i="8"/>
  <c r="E211" i="8"/>
  <c r="C215" i="8"/>
  <c r="B215" i="8"/>
  <c r="E215" i="8"/>
  <c r="D215" i="8"/>
  <c r="C219" i="8"/>
  <c r="B219" i="8"/>
  <c r="D219" i="8"/>
  <c r="E219" i="8"/>
  <c r="C223" i="8"/>
  <c r="B223" i="8"/>
  <c r="D223" i="8"/>
  <c r="E223" i="8"/>
  <c r="C227" i="8"/>
  <c r="B227" i="8"/>
  <c r="D227" i="8"/>
  <c r="E227" i="8"/>
  <c r="C231" i="8"/>
  <c r="B231" i="8"/>
  <c r="D231" i="8"/>
  <c r="E231" i="8"/>
  <c r="C235" i="8"/>
  <c r="B235" i="8"/>
  <c r="E235" i="8"/>
  <c r="D235" i="8"/>
  <c r="C239" i="8"/>
  <c r="B239" i="8"/>
  <c r="D239" i="8"/>
  <c r="E239" i="8"/>
  <c r="C243" i="8"/>
  <c r="B243" i="8"/>
  <c r="D243" i="8"/>
  <c r="E243" i="8"/>
  <c r="C247" i="8"/>
  <c r="B247" i="8"/>
  <c r="D247" i="8"/>
  <c r="E247" i="8"/>
  <c r="C251" i="8"/>
  <c r="B251" i="8"/>
  <c r="E251" i="8"/>
  <c r="D251" i="8"/>
  <c r="C255" i="8"/>
  <c r="B255" i="8"/>
  <c r="D255" i="8"/>
  <c r="E255" i="8"/>
  <c r="C259" i="8"/>
  <c r="B259" i="8"/>
  <c r="D259" i="8"/>
  <c r="E259" i="8"/>
  <c r="C263" i="8"/>
  <c r="B263" i="8"/>
  <c r="D263" i="8"/>
  <c r="E263" i="8"/>
  <c r="C267" i="8"/>
  <c r="B267" i="8"/>
  <c r="E267" i="8"/>
  <c r="D267" i="8"/>
  <c r="C271" i="8"/>
  <c r="B271" i="8"/>
  <c r="D271" i="8"/>
  <c r="E271" i="8"/>
  <c r="C275" i="8"/>
  <c r="B275" i="8"/>
  <c r="E275" i="8"/>
  <c r="D275" i="8"/>
  <c r="C279" i="8"/>
  <c r="B279" i="8"/>
  <c r="D279" i="8"/>
  <c r="E279" i="8"/>
  <c r="C283" i="8"/>
  <c r="B283" i="8"/>
  <c r="D283" i="8"/>
  <c r="E283" i="8"/>
  <c r="C287" i="8"/>
  <c r="B287" i="8"/>
  <c r="D287" i="8"/>
  <c r="E287" i="8"/>
  <c r="C291" i="8"/>
  <c r="B291" i="8"/>
  <c r="D291" i="8"/>
  <c r="E291" i="8"/>
  <c r="C295" i="8"/>
  <c r="B295" i="8"/>
  <c r="D295" i="8"/>
  <c r="E295" i="8"/>
  <c r="C299" i="8"/>
  <c r="B299" i="8"/>
  <c r="D299" i="8"/>
  <c r="E299" i="8"/>
  <c r="T14" i="15"/>
  <c r="T42" i="15"/>
  <c r="T22" i="15"/>
  <c r="T43" i="15"/>
  <c r="K186" i="31"/>
  <c r="G186" i="31"/>
  <c r="J186" i="31" s="1"/>
  <c r="L186" i="31" s="1"/>
  <c r="K146" i="31"/>
  <c r="G146" i="31"/>
  <c r="J146" i="31" s="1"/>
  <c r="L146" i="31" s="1"/>
  <c r="Z36" i="31"/>
  <c r="Z43" i="31"/>
  <c r="Z46" i="31"/>
  <c r="Z60" i="31"/>
  <c r="K61" i="31"/>
  <c r="Z64" i="31"/>
  <c r="K65" i="31"/>
  <c r="Q71" i="31"/>
  <c r="Z79" i="31"/>
  <c r="Z83" i="31"/>
  <c r="Z84" i="31"/>
  <c r="Z91" i="31"/>
  <c r="K162" i="31"/>
  <c r="G162" i="31"/>
  <c r="J162" i="31" s="1"/>
  <c r="L162" i="31" s="1"/>
  <c r="I178" i="31"/>
  <c r="K12" i="23"/>
  <c r="M12" i="23" s="1"/>
  <c r="K11" i="23"/>
  <c r="M11" i="23" s="1"/>
  <c r="K7" i="23"/>
  <c r="M7" i="23" s="1"/>
  <c r="K6" i="23"/>
  <c r="M6" i="23" s="1"/>
  <c r="I7" i="25"/>
  <c r="I10" i="7"/>
  <c r="G10" i="17" s="1"/>
  <c r="F13" i="15"/>
  <c r="H10" i="7" s="1"/>
  <c r="F10" i="17" s="1"/>
  <c r="I189" i="31"/>
  <c r="I184" i="31"/>
  <c r="I183" i="31"/>
  <c r="I177" i="31"/>
  <c r="I168" i="31"/>
  <c r="I167" i="31"/>
  <c r="I10" i="25"/>
  <c r="I185" i="31"/>
  <c r="I176" i="31"/>
  <c r="I175" i="31"/>
  <c r="I169" i="31"/>
  <c r="K33" i="31"/>
  <c r="K56" i="31"/>
  <c r="I22" i="31"/>
  <c r="I24" i="31"/>
  <c r="R28" i="31"/>
  <c r="K36" i="31"/>
  <c r="Z47" i="31"/>
  <c r="K48" i="31"/>
  <c r="K52" i="31"/>
  <c r="Z55" i="31"/>
  <c r="Z58" i="31"/>
  <c r="Z59" i="31"/>
  <c r="K60" i="31"/>
  <c r="K64" i="31"/>
  <c r="J7" i="25"/>
  <c r="K163" i="23"/>
  <c r="M163" i="23" s="1"/>
  <c r="K27" i="23"/>
  <c r="M27" i="23" s="1"/>
  <c r="K26" i="23"/>
  <c r="M26" i="23" s="1"/>
  <c r="K25" i="23"/>
  <c r="M25" i="23" s="1"/>
  <c r="K19" i="23"/>
  <c r="M19" i="23" s="1"/>
  <c r="K18" i="23"/>
  <c r="M18" i="23" s="1"/>
  <c r="K17" i="23"/>
  <c r="M17" i="23" s="1"/>
  <c r="K23" i="23"/>
  <c r="M23" i="23" s="1"/>
  <c r="K22" i="23"/>
  <c r="M22" i="23" s="1"/>
  <c r="K21" i="23"/>
  <c r="M21" i="23" s="1"/>
  <c r="K15" i="23"/>
  <c r="M15" i="23" s="1"/>
  <c r="K14" i="23"/>
  <c r="M14" i="23" s="1"/>
  <c r="I8" i="25"/>
  <c r="R19" i="31"/>
  <c r="Z20" i="31"/>
  <c r="Z27" i="31"/>
  <c r="Z28" i="31"/>
  <c r="Z30" i="31"/>
  <c r="Z32" i="31"/>
  <c r="K37" i="31"/>
  <c r="Z48" i="31"/>
  <c r="K49" i="31"/>
  <c r="I170" i="31"/>
  <c r="K10" i="23"/>
  <c r="M10" i="23" s="1"/>
  <c r="K20" i="31"/>
  <c r="I23" i="31"/>
  <c r="Z31" i="31"/>
  <c r="K32" i="31"/>
  <c r="I19" i="31"/>
  <c r="Z19" i="31"/>
  <c r="I26" i="31"/>
  <c r="I27" i="31"/>
  <c r="I28" i="31"/>
  <c r="S29" i="31"/>
  <c r="Q30" i="31"/>
  <c r="I31" i="31"/>
  <c r="Z35" i="31"/>
  <c r="Z38" i="31"/>
  <c r="Z39" i="31"/>
  <c r="K40" i="31"/>
  <c r="I42" i="31"/>
  <c r="I43" i="31"/>
  <c r="I44" i="31"/>
  <c r="I46" i="31"/>
  <c r="K46" i="31" s="1"/>
  <c r="I47" i="31"/>
  <c r="Z51" i="31"/>
  <c r="G54" i="31"/>
  <c r="J54" i="31" s="1"/>
  <c r="L54" i="31" s="1"/>
  <c r="I57" i="31"/>
  <c r="Z63" i="31"/>
  <c r="Z66" i="31"/>
  <c r="Z67" i="31"/>
  <c r="K68" i="31"/>
  <c r="I70" i="31"/>
  <c r="K72" i="31"/>
  <c r="Z74" i="31"/>
  <c r="Z75" i="31"/>
  <c r="G78" i="31"/>
  <c r="J78" i="31" s="1"/>
  <c r="L78" i="31" s="1"/>
  <c r="G82" i="31"/>
  <c r="J82" i="31" s="1"/>
  <c r="L82" i="31" s="1"/>
  <c r="S85" i="31"/>
  <c r="K90" i="31"/>
  <c r="G90" i="31"/>
  <c r="J90" i="31" s="1"/>
  <c r="L90" i="31" s="1"/>
  <c r="I163" i="31"/>
  <c r="G163" i="31" s="1"/>
  <c r="J163" i="31" s="1"/>
  <c r="L163" i="31" s="1"/>
  <c r="I166" i="31"/>
  <c r="I171" i="31"/>
  <c r="G171" i="31" s="1"/>
  <c r="J171" i="31" s="1"/>
  <c r="L171" i="31" s="1"/>
  <c r="I174" i="31"/>
  <c r="I179" i="31"/>
  <c r="G179" i="31" s="1"/>
  <c r="J179" i="31" s="1"/>
  <c r="L179" i="31" s="1"/>
  <c r="I182" i="31"/>
  <c r="I187" i="31"/>
  <c r="G187" i="31" s="1"/>
  <c r="J187" i="31" s="1"/>
  <c r="L187" i="31" s="1"/>
  <c r="J8" i="25"/>
  <c r="J299" i="27"/>
  <c r="J297" i="27"/>
  <c r="J298" i="27"/>
  <c r="J2" i="27"/>
  <c r="F21" i="4"/>
  <c r="O21" i="26"/>
  <c r="G21" i="4" s="1"/>
  <c r="I30" i="7"/>
  <c r="G30" i="17" s="1"/>
  <c r="F21" i="15"/>
  <c r="H30" i="7" s="1"/>
  <c r="F30" i="17" s="1"/>
  <c r="D10" i="6"/>
  <c r="AB10" i="26"/>
  <c r="J10" i="4" s="1"/>
  <c r="D16" i="6"/>
  <c r="AB16" i="26"/>
  <c r="J16" i="4" s="1"/>
  <c r="J296" i="27"/>
  <c r="I11" i="7"/>
  <c r="G11" i="17" s="1"/>
  <c r="F12" i="15"/>
  <c r="H11" i="7" s="1"/>
  <c r="F11" i="17" s="1"/>
  <c r="D5" i="6"/>
  <c r="AB5" i="26"/>
  <c r="J5" i="4" s="1"/>
  <c r="P16" i="26"/>
  <c r="H16" i="4" s="1"/>
  <c r="O16" i="26"/>
  <c r="G16" i="4" s="1"/>
  <c r="D20" i="6"/>
  <c r="AB20" i="26"/>
  <c r="J20" i="4" s="1"/>
  <c r="J12" i="25"/>
  <c r="J41" i="23" s="1"/>
  <c r="T5" i="15"/>
  <c r="U5" i="15"/>
  <c r="B19" i="7" s="1"/>
  <c r="I5" i="7"/>
  <c r="G5" i="17" s="1"/>
  <c r="F8" i="15"/>
  <c r="H5" i="7" s="1"/>
  <c r="F5" i="17" s="1"/>
  <c r="I3" i="7"/>
  <c r="G3" i="17" s="1"/>
  <c r="F20" i="15"/>
  <c r="H3" i="7" s="1"/>
  <c r="F3" i="17" s="1"/>
  <c r="F17" i="4"/>
  <c r="O17" i="26"/>
  <c r="G17" i="4" s="1"/>
  <c r="K206" i="27"/>
  <c r="K213" i="27"/>
  <c r="K216" i="27"/>
  <c r="K240" i="27"/>
  <c r="K250" i="27"/>
  <c r="T38" i="15"/>
  <c r="T33" i="15"/>
  <c r="K157" i="27"/>
  <c r="K172" i="27"/>
  <c r="K179" i="27"/>
  <c r="K228" i="27"/>
  <c r="K231" i="27"/>
  <c r="K260" i="27"/>
  <c r="K30" i="18"/>
  <c r="K32" i="18"/>
  <c r="O3" i="26"/>
  <c r="G3" i="4" s="1"/>
  <c r="J300" i="27"/>
  <c r="F5" i="15"/>
  <c r="H19" i="7" s="1"/>
  <c r="F19" i="17" s="1"/>
  <c r="F24" i="15"/>
  <c r="H27" i="7" s="1"/>
  <c r="F27" i="17" s="1"/>
  <c r="F28" i="15"/>
  <c r="H29" i="7" s="1"/>
  <c r="F29" i="17" s="1"/>
  <c r="F29" i="15"/>
  <c r="H26" i="7" s="1"/>
  <c r="F26" i="17" s="1"/>
  <c r="K144" i="27"/>
  <c r="K200" i="27"/>
  <c r="T25" i="15"/>
  <c r="T27" i="15"/>
  <c r="T39" i="15"/>
  <c r="K35" i="18"/>
  <c r="K37" i="18"/>
  <c r="K39" i="18"/>
  <c r="K41" i="18"/>
  <c r="K43" i="18"/>
  <c r="K61" i="18"/>
  <c r="K63" i="18"/>
  <c r="K4" i="18"/>
  <c r="K6" i="18"/>
  <c r="K8" i="18"/>
  <c r="K10" i="18"/>
  <c r="T30" i="15"/>
  <c r="T23" i="15"/>
  <c r="T36" i="15"/>
  <c r="T21" i="15"/>
  <c r="K71" i="18"/>
  <c r="K80" i="18"/>
  <c r="K88" i="18"/>
  <c r="K96" i="18"/>
  <c r="G8" i="18"/>
  <c r="K40" i="18"/>
  <c r="L81" i="28"/>
  <c r="L110" i="28"/>
  <c r="G43" i="18"/>
  <c r="K54" i="18"/>
  <c r="L170" i="28"/>
  <c r="L94" i="28"/>
  <c r="K9" i="18"/>
  <c r="K27" i="18"/>
  <c r="G32" i="18"/>
  <c r="K44" i="18"/>
  <c r="K52" i="18"/>
  <c r="K60" i="18"/>
  <c r="L35" i="28"/>
  <c r="L182" i="28"/>
  <c r="K3" i="18"/>
  <c r="K17" i="18"/>
  <c r="K25" i="18"/>
  <c r="K38" i="18"/>
  <c r="K64" i="18"/>
  <c r="K73" i="18"/>
  <c r="K82" i="18"/>
  <c r="K90" i="18"/>
  <c r="K98" i="18"/>
  <c r="L152" i="28"/>
  <c r="L157" i="28"/>
  <c r="L184" i="28"/>
  <c r="L199" i="28"/>
  <c r="K5" i="18"/>
  <c r="G10" i="18"/>
  <c r="G24" i="18"/>
  <c r="K34" i="18"/>
  <c r="G41" i="18"/>
  <c r="K50" i="18"/>
  <c r="K58" i="18"/>
  <c r="K62" i="18"/>
  <c r="K69" i="18"/>
  <c r="K77" i="18"/>
  <c r="K86" i="18"/>
  <c r="K94" i="18"/>
  <c r="L138" i="28"/>
  <c r="L165" i="28"/>
  <c r="L173" i="28"/>
  <c r="L209" i="28"/>
  <c r="K7" i="18"/>
  <c r="K11" i="18"/>
  <c r="K19" i="18"/>
  <c r="K36" i="18"/>
  <c r="K42" i="18"/>
  <c r="K56" i="18"/>
  <c r="G63" i="18"/>
  <c r="K67" i="18"/>
  <c r="K75" i="18"/>
  <c r="K84" i="18"/>
  <c r="K92" i="18"/>
  <c r="L11" i="28"/>
  <c r="L61" i="28"/>
  <c r="L144" i="28"/>
  <c r="L162" i="28"/>
  <c r="G192" i="31"/>
  <c r="J192" i="31" s="1"/>
  <c r="L192" i="31" s="1"/>
  <c r="K192" i="31"/>
  <c r="G39" i="31"/>
  <c r="J39" i="31" s="1"/>
  <c r="L39" i="31" s="1"/>
  <c r="K39" i="31"/>
  <c r="R48" i="31"/>
  <c r="G67" i="31"/>
  <c r="J67" i="31" s="1"/>
  <c r="L67" i="31" s="1"/>
  <c r="K67" i="31"/>
  <c r="G75" i="31"/>
  <c r="J75" i="31" s="1"/>
  <c r="L75" i="31" s="1"/>
  <c r="K75" i="31"/>
  <c r="G97" i="31"/>
  <c r="J97" i="31" s="1"/>
  <c r="L97" i="31" s="1"/>
  <c r="K97" i="31"/>
  <c r="G103" i="31"/>
  <c r="J103" i="31" s="1"/>
  <c r="L103" i="31" s="1"/>
  <c r="K103" i="31"/>
  <c r="G109" i="31"/>
  <c r="J109" i="31" s="1"/>
  <c r="L109" i="31" s="1"/>
  <c r="K109" i="31"/>
  <c r="G115" i="31"/>
  <c r="J115" i="31" s="1"/>
  <c r="L115" i="31" s="1"/>
  <c r="K115" i="31"/>
  <c r="G121" i="31"/>
  <c r="J121" i="31" s="1"/>
  <c r="L121" i="31" s="1"/>
  <c r="K121" i="31"/>
  <c r="G127" i="31"/>
  <c r="J127" i="31" s="1"/>
  <c r="L127" i="31" s="1"/>
  <c r="K127" i="31"/>
  <c r="G131" i="31"/>
  <c r="J131" i="31" s="1"/>
  <c r="L131" i="31" s="1"/>
  <c r="K131" i="31"/>
  <c r="G137" i="31"/>
  <c r="J137" i="31" s="1"/>
  <c r="L137" i="31" s="1"/>
  <c r="K137" i="31"/>
  <c r="G193" i="31"/>
  <c r="J193" i="31" s="1"/>
  <c r="L193" i="31" s="1"/>
  <c r="K193" i="31"/>
  <c r="L131" i="23"/>
  <c r="N131" i="23" s="1"/>
  <c r="L127" i="23"/>
  <c r="N127" i="23" s="1"/>
  <c r="L123" i="23"/>
  <c r="N123" i="23" s="1"/>
  <c r="L119" i="23"/>
  <c r="N119" i="23" s="1"/>
  <c r="L175" i="23"/>
  <c r="N175" i="23" s="1"/>
  <c r="L174" i="23"/>
  <c r="N174" i="23" s="1"/>
  <c r="L173" i="23"/>
  <c r="N173" i="23" s="1"/>
  <c r="L172" i="23"/>
  <c r="N172" i="23" s="1"/>
  <c r="L171" i="23"/>
  <c r="N171" i="23" s="1"/>
  <c r="L170" i="23"/>
  <c r="N170" i="23" s="1"/>
  <c r="L169" i="23"/>
  <c r="N169" i="23" s="1"/>
  <c r="L128" i="23"/>
  <c r="N128" i="23" s="1"/>
  <c r="L124" i="23"/>
  <c r="N124" i="23" s="1"/>
  <c r="L120" i="23"/>
  <c r="N120" i="23" s="1"/>
  <c r="L116" i="23"/>
  <c r="N116" i="23" s="1"/>
  <c r="L96" i="23"/>
  <c r="N96" i="23" s="1"/>
  <c r="L125" i="23"/>
  <c r="N125" i="23" s="1"/>
  <c r="L121" i="23"/>
  <c r="N121" i="23" s="1"/>
  <c r="L117" i="23"/>
  <c r="N117" i="23" s="1"/>
  <c r="L37" i="23"/>
  <c r="N37" i="23" s="1"/>
  <c r="L129" i="23"/>
  <c r="N129" i="23" s="1"/>
  <c r="L97" i="23"/>
  <c r="N97" i="23" s="1"/>
  <c r="L122" i="23"/>
  <c r="N122" i="23" s="1"/>
  <c r="C199" i="1"/>
  <c r="C195" i="1"/>
  <c r="C191" i="1"/>
  <c r="C187" i="1"/>
  <c r="C183" i="1"/>
  <c r="C179" i="1"/>
  <c r="C175" i="1"/>
  <c r="C171" i="1"/>
  <c r="C167" i="1"/>
  <c r="C163" i="1"/>
  <c r="C159" i="1"/>
  <c r="C155" i="1"/>
  <c r="C151" i="1"/>
  <c r="C147" i="1"/>
  <c r="C143" i="1"/>
  <c r="C139" i="1"/>
  <c r="I136" i="1"/>
  <c r="C136" i="1"/>
  <c r="B135" i="1"/>
  <c r="G197" i="1"/>
  <c r="G193" i="1"/>
  <c r="G189" i="1"/>
  <c r="G185" i="1"/>
  <c r="G199" i="1"/>
  <c r="G195" i="1"/>
  <c r="G191" i="1"/>
  <c r="G187" i="1"/>
  <c r="G183" i="1"/>
  <c r="I135" i="1"/>
  <c r="I134" i="1"/>
  <c r="B133" i="1"/>
  <c r="C132" i="1"/>
  <c r="B131" i="1"/>
  <c r="C129" i="1"/>
  <c r="J127" i="1"/>
  <c r="B127" i="1"/>
  <c r="D124" i="1"/>
  <c r="F123" i="1"/>
  <c r="C121" i="1"/>
  <c r="J119" i="1"/>
  <c r="B119" i="1"/>
  <c r="C112" i="1"/>
  <c r="B111" i="1"/>
  <c r="C104" i="1"/>
  <c r="B103" i="1"/>
  <c r="C96" i="1"/>
  <c r="B95" i="1"/>
  <c r="C88" i="1"/>
  <c r="B87" i="1"/>
  <c r="C80" i="1"/>
  <c r="B79" i="1"/>
  <c r="C72" i="1"/>
  <c r="B71" i="1"/>
  <c r="C64" i="1"/>
  <c r="B63" i="1"/>
  <c r="C56" i="1"/>
  <c r="B55" i="1"/>
  <c r="C48" i="1"/>
  <c r="B47" i="1"/>
  <c r="C40" i="1"/>
  <c r="B39" i="1"/>
  <c r="C32" i="1"/>
  <c r="B31" i="1"/>
  <c r="C197" i="1"/>
  <c r="C193" i="1"/>
  <c r="C189" i="1"/>
  <c r="C185" i="1"/>
  <c r="C180" i="1"/>
  <c r="C176" i="1"/>
  <c r="C172" i="1"/>
  <c r="C168" i="1"/>
  <c r="C164" i="1"/>
  <c r="C160" i="1"/>
  <c r="C156" i="1"/>
  <c r="C152" i="1"/>
  <c r="C148" i="1"/>
  <c r="C144" i="1"/>
  <c r="C140" i="1"/>
  <c r="D136" i="1"/>
  <c r="I133" i="1"/>
  <c r="J129" i="1"/>
  <c r="B129" i="1"/>
  <c r="F125" i="1"/>
  <c r="C123" i="1"/>
  <c r="J121" i="1"/>
  <c r="B121" i="1"/>
  <c r="I198" i="1"/>
  <c r="I194" i="1"/>
  <c r="I190" i="1"/>
  <c r="I186" i="1"/>
  <c r="I182" i="1"/>
  <c r="I178" i="1"/>
  <c r="I174" i="1"/>
  <c r="I170" i="1"/>
  <c r="I166" i="1"/>
  <c r="I162" i="1"/>
  <c r="I158" i="1"/>
  <c r="I154" i="1"/>
  <c r="I150" i="1"/>
  <c r="I146" i="1"/>
  <c r="I142" i="1"/>
  <c r="I138" i="1"/>
  <c r="C135" i="1"/>
  <c r="D134" i="1"/>
  <c r="F127" i="1"/>
  <c r="C125" i="1"/>
  <c r="H124" i="1"/>
  <c r="J123" i="1"/>
  <c r="B123" i="1"/>
  <c r="F119" i="1"/>
  <c r="I118" i="1"/>
  <c r="D118" i="1"/>
  <c r="I117" i="1"/>
  <c r="C117" i="1"/>
  <c r="J111" i="1"/>
  <c r="I110" i="1"/>
  <c r="D110" i="1"/>
  <c r="I109" i="1"/>
  <c r="C109" i="1"/>
  <c r="J103" i="1"/>
  <c r="I102" i="1"/>
  <c r="D102" i="1"/>
  <c r="I101" i="1"/>
  <c r="C101" i="1"/>
  <c r="J95" i="1"/>
  <c r="I94" i="1"/>
  <c r="D94" i="1"/>
  <c r="I93" i="1"/>
  <c r="C93" i="1"/>
  <c r="J87" i="1"/>
  <c r="I86" i="1"/>
  <c r="D86" i="1"/>
  <c r="I85" i="1"/>
  <c r="C85" i="1"/>
  <c r="J79" i="1"/>
  <c r="I78" i="1"/>
  <c r="D78" i="1"/>
  <c r="I77" i="1"/>
  <c r="C77" i="1"/>
  <c r="J71" i="1"/>
  <c r="I70" i="1"/>
  <c r="D70" i="1"/>
  <c r="I69" i="1"/>
  <c r="C69" i="1"/>
  <c r="J63" i="1"/>
  <c r="I62" i="1"/>
  <c r="D62" i="1"/>
  <c r="I61" i="1"/>
  <c r="C61" i="1"/>
  <c r="J55" i="1"/>
  <c r="I54" i="1"/>
  <c r="D54" i="1"/>
  <c r="I53" i="1"/>
  <c r="C53" i="1"/>
  <c r="E198" i="1"/>
  <c r="G182" i="1"/>
  <c r="G163" i="1"/>
  <c r="C134" i="1"/>
  <c r="I128" i="1"/>
  <c r="H126" i="1"/>
  <c r="I112" i="1"/>
  <c r="C111" i="1"/>
  <c r="I103" i="1"/>
  <c r="C102" i="1"/>
  <c r="B93" i="1"/>
  <c r="F91" i="1"/>
  <c r="J89" i="1"/>
  <c r="D88" i="1"/>
  <c r="I80" i="1"/>
  <c r="C79" i="1"/>
  <c r="I71" i="1"/>
  <c r="C70" i="1"/>
  <c r="B61" i="1"/>
  <c r="F59" i="1"/>
  <c r="J57" i="1"/>
  <c r="D56" i="1"/>
  <c r="I48" i="1"/>
  <c r="J47" i="1"/>
  <c r="C46" i="1"/>
  <c r="C45" i="1"/>
  <c r="F43" i="1"/>
  <c r="E41" i="1"/>
  <c r="D40" i="1"/>
  <c r="I37" i="1"/>
  <c r="I32" i="1"/>
  <c r="J31" i="1"/>
  <c r="C30" i="1"/>
  <c r="C29" i="1"/>
  <c r="J27" i="1"/>
  <c r="B27" i="1"/>
  <c r="D24" i="1"/>
  <c r="F23" i="1"/>
  <c r="C21" i="1"/>
  <c r="J19" i="1"/>
  <c r="B19" i="1"/>
  <c r="G17" i="1"/>
  <c r="D16" i="1"/>
  <c r="F15" i="1"/>
  <c r="C13" i="1"/>
  <c r="J11" i="1"/>
  <c r="B11" i="1"/>
  <c r="D8" i="1"/>
  <c r="F7" i="1"/>
  <c r="C5" i="1"/>
  <c r="J3" i="1"/>
  <c r="B3" i="1"/>
  <c r="E194" i="1"/>
  <c r="D122" i="1"/>
  <c r="B117" i="1"/>
  <c r="J113" i="1"/>
  <c r="D112" i="1"/>
  <c r="I104" i="1"/>
  <c r="C103" i="1"/>
  <c r="I95" i="1"/>
  <c r="C94" i="1"/>
  <c r="B85" i="1"/>
  <c r="J81" i="1"/>
  <c r="D80" i="1"/>
  <c r="I72" i="1"/>
  <c r="C71" i="1"/>
  <c r="I63" i="1"/>
  <c r="C62" i="1"/>
  <c r="B53" i="1"/>
  <c r="J49" i="1"/>
  <c r="I47" i="1"/>
  <c r="I46" i="1"/>
  <c r="B45" i="1"/>
  <c r="C39" i="1"/>
  <c r="D38" i="1"/>
  <c r="I31" i="1"/>
  <c r="I30" i="1"/>
  <c r="B29" i="1"/>
  <c r="G27" i="1"/>
  <c r="F25" i="1"/>
  <c r="C23" i="1"/>
  <c r="J21" i="1"/>
  <c r="B21" i="1"/>
  <c r="G19" i="1"/>
  <c r="F17" i="1"/>
  <c r="C15" i="1"/>
  <c r="J13" i="1"/>
  <c r="B13" i="1"/>
  <c r="G11" i="1"/>
  <c r="F9" i="1"/>
  <c r="C7" i="1"/>
  <c r="J5" i="1"/>
  <c r="B5" i="1"/>
  <c r="G3" i="1"/>
  <c r="E190" i="1"/>
  <c r="J135" i="1"/>
  <c r="C133" i="1"/>
  <c r="F131" i="1"/>
  <c r="F129" i="1"/>
  <c r="C127" i="1"/>
  <c r="J125" i="1"/>
  <c r="C118" i="1"/>
  <c r="B109" i="1"/>
  <c r="J105" i="1"/>
  <c r="D104" i="1"/>
  <c r="I96" i="1"/>
  <c r="C95" i="1"/>
  <c r="I87" i="1"/>
  <c r="C86" i="1"/>
  <c r="B77" i="1"/>
  <c r="J73" i="1"/>
  <c r="D72" i="1"/>
  <c r="I64" i="1"/>
  <c r="C63" i="1"/>
  <c r="I55" i="1"/>
  <c r="C54" i="1"/>
  <c r="D48" i="1"/>
  <c r="I45" i="1"/>
  <c r="J41" i="1"/>
  <c r="I40" i="1"/>
  <c r="J39" i="1"/>
  <c r="C38" i="1"/>
  <c r="C37" i="1"/>
  <c r="D32" i="1"/>
  <c r="I29" i="1"/>
  <c r="F27" i="1"/>
  <c r="C25" i="1"/>
  <c r="J23" i="1"/>
  <c r="B23" i="1"/>
  <c r="G21" i="1"/>
  <c r="F19" i="1"/>
  <c r="C17" i="1"/>
  <c r="J15" i="1"/>
  <c r="B15" i="1"/>
  <c r="F11" i="1"/>
  <c r="C9" i="1"/>
  <c r="J7" i="1"/>
  <c r="B7" i="1"/>
  <c r="F3" i="1"/>
  <c r="E186" i="1"/>
  <c r="B125" i="1"/>
  <c r="F121" i="1"/>
  <c r="C119" i="1"/>
  <c r="I111" i="1"/>
  <c r="C110" i="1"/>
  <c r="B101" i="1"/>
  <c r="F99" i="1"/>
  <c r="J97" i="1"/>
  <c r="D96" i="1"/>
  <c r="I88" i="1"/>
  <c r="C87" i="1"/>
  <c r="I79" i="1"/>
  <c r="C78" i="1"/>
  <c r="B69" i="1"/>
  <c r="F67" i="1"/>
  <c r="J65" i="1"/>
  <c r="D64" i="1"/>
  <c r="I56" i="1"/>
  <c r="C55" i="1"/>
  <c r="C47" i="1"/>
  <c r="D46" i="1"/>
  <c r="F41" i="1"/>
  <c r="I39" i="1"/>
  <c r="I38" i="1"/>
  <c r="B37" i="1"/>
  <c r="C36" i="1"/>
  <c r="B35" i="1"/>
  <c r="C31" i="1"/>
  <c r="D30" i="1"/>
  <c r="C27" i="1"/>
  <c r="J25" i="1"/>
  <c r="B25" i="1"/>
  <c r="G23" i="1"/>
  <c r="D22" i="1"/>
  <c r="F21" i="1"/>
  <c r="C19" i="1"/>
  <c r="J17" i="1"/>
  <c r="B17" i="1"/>
  <c r="G15" i="1"/>
  <c r="D14" i="1"/>
  <c r="F13" i="1"/>
  <c r="C11" i="1"/>
  <c r="J9" i="1"/>
  <c r="B9" i="1"/>
  <c r="G7" i="1"/>
  <c r="D6" i="1"/>
  <c r="F5" i="1"/>
  <c r="C3" i="1"/>
  <c r="G5" i="27"/>
  <c r="H5" i="27" s="1"/>
  <c r="G6" i="27"/>
  <c r="H6" i="27" s="1"/>
  <c r="J6" i="27"/>
  <c r="J11" i="27"/>
  <c r="G74" i="27"/>
  <c r="H74" i="27" s="1"/>
  <c r="T9" i="15"/>
  <c r="J74" i="27"/>
  <c r="J87" i="27"/>
  <c r="J95" i="27"/>
  <c r="J180" i="27"/>
  <c r="J221" i="27"/>
  <c r="J251" i="27"/>
  <c r="J255" i="27"/>
  <c r="T29" i="15"/>
  <c r="G22" i="18"/>
  <c r="K22" i="18"/>
  <c r="K70" i="18"/>
  <c r="K78" i="18"/>
  <c r="K87" i="18"/>
  <c r="K95" i="18"/>
  <c r="G95" i="18"/>
  <c r="B8" i="6"/>
  <c r="A8" i="4"/>
  <c r="V8" i="26"/>
  <c r="G19" i="31"/>
  <c r="J19" i="31" s="1"/>
  <c r="L19" i="31" s="1"/>
  <c r="K19" i="31"/>
  <c r="Q22" i="31"/>
  <c r="G23" i="31"/>
  <c r="J23" i="31" s="1"/>
  <c r="L23" i="31" s="1"/>
  <c r="K23" i="31"/>
  <c r="G27" i="31"/>
  <c r="J27" i="31" s="1"/>
  <c r="L27" i="31" s="1"/>
  <c r="K27" i="31"/>
  <c r="S33" i="31"/>
  <c r="Z34" i="31"/>
  <c r="G38" i="31"/>
  <c r="J38" i="31" s="1"/>
  <c r="L38" i="31" s="1"/>
  <c r="G43" i="31"/>
  <c r="J43" i="31" s="1"/>
  <c r="L43" i="31" s="1"/>
  <c r="K43" i="31"/>
  <c r="R47" i="31"/>
  <c r="S49" i="31"/>
  <c r="Z50" i="31"/>
  <c r="Q54" i="31"/>
  <c r="G55" i="31"/>
  <c r="J55" i="31" s="1"/>
  <c r="L55" i="31" s="1"/>
  <c r="K55" i="31"/>
  <c r="S61" i="31"/>
  <c r="Z62" i="31"/>
  <c r="G66" i="31"/>
  <c r="J66" i="31" s="1"/>
  <c r="L66" i="31" s="1"/>
  <c r="G71" i="31"/>
  <c r="J71" i="31" s="1"/>
  <c r="L71" i="31" s="1"/>
  <c r="K71" i="31"/>
  <c r="G74" i="31"/>
  <c r="J74" i="31" s="1"/>
  <c r="L74" i="31" s="1"/>
  <c r="S77" i="31"/>
  <c r="Z78" i="31"/>
  <c r="S81" i="31"/>
  <c r="Z82" i="31"/>
  <c r="G91" i="31"/>
  <c r="J91" i="31" s="1"/>
  <c r="L91" i="31" s="1"/>
  <c r="K91" i="31"/>
  <c r="G94" i="31"/>
  <c r="J94" i="31" s="1"/>
  <c r="L94" i="31" s="1"/>
  <c r="G145" i="31"/>
  <c r="J145" i="31" s="1"/>
  <c r="L145" i="31" s="1"/>
  <c r="K145" i="31"/>
  <c r="G160" i="31"/>
  <c r="J160" i="31" s="1"/>
  <c r="L160" i="31" s="1"/>
  <c r="K160" i="31"/>
  <c r="G168" i="31"/>
  <c r="J168" i="31" s="1"/>
  <c r="L168" i="31" s="1"/>
  <c r="K168" i="31"/>
  <c r="G176" i="31"/>
  <c r="J176" i="31" s="1"/>
  <c r="L176" i="31" s="1"/>
  <c r="K176" i="31"/>
  <c r="G184" i="31"/>
  <c r="J184" i="31" s="1"/>
  <c r="L184" i="31" s="1"/>
  <c r="K184" i="31"/>
  <c r="J27" i="23"/>
  <c r="J26" i="23"/>
  <c r="E26" i="1" s="1"/>
  <c r="J25" i="23"/>
  <c r="J24" i="23"/>
  <c r="E24" i="1" s="1"/>
  <c r="J23" i="23"/>
  <c r="J22" i="23"/>
  <c r="J21" i="23"/>
  <c r="J20" i="23"/>
  <c r="E20" i="1" s="1"/>
  <c r="J19" i="23"/>
  <c r="J18" i="23"/>
  <c r="E18" i="1" s="1"/>
  <c r="J17" i="23"/>
  <c r="J16" i="23"/>
  <c r="E16" i="1" s="1"/>
  <c r="J15" i="23"/>
  <c r="J14" i="23"/>
  <c r="J163" i="23"/>
  <c r="E163" i="1" s="1"/>
  <c r="J162" i="23"/>
  <c r="E162" i="1" s="1"/>
  <c r="J161" i="23"/>
  <c r="J160" i="23"/>
  <c r="E160" i="1" s="1"/>
  <c r="J159" i="23"/>
  <c r="E159" i="1" s="1"/>
  <c r="J158" i="23"/>
  <c r="E158" i="1" s="1"/>
  <c r="J157" i="23"/>
  <c r="J156" i="23"/>
  <c r="E156" i="1" s="1"/>
  <c r="J155" i="23"/>
  <c r="E155" i="1" s="1"/>
  <c r="J154" i="23"/>
  <c r="E154" i="1" s="1"/>
  <c r="J150" i="23"/>
  <c r="J146" i="23"/>
  <c r="J142" i="23"/>
  <c r="J138" i="23"/>
  <c r="E138" i="1" s="1"/>
  <c r="J134" i="23"/>
  <c r="J98" i="23"/>
  <c r="E98" i="1" s="1"/>
  <c r="J151" i="23"/>
  <c r="E151" i="1" s="1"/>
  <c r="J147" i="23"/>
  <c r="E147" i="1" s="1"/>
  <c r="J143" i="23"/>
  <c r="E143" i="1" s="1"/>
  <c r="J139" i="23"/>
  <c r="E139" i="1" s="1"/>
  <c r="J135" i="23"/>
  <c r="E135" i="1" s="1"/>
  <c r="J152" i="23"/>
  <c r="E152" i="1" s="1"/>
  <c r="J148" i="23"/>
  <c r="E148" i="1" s="1"/>
  <c r="J144" i="23"/>
  <c r="E144" i="1" s="1"/>
  <c r="J140" i="23"/>
  <c r="E140" i="1" s="1"/>
  <c r="J132" i="23"/>
  <c r="E132" i="1" s="1"/>
  <c r="J136" i="23"/>
  <c r="E136" i="1" s="1"/>
  <c r="L41" i="23"/>
  <c r="N41" i="23" s="1"/>
  <c r="L180" i="23"/>
  <c r="N180" i="23" s="1"/>
  <c r="L179" i="23"/>
  <c r="N179" i="23" s="1"/>
  <c r="J141" i="23"/>
  <c r="J14" i="27"/>
  <c r="J23" i="27"/>
  <c r="J42" i="27"/>
  <c r="J78" i="27"/>
  <c r="J107" i="27"/>
  <c r="G108" i="27"/>
  <c r="H108" i="27" s="1"/>
  <c r="J119" i="27"/>
  <c r="J188" i="27"/>
  <c r="J264" i="27"/>
  <c r="T31" i="15"/>
  <c r="J290" i="27"/>
  <c r="J293" i="27"/>
  <c r="G99" i="31"/>
  <c r="J99" i="31" s="1"/>
  <c r="L99" i="31" s="1"/>
  <c r="K99" i="31"/>
  <c r="G105" i="31"/>
  <c r="J105" i="31" s="1"/>
  <c r="L105" i="31" s="1"/>
  <c r="K105" i="31"/>
  <c r="G111" i="31"/>
  <c r="J111" i="31" s="1"/>
  <c r="L111" i="31" s="1"/>
  <c r="K111" i="31"/>
  <c r="G117" i="31"/>
  <c r="J117" i="31" s="1"/>
  <c r="L117" i="31" s="1"/>
  <c r="K117" i="31"/>
  <c r="G123" i="31"/>
  <c r="J123" i="31" s="1"/>
  <c r="L123" i="31" s="1"/>
  <c r="K123" i="31"/>
  <c r="G133" i="31"/>
  <c r="J133" i="31" s="1"/>
  <c r="L133" i="31" s="1"/>
  <c r="K133" i="31"/>
  <c r="G152" i="31"/>
  <c r="J152" i="31" s="1"/>
  <c r="L152" i="31" s="1"/>
  <c r="K152" i="31"/>
  <c r="I22" i="7"/>
  <c r="G22" i="17" s="1"/>
  <c r="F22" i="15"/>
  <c r="H22" i="7" s="1"/>
  <c r="F22" i="17" s="1"/>
  <c r="G31" i="31"/>
  <c r="J31" i="31" s="1"/>
  <c r="L31" i="31" s="1"/>
  <c r="K31" i="31"/>
  <c r="G87" i="31"/>
  <c r="J87" i="31" s="1"/>
  <c r="L87" i="31" s="1"/>
  <c r="K87" i="31"/>
  <c r="G95" i="31"/>
  <c r="J95" i="31" s="1"/>
  <c r="L95" i="31" s="1"/>
  <c r="K95" i="31"/>
  <c r="G153" i="31"/>
  <c r="J153" i="31" s="1"/>
  <c r="L153" i="31" s="1"/>
  <c r="K153" i="31"/>
  <c r="V4" i="23"/>
  <c r="L118" i="23"/>
  <c r="N118" i="23" s="1"/>
  <c r="L126" i="23"/>
  <c r="N126" i="23" s="1"/>
  <c r="I18" i="7"/>
  <c r="G18" i="17" s="1"/>
  <c r="F7" i="15"/>
  <c r="H18" i="7" s="1"/>
  <c r="F18" i="17" s="1"/>
  <c r="U17" i="15"/>
  <c r="B15" i="7" s="1"/>
  <c r="T17" i="15"/>
  <c r="G21" i="27"/>
  <c r="H21" i="27" s="1"/>
  <c r="J50" i="27"/>
  <c r="G56" i="27"/>
  <c r="H56" i="27" s="1"/>
  <c r="J90" i="27"/>
  <c r="G92" i="27"/>
  <c r="H92" i="27" s="1"/>
  <c r="J93" i="27"/>
  <c r="T10" i="15"/>
  <c r="J127" i="27"/>
  <c r="J142" i="27"/>
  <c r="J145" i="27"/>
  <c r="J206" i="27"/>
  <c r="J214" i="27"/>
  <c r="J243" i="27"/>
  <c r="J247" i="27"/>
  <c r="J259" i="27"/>
  <c r="K14" i="18"/>
  <c r="G101" i="31"/>
  <c r="J101" i="31" s="1"/>
  <c r="L101" i="31" s="1"/>
  <c r="K101" i="31"/>
  <c r="G107" i="31"/>
  <c r="J107" i="31" s="1"/>
  <c r="L107" i="31" s="1"/>
  <c r="K107" i="31"/>
  <c r="G113" i="31"/>
  <c r="J113" i="31" s="1"/>
  <c r="L113" i="31" s="1"/>
  <c r="K113" i="31"/>
  <c r="G119" i="31"/>
  <c r="J119" i="31" s="1"/>
  <c r="L119" i="31" s="1"/>
  <c r="K119" i="31"/>
  <c r="G125" i="31"/>
  <c r="J125" i="31" s="1"/>
  <c r="L125" i="31" s="1"/>
  <c r="K125" i="31"/>
  <c r="G129" i="31"/>
  <c r="J129" i="31" s="1"/>
  <c r="L129" i="31" s="1"/>
  <c r="K129" i="31"/>
  <c r="G135" i="31"/>
  <c r="J135" i="31" s="1"/>
  <c r="L135" i="31" s="1"/>
  <c r="K135" i="31"/>
  <c r="Q26" i="26"/>
  <c r="B26" i="4" s="1"/>
  <c r="Q23" i="26"/>
  <c r="B23" i="4" s="1"/>
  <c r="Q15" i="26"/>
  <c r="B15" i="4" s="1"/>
  <c r="K178" i="23"/>
  <c r="M178" i="23" s="1"/>
  <c r="K177" i="23"/>
  <c r="M177" i="23" s="1"/>
  <c r="K176" i="23"/>
  <c r="M176" i="23" s="1"/>
  <c r="K40" i="23"/>
  <c r="M40" i="23" s="1"/>
  <c r="K39" i="23"/>
  <c r="M39" i="23" s="1"/>
  <c r="K38" i="23"/>
  <c r="M38" i="23" s="1"/>
  <c r="I191" i="31"/>
  <c r="I190" i="31"/>
  <c r="I11" i="25"/>
  <c r="I194" i="31"/>
  <c r="J11" i="25"/>
  <c r="I195" i="31"/>
  <c r="L130" i="23"/>
  <c r="N130" i="23" s="1"/>
  <c r="T8" i="15"/>
  <c r="U8" i="15"/>
  <c r="B5" i="7" s="1"/>
  <c r="K31" i="27"/>
  <c r="K59" i="18"/>
  <c r="G47" i="31"/>
  <c r="J47" i="31" s="1"/>
  <c r="L47" i="31" s="1"/>
  <c r="K47" i="31"/>
  <c r="G59" i="31"/>
  <c r="J59" i="31" s="1"/>
  <c r="L59" i="31" s="1"/>
  <c r="K59" i="31"/>
  <c r="Q75" i="31"/>
  <c r="L7" i="23"/>
  <c r="N7" i="23" s="1"/>
  <c r="L12" i="23"/>
  <c r="N12" i="23" s="1"/>
  <c r="L5" i="23"/>
  <c r="N5" i="23" s="1"/>
  <c r="L4" i="23"/>
  <c r="N4" i="23" s="1"/>
  <c r="L10" i="23"/>
  <c r="N10" i="23" s="1"/>
  <c r="L11" i="23"/>
  <c r="N11" i="23" s="1"/>
  <c r="L6" i="23"/>
  <c r="N6" i="23" s="1"/>
  <c r="L13" i="23"/>
  <c r="N13" i="23" s="1"/>
  <c r="Z18" i="31"/>
  <c r="R20" i="31"/>
  <c r="S21" i="31"/>
  <c r="Z22" i="31"/>
  <c r="S25" i="31"/>
  <c r="Z26" i="31"/>
  <c r="G30" i="31"/>
  <c r="J30" i="31" s="1"/>
  <c r="L30" i="31" s="1"/>
  <c r="G35" i="31"/>
  <c r="J35" i="31" s="1"/>
  <c r="L35" i="31" s="1"/>
  <c r="K35" i="31"/>
  <c r="S41" i="31"/>
  <c r="Z42" i="31"/>
  <c r="G46" i="31"/>
  <c r="J46" i="31" s="1"/>
  <c r="L46" i="31" s="1"/>
  <c r="Q50" i="31"/>
  <c r="G51" i="31"/>
  <c r="J51" i="31" s="1"/>
  <c r="L51" i="31" s="1"/>
  <c r="K51" i="31"/>
  <c r="S53" i="31"/>
  <c r="Z54" i="31"/>
  <c r="G58" i="31"/>
  <c r="J58" i="31" s="1"/>
  <c r="L58" i="31" s="1"/>
  <c r="G63" i="31"/>
  <c r="J63" i="31" s="1"/>
  <c r="L63" i="31" s="1"/>
  <c r="K63" i="31"/>
  <c r="S69" i="31"/>
  <c r="Z70" i="31"/>
  <c r="G79" i="31"/>
  <c r="J79" i="31" s="1"/>
  <c r="L79" i="31" s="1"/>
  <c r="K79" i="31"/>
  <c r="Q82" i="31"/>
  <c r="G83" i="31"/>
  <c r="J83" i="31" s="1"/>
  <c r="L83" i="31" s="1"/>
  <c r="K83" i="31"/>
  <c r="G86" i="31"/>
  <c r="J86" i="31" s="1"/>
  <c r="L86" i="31" s="1"/>
  <c r="S89" i="31"/>
  <c r="Z90" i="31"/>
  <c r="G144" i="31"/>
  <c r="J144" i="31" s="1"/>
  <c r="L144" i="31" s="1"/>
  <c r="K144" i="31"/>
  <c r="G161" i="31"/>
  <c r="J161" i="31" s="1"/>
  <c r="L161" i="31" s="1"/>
  <c r="K161" i="31"/>
  <c r="G169" i="31"/>
  <c r="J169" i="31" s="1"/>
  <c r="L169" i="31" s="1"/>
  <c r="K169" i="31"/>
  <c r="G177" i="31"/>
  <c r="J177" i="31" s="1"/>
  <c r="L177" i="31" s="1"/>
  <c r="K177" i="31"/>
  <c r="G185" i="31"/>
  <c r="J185" i="31" s="1"/>
  <c r="L185" i="31" s="1"/>
  <c r="K185" i="31"/>
  <c r="J133" i="23"/>
  <c r="J149" i="23"/>
  <c r="E149" i="1" s="1"/>
  <c r="I4" i="7"/>
  <c r="G4" i="17" s="1"/>
  <c r="F14" i="15"/>
  <c r="H4" i="7" s="1"/>
  <c r="F4" i="17" s="1"/>
  <c r="J26" i="27"/>
  <c r="G27" i="27"/>
  <c r="H27" i="27" s="1"/>
  <c r="G33" i="27"/>
  <c r="H33" i="27" s="1"/>
  <c r="G34" i="27"/>
  <c r="H34" i="27" s="1"/>
  <c r="J34" i="27"/>
  <c r="T6" i="15"/>
  <c r="J39" i="27"/>
  <c r="J62" i="27"/>
  <c r="J75" i="27"/>
  <c r="J111" i="27"/>
  <c r="J115" i="27"/>
  <c r="G116" i="27"/>
  <c r="H116" i="27" s="1"/>
  <c r="J152" i="27"/>
  <c r="J170" i="27"/>
  <c r="J173" i="27"/>
  <c r="I7" i="7"/>
  <c r="G7" i="17" s="1"/>
  <c r="F10" i="15"/>
  <c r="H7" i="7" s="1"/>
  <c r="F7" i="17" s="1"/>
  <c r="T24" i="15"/>
  <c r="I25" i="7"/>
  <c r="G25" i="17" s="1"/>
  <c r="F30" i="15"/>
  <c r="H25" i="7" s="1"/>
  <c r="F25" i="17" s="1"/>
  <c r="J7" i="27"/>
  <c r="J10" i="27"/>
  <c r="G12" i="27"/>
  <c r="H12" i="27" s="1"/>
  <c r="J22" i="27"/>
  <c r="J35" i="27"/>
  <c r="J38" i="27"/>
  <c r="G46" i="27"/>
  <c r="H46" i="27" s="1"/>
  <c r="J51" i="27"/>
  <c r="J54" i="27"/>
  <c r="J63" i="27"/>
  <c r="J66" i="27"/>
  <c r="G69" i="27"/>
  <c r="H69" i="27" s="1"/>
  <c r="G75" i="27"/>
  <c r="H75" i="27" s="1"/>
  <c r="J83" i="27"/>
  <c r="J86" i="27"/>
  <c r="J123" i="27"/>
  <c r="J131" i="27"/>
  <c r="J135" i="27"/>
  <c r="J147" i="27"/>
  <c r="J175" i="27"/>
  <c r="J183" i="27"/>
  <c r="J196" i="27"/>
  <c r="J216" i="27"/>
  <c r="J223" i="27"/>
  <c r="J227" i="27"/>
  <c r="J266" i="27"/>
  <c r="J269" i="27"/>
  <c r="J272" i="27"/>
  <c r="G272" i="27"/>
  <c r="H272" i="27" s="1"/>
  <c r="L153" i="23"/>
  <c r="N153" i="23" s="1"/>
  <c r="I18" i="31"/>
  <c r="I21" i="31"/>
  <c r="I25" i="31"/>
  <c r="I29" i="31"/>
  <c r="I77" i="31"/>
  <c r="I81" i="31"/>
  <c r="I85" i="31"/>
  <c r="I89" i="31"/>
  <c r="I93" i="31"/>
  <c r="I96" i="31"/>
  <c r="I98" i="31"/>
  <c r="I100" i="31"/>
  <c r="I102" i="31"/>
  <c r="I104" i="31"/>
  <c r="I106" i="31"/>
  <c r="I108" i="31"/>
  <c r="I110" i="31"/>
  <c r="I112" i="31"/>
  <c r="I114" i="31"/>
  <c r="I116" i="31"/>
  <c r="I118" i="31"/>
  <c r="I120" i="31"/>
  <c r="I122" i="31"/>
  <c r="I124" i="31"/>
  <c r="I126" i="31"/>
  <c r="I128" i="31"/>
  <c r="I130" i="31"/>
  <c r="I132" i="31"/>
  <c r="I134" i="31"/>
  <c r="I136" i="31"/>
  <c r="I140" i="31"/>
  <c r="I141" i="31"/>
  <c r="I148" i="31"/>
  <c r="I149" i="31"/>
  <c r="I156" i="31"/>
  <c r="I157" i="31"/>
  <c r="I164" i="31"/>
  <c r="I165" i="31"/>
  <c r="I172" i="31"/>
  <c r="I173" i="31"/>
  <c r="I180" i="31"/>
  <c r="I181" i="31"/>
  <c r="I188" i="31"/>
  <c r="J9" i="25"/>
  <c r="Q29" i="26"/>
  <c r="B29" i="4" s="1"/>
  <c r="Q14" i="26"/>
  <c r="B14" i="4" s="1"/>
  <c r="G274" i="27"/>
  <c r="H274" i="27" s="1"/>
  <c r="G130" i="27"/>
  <c r="H130" i="27" s="1"/>
  <c r="G126" i="27"/>
  <c r="H126" i="27" s="1"/>
  <c r="J260" i="27"/>
  <c r="J252" i="27"/>
  <c r="G245" i="27"/>
  <c r="H245" i="27" s="1"/>
  <c r="J244" i="27"/>
  <c r="J224" i="27"/>
  <c r="G201" i="27"/>
  <c r="H201" i="27" s="1"/>
  <c r="J200" i="27"/>
  <c r="J192" i="27"/>
  <c r="J184" i="27"/>
  <c r="J176" i="27"/>
  <c r="J156" i="27"/>
  <c r="J148" i="27"/>
  <c r="J128" i="27"/>
  <c r="J120" i="27"/>
  <c r="G113" i="27"/>
  <c r="H113" i="27" s="1"/>
  <c r="J112" i="27"/>
  <c r="J103" i="27"/>
  <c r="J96" i="27"/>
  <c r="J292" i="27"/>
  <c r="J287" i="27"/>
  <c r="J284" i="27"/>
  <c r="J279" i="27"/>
  <c r="J276" i="27"/>
  <c r="J271" i="27"/>
  <c r="J268" i="27"/>
  <c r="J263" i="27"/>
  <c r="J240" i="27"/>
  <c r="J235" i="27"/>
  <c r="J232" i="27"/>
  <c r="J220" i="27"/>
  <c r="J211" i="27"/>
  <c r="J208" i="27"/>
  <c r="J203" i="27"/>
  <c r="G173" i="27"/>
  <c r="H173" i="27" s="1"/>
  <c r="J172" i="27"/>
  <c r="J167" i="27"/>
  <c r="J164" i="27"/>
  <c r="G145" i="27"/>
  <c r="H145" i="27" s="1"/>
  <c r="J144" i="27"/>
  <c r="J139" i="27"/>
  <c r="J136" i="27"/>
  <c r="J99" i="27"/>
  <c r="J92" i="27"/>
  <c r="K5" i="23"/>
  <c r="G5" i="1" s="1"/>
  <c r="L15" i="23"/>
  <c r="N15" i="23" s="1"/>
  <c r="L19" i="23"/>
  <c r="N19" i="23" s="1"/>
  <c r="L23" i="23"/>
  <c r="N23" i="23" s="1"/>
  <c r="L27" i="23"/>
  <c r="N27" i="23" s="1"/>
  <c r="L132" i="23"/>
  <c r="N132" i="23" s="1"/>
  <c r="L136" i="23"/>
  <c r="N136" i="23" s="1"/>
  <c r="L140" i="23"/>
  <c r="N140" i="23" s="1"/>
  <c r="L144" i="23"/>
  <c r="N144" i="23" s="1"/>
  <c r="L148" i="23"/>
  <c r="N148" i="23" s="1"/>
  <c r="L152" i="23"/>
  <c r="N152" i="23" s="1"/>
  <c r="L155" i="23"/>
  <c r="N155" i="23" s="1"/>
  <c r="L156" i="23"/>
  <c r="N156" i="23" s="1"/>
  <c r="L157" i="23"/>
  <c r="N157" i="23" s="1"/>
  <c r="L158" i="23"/>
  <c r="N158" i="23" s="1"/>
  <c r="L159" i="23"/>
  <c r="N159" i="23" s="1"/>
  <c r="L160" i="23"/>
  <c r="N160" i="23" s="1"/>
  <c r="L161" i="23"/>
  <c r="N161" i="23" s="1"/>
  <c r="L162" i="23"/>
  <c r="N162" i="23" s="1"/>
  <c r="L163" i="23"/>
  <c r="N163" i="23" s="1"/>
  <c r="T3" i="15"/>
  <c r="I20" i="7"/>
  <c r="G20" i="17" s="1"/>
  <c r="F6" i="15"/>
  <c r="H20" i="7" s="1"/>
  <c r="F20" i="17" s="1"/>
  <c r="F11" i="15"/>
  <c r="H8" i="7" s="1"/>
  <c r="F8" i="17" s="1"/>
  <c r="T13" i="15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D31" i="16"/>
  <c r="H29" i="16"/>
  <c r="C28" i="16"/>
  <c r="D27" i="16"/>
  <c r="H25" i="16"/>
  <c r="C24" i="16"/>
  <c r="D23" i="16"/>
  <c r="H21" i="16"/>
  <c r="C21" i="16"/>
  <c r="H19" i="16"/>
  <c r="C19" i="16"/>
  <c r="H17" i="16"/>
  <c r="C17" i="16"/>
  <c r="H15" i="16"/>
  <c r="C15" i="16"/>
  <c r="C31" i="16"/>
  <c r="D30" i="16"/>
  <c r="H28" i="16"/>
  <c r="C27" i="16"/>
  <c r="D26" i="16"/>
  <c r="H24" i="16"/>
  <c r="C23" i="16"/>
  <c r="D22" i="16"/>
  <c r="D20" i="16"/>
  <c r="D18" i="16"/>
  <c r="D16" i="16"/>
  <c r="D14" i="16"/>
  <c r="D12" i="16"/>
  <c r="D10" i="16"/>
  <c r="D8" i="16"/>
  <c r="D6" i="16"/>
  <c r="D4" i="16"/>
  <c r="H31" i="16"/>
  <c r="C30" i="16"/>
  <c r="D29" i="16"/>
  <c r="H27" i="16"/>
  <c r="C26" i="16"/>
  <c r="D25" i="16"/>
  <c r="H23" i="16"/>
  <c r="C22" i="16"/>
  <c r="H20" i="16"/>
  <c r="C20" i="16"/>
  <c r="H18" i="16"/>
  <c r="C18" i="16"/>
  <c r="H16" i="16"/>
  <c r="H30" i="16"/>
  <c r="D28" i="16"/>
  <c r="H26" i="16"/>
  <c r="D24" i="16"/>
  <c r="H22" i="16"/>
  <c r="D15" i="16"/>
  <c r="C14" i="16"/>
  <c r="D13" i="16"/>
  <c r="H11" i="16"/>
  <c r="C10" i="16"/>
  <c r="D9" i="16"/>
  <c r="H7" i="16"/>
  <c r="C6" i="16"/>
  <c r="D5" i="16"/>
  <c r="C16" i="16"/>
  <c r="C13" i="16"/>
  <c r="H10" i="16"/>
  <c r="C9" i="16"/>
  <c r="H6" i="16"/>
  <c r="C5" i="16"/>
  <c r="C29" i="16"/>
  <c r="C25" i="16"/>
  <c r="D21" i="16"/>
  <c r="D19" i="16"/>
  <c r="D17" i="16"/>
  <c r="H14" i="16"/>
  <c r="H13" i="16"/>
  <c r="C12" i="16"/>
  <c r="D11" i="16"/>
  <c r="H9" i="16"/>
  <c r="C8" i="16"/>
  <c r="D7" i="16"/>
  <c r="H5" i="16"/>
  <c r="C4" i="16"/>
  <c r="H12" i="16"/>
  <c r="H8" i="16"/>
  <c r="H4" i="16"/>
  <c r="C11" i="16"/>
  <c r="C7" i="16"/>
  <c r="K262" i="27"/>
  <c r="K242" i="27"/>
  <c r="K230" i="27"/>
  <c r="K222" i="27"/>
  <c r="K218" i="27"/>
  <c r="K202" i="27"/>
  <c r="K174" i="27"/>
  <c r="K146" i="27"/>
  <c r="K215" i="27"/>
  <c r="K159" i="27"/>
  <c r="K135" i="27"/>
  <c r="K252" i="27"/>
  <c r="K244" i="27"/>
  <c r="K224" i="27"/>
  <c r="K181" i="27"/>
  <c r="K125" i="27"/>
  <c r="K112" i="27"/>
  <c r="T16" i="15"/>
  <c r="K208" i="27"/>
  <c r="K97" i="27"/>
  <c r="K21" i="27"/>
  <c r="K82" i="27"/>
  <c r="K74" i="27"/>
  <c r="K66" i="27"/>
  <c r="K54" i="27"/>
  <c r="K2" i="27"/>
  <c r="T20" i="15"/>
  <c r="U24" i="15"/>
  <c r="B27" i="7" s="1"/>
  <c r="L3" i="28"/>
  <c r="L19" i="28"/>
  <c r="L48" i="28"/>
  <c r="L70" i="28"/>
  <c r="G2" i="27"/>
  <c r="H2" i="27" s="1"/>
  <c r="J3" i="27"/>
  <c r="G13" i="27"/>
  <c r="H13" i="27" s="1"/>
  <c r="T4" i="15"/>
  <c r="J19" i="27"/>
  <c r="G25" i="27"/>
  <c r="H25" i="27" s="1"/>
  <c r="J31" i="27"/>
  <c r="G35" i="27"/>
  <c r="H35" i="27" s="1"/>
  <c r="G41" i="27"/>
  <c r="H41" i="27" s="1"/>
  <c r="J47" i="27"/>
  <c r="G52" i="27"/>
  <c r="H52" i="27" s="1"/>
  <c r="J59" i="27"/>
  <c r="J71" i="27"/>
  <c r="G78" i="27"/>
  <c r="H78" i="27" s="1"/>
  <c r="G83" i="27"/>
  <c r="H83" i="27" s="1"/>
  <c r="G84" i="27"/>
  <c r="H84" i="27" s="1"/>
  <c r="J105" i="27"/>
  <c r="J108" i="27"/>
  <c r="J116" i="27"/>
  <c r="G117" i="27"/>
  <c r="H117" i="27" s="1"/>
  <c r="J151" i="27"/>
  <c r="T15" i="15"/>
  <c r="J155" i="27"/>
  <c r="J160" i="27"/>
  <c r="G179" i="27"/>
  <c r="H179" i="27" s="1"/>
  <c r="J179" i="27"/>
  <c r="J187" i="27"/>
  <c r="T18" i="15"/>
  <c r="G188" i="27"/>
  <c r="H188" i="27" s="1"/>
  <c r="J191" i="27"/>
  <c r="J233" i="27"/>
  <c r="J236" i="27"/>
  <c r="T26" i="15"/>
  <c r="J248" i="27"/>
  <c r="J256" i="27"/>
  <c r="K264" i="27"/>
  <c r="J274" i="27"/>
  <c r="G276" i="27"/>
  <c r="H276" i="27" s="1"/>
  <c r="J277" i="27"/>
  <c r="J280" i="27"/>
  <c r="G280" i="27"/>
  <c r="H280" i="27" s="1"/>
  <c r="K47" i="18"/>
  <c r="J13" i="23"/>
  <c r="E13" i="1" s="1"/>
  <c r="J12" i="23"/>
  <c r="J11" i="23"/>
  <c r="J10" i="23"/>
  <c r="E10" i="1" s="1"/>
  <c r="J9" i="23"/>
  <c r="E9" i="1" s="1"/>
  <c r="J5" i="23"/>
  <c r="P25" i="26"/>
  <c r="H25" i="4" s="1"/>
  <c r="P20" i="26"/>
  <c r="H20" i="4" s="1"/>
  <c r="P18" i="26"/>
  <c r="H18" i="4" s="1"/>
  <c r="P17" i="26"/>
  <c r="H17" i="4" s="1"/>
  <c r="P21" i="26"/>
  <c r="H21" i="4" s="1"/>
  <c r="P5" i="26"/>
  <c r="H5" i="4" s="1"/>
  <c r="K168" i="23"/>
  <c r="M168" i="23" s="1"/>
  <c r="K167" i="23"/>
  <c r="M167" i="23" s="1"/>
  <c r="K166" i="23"/>
  <c r="M166" i="23" s="1"/>
  <c r="K165" i="23"/>
  <c r="M165" i="23" s="1"/>
  <c r="K164" i="23"/>
  <c r="M164" i="23" s="1"/>
  <c r="K115" i="23"/>
  <c r="M115" i="23" s="1"/>
  <c r="K114" i="23"/>
  <c r="M114" i="23" s="1"/>
  <c r="K113" i="23"/>
  <c r="M113" i="23" s="1"/>
  <c r="K112" i="23"/>
  <c r="M112" i="23" s="1"/>
  <c r="K111" i="23"/>
  <c r="M111" i="23" s="1"/>
  <c r="K110" i="23"/>
  <c r="M110" i="23" s="1"/>
  <c r="K109" i="23"/>
  <c r="M109" i="23" s="1"/>
  <c r="K108" i="23"/>
  <c r="M108" i="23" s="1"/>
  <c r="K107" i="23"/>
  <c r="M107" i="23" s="1"/>
  <c r="K106" i="23"/>
  <c r="M106" i="23" s="1"/>
  <c r="K105" i="23"/>
  <c r="M105" i="23" s="1"/>
  <c r="K104" i="23"/>
  <c r="M104" i="23" s="1"/>
  <c r="K103" i="23"/>
  <c r="M103" i="23" s="1"/>
  <c r="K102" i="23"/>
  <c r="M102" i="23" s="1"/>
  <c r="K101" i="23"/>
  <c r="M101" i="23" s="1"/>
  <c r="K100" i="23"/>
  <c r="M100" i="23" s="1"/>
  <c r="K99" i="23"/>
  <c r="M99" i="23" s="1"/>
  <c r="K95" i="23"/>
  <c r="M95" i="23" s="1"/>
  <c r="K94" i="23"/>
  <c r="M94" i="23" s="1"/>
  <c r="K93" i="23"/>
  <c r="M93" i="23" s="1"/>
  <c r="K92" i="23"/>
  <c r="M92" i="23" s="1"/>
  <c r="K91" i="23"/>
  <c r="M91" i="23" s="1"/>
  <c r="K90" i="23"/>
  <c r="M90" i="23" s="1"/>
  <c r="K89" i="23"/>
  <c r="M89" i="23" s="1"/>
  <c r="K88" i="23"/>
  <c r="M88" i="23" s="1"/>
  <c r="K87" i="23"/>
  <c r="M87" i="23" s="1"/>
  <c r="K86" i="23"/>
  <c r="M86" i="23" s="1"/>
  <c r="K85" i="23"/>
  <c r="M85" i="23" s="1"/>
  <c r="K84" i="23"/>
  <c r="M84" i="23" s="1"/>
  <c r="K83" i="23"/>
  <c r="M83" i="23" s="1"/>
  <c r="K82" i="23"/>
  <c r="M82" i="23" s="1"/>
  <c r="K81" i="23"/>
  <c r="M81" i="23" s="1"/>
  <c r="K80" i="23"/>
  <c r="M80" i="23" s="1"/>
  <c r="K79" i="23"/>
  <c r="M79" i="23" s="1"/>
  <c r="K78" i="23"/>
  <c r="M78" i="23" s="1"/>
  <c r="K77" i="23"/>
  <c r="M77" i="23" s="1"/>
  <c r="K76" i="23"/>
  <c r="M76" i="23" s="1"/>
  <c r="K75" i="23"/>
  <c r="M75" i="23" s="1"/>
  <c r="K74" i="23"/>
  <c r="M74" i="23" s="1"/>
  <c r="K73" i="23"/>
  <c r="M73" i="23" s="1"/>
  <c r="K72" i="23"/>
  <c r="M72" i="23" s="1"/>
  <c r="K71" i="23"/>
  <c r="M71" i="23" s="1"/>
  <c r="K70" i="23"/>
  <c r="M70" i="23" s="1"/>
  <c r="K69" i="23"/>
  <c r="M69" i="23" s="1"/>
  <c r="K68" i="23"/>
  <c r="M68" i="23" s="1"/>
  <c r="K67" i="23"/>
  <c r="M67" i="23" s="1"/>
  <c r="K66" i="23"/>
  <c r="M66" i="23" s="1"/>
  <c r="K65" i="23"/>
  <c r="M65" i="23" s="1"/>
  <c r="K64" i="23"/>
  <c r="M64" i="23" s="1"/>
  <c r="K63" i="23"/>
  <c r="M63" i="23" s="1"/>
  <c r="K62" i="23"/>
  <c r="M62" i="23" s="1"/>
  <c r="K61" i="23"/>
  <c r="M61" i="23" s="1"/>
  <c r="K60" i="23"/>
  <c r="M60" i="23" s="1"/>
  <c r="K59" i="23"/>
  <c r="M59" i="23" s="1"/>
  <c r="K58" i="23"/>
  <c r="M58" i="23" s="1"/>
  <c r="K57" i="23"/>
  <c r="M57" i="23" s="1"/>
  <c r="K56" i="23"/>
  <c r="M56" i="23" s="1"/>
  <c r="K55" i="23"/>
  <c r="M55" i="23" s="1"/>
  <c r="K54" i="23"/>
  <c r="M54" i="23" s="1"/>
  <c r="K53" i="23"/>
  <c r="M53" i="23" s="1"/>
  <c r="K52" i="23"/>
  <c r="M52" i="23" s="1"/>
  <c r="K51" i="23"/>
  <c r="M51" i="23" s="1"/>
  <c r="K50" i="23"/>
  <c r="M50" i="23" s="1"/>
  <c r="K49" i="23"/>
  <c r="M49" i="23" s="1"/>
  <c r="K48" i="23"/>
  <c r="M48" i="23" s="1"/>
  <c r="K47" i="23"/>
  <c r="M47" i="23" s="1"/>
  <c r="K46" i="23"/>
  <c r="M46" i="23" s="1"/>
  <c r="K45" i="23"/>
  <c r="M45" i="23" s="1"/>
  <c r="K44" i="23"/>
  <c r="M44" i="23" s="1"/>
  <c r="K43" i="23"/>
  <c r="M43" i="23" s="1"/>
  <c r="K42" i="23"/>
  <c r="M42" i="23" s="1"/>
  <c r="K36" i="23"/>
  <c r="M36" i="23" s="1"/>
  <c r="K35" i="23"/>
  <c r="M35" i="23" s="1"/>
  <c r="K34" i="23"/>
  <c r="M34" i="23" s="1"/>
  <c r="K33" i="23"/>
  <c r="M33" i="23" s="1"/>
  <c r="K32" i="23"/>
  <c r="M32" i="23" s="1"/>
  <c r="K31" i="23"/>
  <c r="M31" i="23" s="1"/>
  <c r="K30" i="23"/>
  <c r="M30" i="23" s="1"/>
  <c r="I9" i="25"/>
  <c r="P28" i="26"/>
  <c r="H28" i="4" s="1"/>
  <c r="P14" i="26"/>
  <c r="H14" i="4" s="1"/>
  <c r="P29" i="26"/>
  <c r="H29" i="4" s="1"/>
  <c r="J180" i="23"/>
  <c r="J179" i="23"/>
  <c r="I76" i="31"/>
  <c r="I80" i="31"/>
  <c r="I84" i="31"/>
  <c r="I88" i="31"/>
  <c r="I92" i="31"/>
  <c r="K139" i="31"/>
  <c r="I142" i="31"/>
  <c r="I143" i="31"/>
  <c r="K147" i="31"/>
  <c r="I150" i="31"/>
  <c r="I151" i="31"/>
  <c r="K155" i="31"/>
  <c r="I158" i="31"/>
  <c r="I159" i="31"/>
  <c r="K163" i="31"/>
  <c r="K171" i="31"/>
  <c r="K179" i="31"/>
  <c r="K187" i="31"/>
  <c r="K8" i="23"/>
  <c r="M8" i="23" s="1"/>
  <c r="K4" i="23"/>
  <c r="M4" i="23" s="1"/>
  <c r="Q10" i="26"/>
  <c r="B10" i="4" s="1"/>
  <c r="Q4" i="26"/>
  <c r="B4" i="4" s="1"/>
  <c r="Q3" i="26"/>
  <c r="B3" i="4" s="1"/>
  <c r="Q12" i="26"/>
  <c r="B12" i="4" s="1"/>
  <c r="Q7" i="26"/>
  <c r="B7" i="4" s="1"/>
  <c r="P26" i="26"/>
  <c r="H26" i="4" s="1"/>
  <c r="P15" i="26"/>
  <c r="H15" i="4" s="1"/>
  <c r="P9" i="26"/>
  <c r="H9" i="4" s="1"/>
  <c r="P6" i="26"/>
  <c r="H6" i="4" s="1"/>
  <c r="K175" i="23"/>
  <c r="M175" i="23" s="1"/>
  <c r="K174" i="23"/>
  <c r="M174" i="23" s="1"/>
  <c r="K173" i="23"/>
  <c r="M173" i="23" s="1"/>
  <c r="K172" i="23"/>
  <c r="M172" i="23" s="1"/>
  <c r="K171" i="23"/>
  <c r="M171" i="23" s="1"/>
  <c r="K170" i="23"/>
  <c r="M170" i="23" s="1"/>
  <c r="K169" i="23"/>
  <c r="M169" i="23" s="1"/>
  <c r="K131" i="23"/>
  <c r="M131" i="23" s="1"/>
  <c r="K130" i="23"/>
  <c r="M130" i="23" s="1"/>
  <c r="K129" i="23"/>
  <c r="M129" i="23" s="1"/>
  <c r="K128" i="23"/>
  <c r="M128" i="23" s="1"/>
  <c r="K127" i="23"/>
  <c r="M127" i="23" s="1"/>
  <c r="K126" i="23"/>
  <c r="M126" i="23" s="1"/>
  <c r="K125" i="23"/>
  <c r="M125" i="23" s="1"/>
  <c r="K124" i="23"/>
  <c r="M124" i="23" s="1"/>
  <c r="K123" i="23"/>
  <c r="M123" i="23" s="1"/>
  <c r="K122" i="23"/>
  <c r="M122" i="23" s="1"/>
  <c r="K121" i="23"/>
  <c r="M121" i="23" s="1"/>
  <c r="K120" i="23"/>
  <c r="M120" i="23" s="1"/>
  <c r="K119" i="23"/>
  <c r="M119" i="23" s="1"/>
  <c r="K118" i="23"/>
  <c r="M118" i="23" s="1"/>
  <c r="K117" i="23"/>
  <c r="M117" i="23" s="1"/>
  <c r="K116" i="23"/>
  <c r="M116" i="23" s="1"/>
  <c r="K97" i="23"/>
  <c r="M97" i="23" s="1"/>
  <c r="K96" i="23"/>
  <c r="M96" i="23" s="1"/>
  <c r="K37" i="23"/>
  <c r="M37" i="23" s="1"/>
  <c r="J10" i="25"/>
  <c r="J8" i="23"/>
  <c r="E8" i="1" s="1"/>
  <c r="K9" i="23"/>
  <c r="M9" i="23" s="1"/>
  <c r="K13" i="23"/>
  <c r="M13" i="23" s="1"/>
  <c r="L16" i="23"/>
  <c r="N16" i="23" s="1"/>
  <c r="L20" i="23"/>
  <c r="N20" i="23" s="1"/>
  <c r="L24" i="23"/>
  <c r="N24" i="23" s="1"/>
  <c r="K29" i="23"/>
  <c r="M29" i="23" s="1"/>
  <c r="L135" i="23"/>
  <c r="N135" i="23" s="1"/>
  <c r="L139" i="23"/>
  <c r="N139" i="23" s="1"/>
  <c r="L143" i="23"/>
  <c r="N143" i="23" s="1"/>
  <c r="L147" i="23"/>
  <c r="N147" i="23" s="1"/>
  <c r="U3" i="15"/>
  <c r="B14" i="7" s="1"/>
  <c r="T12" i="15"/>
  <c r="U13" i="15"/>
  <c r="B10" i="7" s="1"/>
  <c r="I16" i="7"/>
  <c r="G16" i="17" s="1"/>
  <c r="F18" i="15"/>
  <c r="H16" i="7" s="1"/>
  <c r="F16" i="17" s="1"/>
  <c r="I24" i="7"/>
  <c r="G24" i="17" s="1"/>
  <c r="F26" i="15"/>
  <c r="H24" i="7" s="1"/>
  <c r="F24" i="17" s="1"/>
  <c r="T28" i="15"/>
  <c r="L117" i="28"/>
  <c r="G4" i="27"/>
  <c r="H4" i="27" s="1"/>
  <c r="G9" i="27"/>
  <c r="H9" i="27" s="1"/>
  <c r="K11" i="27"/>
  <c r="J15" i="27"/>
  <c r="J18" i="27"/>
  <c r="G20" i="27"/>
  <c r="H20" i="27" s="1"/>
  <c r="J27" i="27"/>
  <c r="J30" i="27"/>
  <c r="G31" i="27"/>
  <c r="H31" i="27" s="1"/>
  <c r="J43" i="27"/>
  <c r="J46" i="27"/>
  <c r="T7" i="15"/>
  <c r="G54" i="27"/>
  <c r="H54" i="27" s="1"/>
  <c r="J55" i="27"/>
  <c r="J58" i="27"/>
  <c r="G65" i="27"/>
  <c r="H65" i="27" s="1"/>
  <c r="G66" i="27"/>
  <c r="H66" i="27" s="1"/>
  <c r="J67" i="27"/>
  <c r="J70" i="27"/>
  <c r="G71" i="27"/>
  <c r="H71" i="27" s="1"/>
  <c r="J79" i="27"/>
  <c r="J82" i="27"/>
  <c r="J91" i="27"/>
  <c r="J98" i="27"/>
  <c r="J100" i="27"/>
  <c r="T11" i="15"/>
  <c r="J104" i="27"/>
  <c r="J124" i="27"/>
  <c r="J132" i="27"/>
  <c r="J137" i="27"/>
  <c r="J140" i="27"/>
  <c r="J159" i="27"/>
  <c r="J162" i="27"/>
  <c r="J165" i="27"/>
  <c r="J168" i="27"/>
  <c r="G168" i="27"/>
  <c r="H168" i="27" s="1"/>
  <c r="G195" i="27"/>
  <c r="H195" i="27" s="1"/>
  <c r="J195" i="27"/>
  <c r="G196" i="27"/>
  <c r="H196" i="27" s="1"/>
  <c r="J199" i="27"/>
  <c r="J204" i="27"/>
  <c r="T19" i="15"/>
  <c r="G204" i="27"/>
  <c r="H204" i="27" s="1"/>
  <c r="J209" i="27"/>
  <c r="J212" i="27"/>
  <c r="G212" i="27"/>
  <c r="H212" i="27" s="1"/>
  <c r="G216" i="27"/>
  <c r="H216" i="27" s="1"/>
  <c r="J228" i="27"/>
  <c r="G229" i="27"/>
  <c r="H229" i="27" s="1"/>
  <c r="J238" i="27"/>
  <c r="G240" i="27"/>
  <c r="H240" i="27" s="1"/>
  <c r="J241" i="27"/>
  <c r="J282" i="27"/>
  <c r="G284" i="27"/>
  <c r="H284" i="27" s="1"/>
  <c r="J285" i="27"/>
  <c r="J288" i="27"/>
  <c r="T40" i="15"/>
  <c r="U21" i="15"/>
  <c r="B30" i="7" s="1"/>
  <c r="U25" i="15"/>
  <c r="B28" i="7" s="1"/>
  <c r="U29" i="15"/>
  <c r="B26" i="7" s="1"/>
  <c r="J5" i="27"/>
  <c r="J9" i="27"/>
  <c r="J13" i="27"/>
  <c r="J17" i="27"/>
  <c r="J21" i="27"/>
  <c r="J25" i="27"/>
  <c r="J29" i="27"/>
  <c r="J33" i="27"/>
  <c r="J37" i="27"/>
  <c r="J41" i="27"/>
  <c r="J45" i="27"/>
  <c r="J49" i="27"/>
  <c r="J53" i="27"/>
  <c r="J57" i="27"/>
  <c r="J61" i="27"/>
  <c r="J65" i="27"/>
  <c r="J69" i="27"/>
  <c r="J73" i="27"/>
  <c r="J77" i="27"/>
  <c r="J81" i="27"/>
  <c r="J85" i="27"/>
  <c r="J89" i="27"/>
  <c r="J97" i="27"/>
  <c r="J102" i="27"/>
  <c r="J110" i="27"/>
  <c r="J113" i="27"/>
  <c r="J118" i="27"/>
  <c r="J121" i="27"/>
  <c r="J126" i="27"/>
  <c r="J129" i="27"/>
  <c r="J134" i="27"/>
  <c r="G143" i="27"/>
  <c r="H143" i="27" s="1"/>
  <c r="J149" i="27"/>
  <c r="J154" i="27"/>
  <c r="J157" i="27"/>
  <c r="J177" i="27"/>
  <c r="J182" i="27"/>
  <c r="J185" i="27"/>
  <c r="J190" i="27"/>
  <c r="J193" i="27"/>
  <c r="J198" i="27"/>
  <c r="J201" i="27"/>
  <c r="G215" i="27"/>
  <c r="H215" i="27" s="1"/>
  <c r="J218" i="27"/>
  <c r="G219" i="27"/>
  <c r="H219" i="27" s="1"/>
  <c r="J225" i="27"/>
  <c r="J230" i="27"/>
  <c r="G231" i="27"/>
  <c r="H231" i="27" s="1"/>
  <c r="J245" i="27"/>
  <c r="J250" i="27"/>
  <c r="J253" i="27"/>
  <c r="J258" i="27"/>
  <c r="J261" i="27"/>
  <c r="G283" i="27"/>
  <c r="H283" i="27" s="1"/>
  <c r="K12" i="18"/>
  <c r="K20" i="18"/>
  <c r="K28" i="18"/>
  <c r="K45" i="18"/>
  <c r="K57" i="18"/>
  <c r="K68" i="18"/>
  <c r="G68" i="18"/>
  <c r="K76" i="18"/>
  <c r="G76" i="18"/>
  <c r="K85" i="18"/>
  <c r="K93" i="18"/>
  <c r="G93" i="18"/>
  <c r="B6" i="6"/>
  <c r="A6" i="4"/>
  <c r="V6" i="26"/>
  <c r="A9" i="4"/>
  <c r="B9" i="6"/>
  <c r="V9" i="26"/>
  <c r="I11" i="4"/>
  <c r="E11" i="6"/>
  <c r="P13" i="26"/>
  <c r="H13" i="4" s="1"/>
  <c r="B19" i="6"/>
  <c r="A19" i="4"/>
  <c r="V19" i="26"/>
  <c r="P24" i="26"/>
  <c r="H24" i="4" s="1"/>
  <c r="U6" i="15"/>
  <c r="B20" i="7" s="1"/>
  <c r="U10" i="15"/>
  <c r="B7" i="7" s="1"/>
  <c r="U14" i="15"/>
  <c r="B4" i="7" s="1"/>
  <c r="U18" i="15"/>
  <c r="B16" i="7" s="1"/>
  <c r="U22" i="15"/>
  <c r="B22" i="7" s="1"/>
  <c r="U26" i="15"/>
  <c r="B24" i="7" s="1"/>
  <c r="U30" i="15"/>
  <c r="B25" i="7" s="1"/>
  <c r="J4" i="27"/>
  <c r="J8" i="27"/>
  <c r="J12" i="27"/>
  <c r="J16" i="27"/>
  <c r="J20" i="27"/>
  <c r="J24" i="27"/>
  <c r="J28" i="27"/>
  <c r="J32" i="27"/>
  <c r="J36" i="27"/>
  <c r="J40" i="27"/>
  <c r="J44" i="27"/>
  <c r="J48" i="27"/>
  <c r="J52" i="27"/>
  <c r="J56" i="27"/>
  <c r="J60" i="27"/>
  <c r="J64" i="27"/>
  <c r="J68" i="27"/>
  <c r="J72" i="27"/>
  <c r="J76" i="27"/>
  <c r="J80" i="27"/>
  <c r="J84" i="27"/>
  <c r="J88" i="27"/>
  <c r="J101" i="27"/>
  <c r="J106" i="27"/>
  <c r="G127" i="27"/>
  <c r="H127" i="27" s="1"/>
  <c r="J138" i="27"/>
  <c r="J141" i="27"/>
  <c r="J146" i="27"/>
  <c r="G147" i="27"/>
  <c r="H147" i="27" s="1"/>
  <c r="G155" i="27"/>
  <c r="H155" i="27" s="1"/>
  <c r="J161" i="27"/>
  <c r="J166" i="27"/>
  <c r="J169" i="27"/>
  <c r="J174" i="27"/>
  <c r="G175" i="27"/>
  <c r="H175" i="27" s="1"/>
  <c r="G183" i="27"/>
  <c r="H183" i="27" s="1"/>
  <c r="J205" i="27"/>
  <c r="J210" i="27"/>
  <c r="J213" i="27"/>
  <c r="J222" i="27"/>
  <c r="G223" i="27"/>
  <c r="H223" i="27" s="1"/>
  <c r="J234" i="27"/>
  <c r="J237" i="27"/>
  <c r="J242" i="27"/>
  <c r="G243" i="27"/>
  <c r="H243" i="27" s="1"/>
  <c r="G259" i="27"/>
  <c r="H259" i="27" s="1"/>
  <c r="J265" i="27"/>
  <c r="J270" i="27"/>
  <c r="J273" i="27"/>
  <c r="J278" i="27"/>
  <c r="J281" i="27"/>
  <c r="J286" i="27"/>
  <c r="J289" i="27"/>
  <c r="J294" i="27"/>
  <c r="K2" i="18"/>
  <c r="G3" i="18"/>
  <c r="K15" i="18"/>
  <c r="K18" i="18"/>
  <c r="K23" i="18"/>
  <c r="K26" i="18"/>
  <c r="K48" i="18"/>
  <c r="K51" i="18"/>
  <c r="K55" i="18"/>
  <c r="K66" i="18"/>
  <c r="G66" i="18"/>
  <c r="K74" i="18"/>
  <c r="K83" i="18"/>
  <c r="G83" i="18"/>
  <c r="K91" i="18"/>
  <c r="G91" i="18"/>
  <c r="K99" i="18"/>
  <c r="B16" i="6"/>
  <c r="A16" i="4"/>
  <c r="V16" i="26"/>
  <c r="B45" i="16" s="1"/>
  <c r="B20" i="6"/>
  <c r="A20" i="4"/>
  <c r="V20" i="26"/>
  <c r="B27" i="6"/>
  <c r="A27" i="4"/>
  <c r="V27" i="26"/>
  <c r="P7" i="26"/>
  <c r="H7" i="4" s="1"/>
  <c r="P4" i="26"/>
  <c r="H4" i="4" s="1"/>
  <c r="P3" i="26"/>
  <c r="H3" i="4" s="1"/>
  <c r="Q21" i="26"/>
  <c r="B21" i="4" s="1"/>
  <c r="Q25" i="26"/>
  <c r="B25" i="4" s="1"/>
  <c r="Q18" i="26"/>
  <c r="B18" i="4" s="1"/>
  <c r="Q17" i="26"/>
  <c r="B17" i="4" s="1"/>
  <c r="K41" i="23"/>
  <c r="M41" i="23" s="1"/>
  <c r="K98" i="23"/>
  <c r="M98" i="23" s="1"/>
  <c r="K132" i="23"/>
  <c r="M132" i="23" s="1"/>
  <c r="K133" i="23"/>
  <c r="M133" i="23" s="1"/>
  <c r="K134" i="23"/>
  <c r="M134" i="23" s="1"/>
  <c r="K135" i="23"/>
  <c r="M135" i="23" s="1"/>
  <c r="K136" i="23"/>
  <c r="M136" i="23" s="1"/>
  <c r="K137" i="23"/>
  <c r="M137" i="23" s="1"/>
  <c r="K138" i="23"/>
  <c r="M138" i="23" s="1"/>
  <c r="K139" i="23"/>
  <c r="M139" i="23" s="1"/>
  <c r="K140" i="23"/>
  <c r="M140" i="23" s="1"/>
  <c r="K141" i="23"/>
  <c r="M141" i="23" s="1"/>
  <c r="K142" i="23"/>
  <c r="M142" i="23" s="1"/>
  <c r="K143" i="23"/>
  <c r="M143" i="23" s="1"/>
  <c r="K144" i="23"/>
  <c r="M144" i="23" s="1"/>
  <c r="K145" i="23"/>
  <c r="M145" i="23" s="1"/>
  <c r="K146" i="23"/>
  <c r="M146" i="23" s="1"/>
  <c r="K147" i="23"/>
  <c r="M147" i="23" s="1"/>
  <c r="K148" i="23"/>
  <c r="M148" i="23" s="1"/>
  <c r="K149" i="23"/>
  <c r="M149" i="23" s="1"/>
  <c r="K150" i="23"/>
  <c r="M150" i="23" s="1"/>
  <c r="K151" i="23"/>
  <c r="M151" i="23" s="1"/>
  <c r="K152" i="23"/>
  <c r="M152" i="23" s="1"/>
  <c r="K153" i="23"/>
  <c r="M153" i="23" s="1"/>
  <c r="K154" i="23"/>
  <c r="M154" i="23" s="1"/>
  <c r="K155" i="23"/>
  <c r="M155" i="23" s="1"/>
  <c r="K156" i="23"/>
  <c r="M156" i="23" s="1"/>
  <c r="K157" i="23"/>
  <c r="M157" i="23" s="1"/>
  <c r="K158" i="23"/>
  <c r="M158" i="23" s="1"/>
  <c r="K159" i="23"/>
  <c r="M159" i="23" s="1"/>
  <c r="K160" i="23"/>
  <c r="M160" i="23" s="1"/>
  <c r="K161" i="23"/>
  <c r="M161" i="23" s="1"/>
  <c r="K162" i="23"/>
  <c r="M162" i="23" s="1"/>
  <c r="K179" i="23"/>
  <c r="M179" i="23" s="1"/>
  <c r="J94" i="27"/>
  <c r="J109" i="27"/>
  <c r="J114" i="27"/>
  <c r="J117" i="27"/>
  <c r="J122" i="27"/>
  <c r="J125" i="27"/>
  <c r="J130" i="27"/>
  <c r="J133" i="27"/>
  <c r="J143" i="27"/>
  <c r="J150" i="27"/>
  <c r="J153" i="27"/>
  <c r="J158" i="27"/>
  <c r="J163" i="27"/>
  <c r="G167" i="27"/>
  <c r="H167" i="27" s="1"/>
  <c r="J171" i="27"/>
  <c r="J178" i="27"/>
  <c r="J181" i="27"/>
  <c r="J186" i="27"/>
  <c r="J189" i="27"/>
  <c r="J194" i="27"/>
  <c r="J197" i="27"/>
  <c r="J202" i="27"/>
  <c r="G203" i="27"/>
  <c r="H203" i="27" s="1"/>
  <c r="J207" i="27"/>
  <c r="G211" i="27"/>
  <c r="H211" i="27" s="1"/>
  <c r="J215" i="27"/>
  <c r="J217" i="27"/>
  <c r="J219" i="27"/>
  <c r="J226" i="27"/>
  <c r="J229" i="27"/>
  <c r="J231" i="27"/>
  <c r="G235" i="27"/>
  <c r="H235" i="27" s="1"/>
  <c r="J239" i="27"/>
  <c r="J246" i="27"/>
  <c r="J249" i="27"/>
  <c r="J254" i="27"/>
  <c r="J257" i="27"/>
  <c r="J262" i="27"/>
  <c r="J267" i="27"/>
  <c r="J275" i="27"/>
  <c r="G279" i="27"/>
  <c r="H279" i="27" s="1"/>
  <c r="J283" i="27"/>
  <c r="G287" i="27"/>
  <c r="H287" i="27" s="1"/>
  <c r="J291" i="27"/>
  <c r="G295" i="27"/>
  <c r="H295" i="27" s="1"/>
  <c r="K13" i="18"/>
  <c r="K21" i="18"/>
  <c r="K29" i="18"/>
  <c r="K31" i="18"/>
  <c r="K46" i="18"/>
  <c r="K53" i="18"/>
  <c r="K72" i="18"/>
  <c r="K81" i="18"/>
  <c r="K89" i="18"/>
  <c r="G89" i="18"/>
  <c r="K97" i="18"/>
  <c r="G97" i="18"/>
  <c r="B28" i="6"/>
  <c r="A28" i="4"/>
  <c r="V28" i="26"/>
  <c r="H6" i="1"/>
  <c r="L3" i="4"/>
  <c r="I3" i="6"/>
  <c r="N3" i="4"/>
  <c r="M3" i="6"/>
  <c r="I3" i="4"/>
  <c r="E3" i="6"/>
  <c r="I4" i="6"/>
  <c r="L4" i="4"/>
  <c r="M4" i="6"/>
  <c r="N4" i="4"/>
  <c r="I4" i="4"/>
  <c r="E4" i="6"/>
  <c r="I5" i="6"/>
  <c r="L5" i="4"/>
  <c r="N5" i="4"/>
  <c r="M5" i="6"/>
  <c r="A7" i="4"/>
  <c r="B7" i="6"/>
  <c r="F8" i="4"/>
  <c r="P8" i="26"/>
  <c r="H8" i="4" s="1"/>
  <c r="B10" i="6"/>
  <c r="A10" i="4"/>
  <c r="V10" i="26"/>
  <c r="I11" i="6"/>
  <c r="L11" i="4"/>
  <c r="F11" i="4"/>
  <c r="O11" i="26"/>
  <c r="G11" i="4" s="1"/>
  <c r="A13" i="4"/>
  <c r="B13" i="6"/>
  <c r="V13" i="26"/>
  <c r="N14" i="6"/>
  <c r="O14" i="4"/>
  <c r="D14" i="6"/>
  <c r="AB14" i="26"/>
  <c r="J14" i="4" s="1"/>
  <c r="I15" i="6"/>
  <c r="L15" i="4"/>
  <c r="N15" i="4"/>
  <c r="M15" i="6"/>
  <c r="O17" i="4"/>
  <c r="N17" i="6"/>
  <c r="D17" i="6"/>
  <c r="AB17" i="26"/>
  <c r="J17" i="4" s="1"/>
  <c r="I18" i="6"/>
  <c r="L18" i="4"/>
  <c r="M18" i="6"/>
  <c r="N18" i="4"/>
  <c r="F19" i="4"/>
  <c r="P19" i="26"/>
  <c r="H19" i="4" s="1"/>
  <c r="B21" i="6"/>
  <c r="A21" i="4"/>
  <c r="F22" i="4"/>
  <c r="O22" i="26"/>
  <c r="G22" i="4" s="1"/>
  <c r="B24" i="6"/>
  <c r="A24" i="4"/>
  <c r="V24" i="26"/>
  <c r="B53" i="16" s="1"/>
  <c r="O25" i="4"/>
  <c r="N25" i="6"/>
  <c r="D25" i="6"/>
  <c r="AB25" i="26"/>
  <c r="J25" i="4" s="1"/>
  <c r="I26" i="6"/>
  <c r="L26" i="4"/>
  <c r="M26" i="6"/>
  <c r="N26" i="4"/>
  <c r="F27" i="4"/>
  <c r="P27" i="26"/>
  <c r="H27" i="4" s="1"/>
  <c r="B29" i="6"/>
  <c r="A29" i="4"/>
  <c r="G4" i="1"/>
  <c r="C4" i="1"/>
  <c r="J4" i="1"/>
  <c r="F4" i="1"/>
  <c r="B4" i="1"/>
  <c r="I4" i="1"/>
  <c r="I7" i="1"/>
  <c r="C12" i="1"/>
  <c r="J12" i="1"/>
  <c r="F12" i="1"/>
  <c r="B12" i="1"/>
  <c r="I12" i="1"/>
  <c r="I15" i="1"/>
  <c r="G20" i="1"/>
  <c r="C20" i="1"/>
  <c r="J20" i="1"/>
  <c r="F20" i="1"/>
  <c r="B20" i="1"/>
  <c r="I20" i="1"/>
  <c r="I23" i="1"/>
  <c r="G28" i="1"/>
  <c r="C28" i="1"/>
  <c r="J28" i="1"/>
  <c r="F28" i="1"/>
  <c r="B28" i="1"/>
  <c r="I28" i="1"/>
  <c r="D33" i="1"/>
  <c r="I33" i="1"/>
  <c r="C33" i="1"/>
  <c r="G33" i="1"/>
  <c r="B33" i="1"/>
  <c r="J34" i="1"/>
  <c r="F34" i="1"/>
  <c r="B34" i="1"/>
  <c r="I34" i="1"/>
  <c r="D34" i="1"/>
  <c r="C34" i="1"/>
  <c r="J60" i="1"/>
  <c r="F60" i="1"/>
  <c r="B60" i="1"/>
  <c r="I60" i="1"/>
  <c r="D60" i="1"/>
  <c r="C60" i="1"/>
  <c r="D75" i="1"/>
  <c r="J75" i="1"/>
  <c r="I75" i="1"/>
  <c r="C75" i="1"/>
  <c r="B75" i="1"/>
  <c r="J77" i="1"/>
  <c r="J92" i="1"/>
  <c r="F92" i="1"/>
  <c r="B92" i="1"/>
  <c r="I92" i="1"/>
  <c r="D92" i="1"/>
  <c r="C92" i="1"/>
  <c r="D107" i="1"/>
  <c r="J107" i="1"/>
  <c r="I107" i="1"/>
  <c r="C107" i="1"/>
  <c r="G107" i="1"/>
  <c r="B107" i="1"/>
  <c r="J109" i="1"/>
  <c r="H196" i="1"/>
  <c r="D196" i="1"/>
  <c r="G196" i="1"/>
  <c r="C196" i="1"/>
  <c r="J196" i="1"/>
  <c r="F196" i="1"/>
  <c r="B196" i="1"/>
  <c r="I196" i="1"/>
  <c r="E196" i="1"/>
  <c r="J295" i="27"/>
  <c r="N3" i="6"/>
  <c r="O3" i="4"/>
  <c r="N4" i="6"/>
  <c r="O4" i="4"/>
  <c r="F6" i="4"/>
  <c r="Q6" i="26"/>
  <c r="B6" i="4" s="1"/>
  <c r="L7" i="4"/>
  <c r="I7" i="6"/>
  <c r="O7" i="4"/>
  <c r="N7" i="6"/>
  <c r="AB7" i="26"/>
  <c r="J7" i="4" s="1"/>
  <c r="O8" i="26"/>
  <c r="G8" i="4" s="1"/>
  <c r="F9" i="4"/>
  <c r="Q9" i="26"/>
  <c r="B9" i="4" s="1"/>
  <c r="I10" i="6"/>
  <c r="L10" i="4"/>
  <c r="F10" i="4"/>
  <c r="P10" i="26"/>
  <c r="H10" i="4" s="1"/>
  <c r="P11" i="26"/>
  <c r="H11" i="4" s="1"/>
  <c r="N12" i="6"/>
  <c r="O12" i="4"/>
  <c r="I13" i="6"/>
  <c r="L13" i="4"/>
  <c r="M13" i="6"/>
  <c r="N13" i="4"/>
  <c r="O15" i="4"/>
  <c r="N15" i="6"/>
  <c r="AB15" i="26"/>
  <c r="J15" i="4" s="1"/>
  <c r="N18" i="6"/>
  <c r="O18" i="4"/>
  <c r="AB18" i="26"/>
  <c r="J18" i="4" s="1"/>
  <c r="O19" i="26"/>
  <c r="G19" i="4" s="1"/>
  <c r="F20" i="4"/>
  <c r="Q20" i="26"/>
  <c r="B20" i="4" s="1"/>
  <c r="I21" i="6"/>
  <c r="L21" i="4"/>
  <c r="M21" i="6"/>
  <c r="N21" i="4"/>
  <c r="V21" i="26"/>
  <c r="B22" i="6"/>
  <c r="A22" i="4"/>
  <c r="P22" i="26"/>
  <c r="H22" i="4" s="1"/>
  <c r="V22" i="26"/>
  <c r="N23" i="6"/>
  <c r="O23" i="4"/>
  <c r="L24" i="4"/>
  <c r="I24" i="6"/>
  <c r="M24" i="6"/>
  <c r="N24" i="4"/>
  <c r="N26" i="6"/>
  <c r="O26" i="4"/>
  <c r="AB26" i="26"/>
  <c r="J26" i="4" s="1"/>
  <c r="O27" i="26"/>
  <c r="G27" i="4" s="1"/>
  <c r="F28" i="4"/>
  <c r="Q28" i="26"/>
  <c r="B28" i="4" s="1"/>
  <c r="I29" i="6"/>
  <c r="L29" i="4"/>
  <c r="M29" i="6"/>
  <c r="N29" i="4"/>
  <c r="V29" i="26"/>
  <c r="D4" i="1"/>
  <c r="I5" i="1"/>
  <c r="C10" i="1"/>
  <c r="J10" i="1"/>
  <c r="F10" i="1"/>
  <c r="B10" i="1"/>
  <c r="I10" i="1"/>
  <c r="D12" i="1"/>
  <c r="I13" i="1"/>
  <c r="E14" i="1"/>
  <c r="G18" i="1"/>
  <c r="C18" i="1"/>
  <c r="J18" i="1"/>
  <c r="F18" i="1"/>
  <c r="B18" i="1"/>
  <c r="I18" i="1"/>
  <c r="D20" i="1"/>
  <c r="I21" i="1"/>
  <c r="E22" i="1"/>
  <c r="G26" i="1"/>
  <c r="C26" i="1"/>
  <c r="J26" i="1"/>
  <c r="F26" i="1"/>
  <c r="B26" i="1"/>
  <c r="I26" i="1"/>
  <c r="D28" i="1"/>
  <c r="J29" i="1"/>
  <c r="F35" i="1"/>
  <c r="D43" i="1"/>
  <c r="J43" i="1"/>
  <c r="I43" i="1"/>
  <c r="C43" i="1"/>
  <c r="J44" i="1"/>
  <c r="F44" i="1"/>
  <c r="B44" i="1"/>
  <c r="I44" i="1"/>
  <c r="D44" i="1"/>
  <c r="J45" i="1"/>
  <c r="D51" i="1"/>
  <c r="J51" i="1"/>
  <c r="I51" i="1"/>
  <c r="C51" i="1"/>
  <c r="B51" i="1"/>
  <c r="J53" i="1"/>
  <c r="G60" i="1"/>
  <c r="J68" i="1"/>
  <c r="F68" i="1"/>
  <c r="B68" i="1"/>
  <c r="I68" i="1"/>
  <c r="D68" i="1"/>
  <c r="C68" i="1"/>
  <c r="F75" i="1"/>
  <c r="D83" i="1"/>
  <c r="J83" i="1"/>
  <c r="I83" i="1"/>
  <c r="C83" i="1"/>
  <c r="B83" i="1"/>
  <c r="J85" i="1"/>
  <c r="G92" i="1"/>
  <c r="J100" i="1"/>
  <c r="F100" i="1"/>
  <c r="B100" i="1"/>
  <c r="I100" i="1"/>
  <c r="D100" i="1"/>
  <c r="C100" i="1"/>
  <c r="F107" i="1"/>
  <c r="D115" i="1"/>
  <c r="J115" i="1"/>
  <c r="I115" i="1"/>
  <c r="C115" i="1"/>
  <c r="G115" i="1"/>
  <c r="B115" i="1"/>
  <c r="J117" i="1"/>
  <c r="G120" i="1"/>
  <c r="C120" i="1"/>
  <c r="J120" i="1"/>
  <c r="F120" i="1"/>
  <c r="B120" i="1"/>
  <c r="H120" i="1"/>
  <c r="D120" i="1"/>
  <c r="J141" i="1"/>
  <c r="F141" i="1"/>
  <c r="B141" i="1"/>
  <c r="D141" i="1"/>
  <c r="G141" i="1"/>
  <c r="E141" i="1"/>
  <c r="I141" i="1"/>
  <c r="C141" i="1"/>
  <c r="J149" i="1"/>
  <c r="F149" i="1"/>
  <c r="B149" i="1"/>
  <c r="D149" i="1"/>
  <c r="G149" i="1"/>
  <c r="I149" i="1"/>
  <c r="C149" i="1"/>
  <c r="J157" i="1"/>
  <c r="F157" i="1"/>
  <c r="B157" i="1"/>
  <c r="H157" i="1"/>
  <c r="D157" i="1"/>
  <c r="G157" i="1"/>
  <c r="E157" i="1"/>
  <c r="I157" i="1"/>
  <c r="C157" i="1"/>
  <c r="J165" i="1"/>
  <c r="F165" i="1"/>
  <c r="B165" i="1"/>
  <c r="D165" i="1"/>
  <c r="G165" i="1"/>
  <c r="I165" i="1"/>
  <c r="C165" i="1"/>
  <c r="J173" i="1"/>
  <c r="F173" i="1"/>
  <c r="B173" i="1"/>
  <c r="D173" i="1"/>
  <c r="I173" i="1"/>
  <c r="C173" i="1"/>
  <c r="J181" i="1"/>
  <c r="F181" i="1"/>
  <c r="B181" i="1"/>
  <c r="D181" i="1"/>
  <c r="G181" i="1"/>
  <c r="E181" i="1"/>
  <c r="I181" i="1"/>
  <c r="C181" i="1"/>
  <c r="H184" i="1"/>
  <c r="D184" i="1"/>
  <c r="G184" i="1"/>
  <c r="C184" i="1"/>
  <c r="J184" i="1"/>
  <c r="F184" i="1"/>
  <c r="B184" i="1"/>
  <c r="I184" i="1"/>
  <c r="E184" i="1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E105" i="16"/>
  <c r="H105" i="16"/>
  <c r="C105" i="16"/>
  <c r="C104" i="16"/>
  <c r="C103" i="16"/>
  <c r="C102" i="16"/>
  <c r="C101" i="16"/>
  <c r="C100" i="16"/>
  <c r="C99" i="16"/>
  <c r="C98" i="16"/>
  <c r="C97" i="16"/>
  <c r="C96" i="16"/>
  <c r="C95" i="16"/>
  <c r="C94" i="16"/>
  <c r="C93" i="16"/>
  <c r="C92" i="16"/>
  <c r="C91" i="16"/>
  <c r="C90" i="16"/>
  <c r="C89" i="16"/>
  <c r="C88" i="16"/>
  <c r="C87" i="16"/>
  <c r="C86" i="16"/>
  <c r="C85" i="16"/>
  <c r="C84" i="16"/>
  <c r="C83" i="16"/>
  <c r="H104" i="16"/>
  <c r="H103" i="16"/>
  <c r="H102" i="16"/>
  <c r="H101" i="16"/>
  <c r="H100" i="16"/>
  <c r="H99" i="16"/>
  <c r="H98" i="16"/>
  <c r="H97" i="16"/>
  <c r="H96" i="16"/>
  <c r="H95" i="16"/>
  <c r="H94" i="16"/>
  <c r="H93" i="16"/>
  <c r="H92" i="16"/>
  <c r="H91" i="16"/>
  <c r="A91" i="16"/>
  <c r="D90" i="16"/>
  <c r="A89" i="16"/>
  <c r="D88" i="16"/>
  <c r="A87" i="16"/>
  <c r="D86" i="16"/>
  <c r="A85" i="16"/>
  <c r="D84" i="16"/>
  <c r="A83" i="16"/>
  <c r="D82" i="16"/>
  <c r="H81" i="16"/>
  <c r="D81" i="16"/>
  <c r="H80" i="16"/>
  <c r="D80" i="16"/>
  <c r="H79" i="16"/>
  <c r="D79" i="16"/>
  <c r="H78" i="16"/>
  <c r="D78" i="16"/>
  <c r="H77" i="16"/>
  <c r="D77" i="16"/>
  <c r="H76" i="16"/>
  <c r="D76" i="16"/>
  <c r="H75" i="16"/>
  <c r="D75" i="16"/>
  <c r="H74" i="16"/>
  <c r="D74" i="16"/>
  <c r="H73" i="16"/>
  <c r="D73" i="16"/>
  <c r="H72" i="16"/>
  <c r="D72" i="16"/>
  <c r="H71" i="16"/>
  <c r="D71" i="16"/>
  <c r="H70" i="16"/>
  <c r="D70" i="16"/>
  <c r="H69" i="16"/>
  <c r="D69" i="16"/>
  <c r="H68" i="16"/>
  <c r="D68" i="16"/>
  <c r="H67" i="16"/>
  <c r="E104" i="16"/>
  <c r="E103" i="16"/>
  <c r="E102" i="16"/>
  <c r="E101" i="16"/>
  <c r="E100" i="16"/>
  <c r="E99" i="16"/>
  <c r="E98" i="16"/>
  <c r="E97" i="16"/>
  <c r="E96" i="16"/>
  <c r="E95" i="16"/>
  <c r="E94" i="16"/>
  <c r="E93" i="16"/>
  <c r="E92" i="16"/>
  <c r="E91" i="16"/>
  <c r="H90" i="16"/>
  <c r="B90" i="16"/>
  <c r="E89" i="16"/>
  <c r="H88" i="16"/>
  <c r="B88" i="16"/>
  <c r="E87" i="16"/>
  <c r="H86" i="16"/>
  <c r="B86" i="16"/>
  <c r="E85" i="16"/>
  <c r="H84" i="16"/>
  <c r="B84" i="16"/>
  <c r="E83" i="16"/>
  <c r="H82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D105" i="16"/>
  <c r="D104" i="16"/>
  <c r="D103" i="16"/>
  <c r="D102" i="16"/>
  <c r="D101" i="16"/>
  <c r="D100" i="16"/>
  <c r="D99" i="16"/>
  <c r="D98" i="16"/>
  <c r="D97" i="16"/>
  <c r="D96" i="16"/>
  <c r="D95" i="16"/>
  <c r="D94" i="16"/>
  <c r="D93" i="16"/>
  <c r="D92" i="16"/>
  <c r="D91" i="16"/>
  <c r="A90" i="16"/>
  <c r="D89" i="16"/>
  <c r="A88" i="16"/>
  <c r="D87" i="16"/>
  <c r="A86" i="16"/>
  <c r="D85" i="16"/>
  <c r="A84" i="16"/>
  <c r="D83" i="16"/>
  <c r="B82" i="16"/>
  <c r="B81" i="16"/>
  <c r="B80" i="16"/>
  <c r="B79" i="16"/>
  <c r="B78" i="16"/>
  <c r="B77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7" i="16"/>
  <c r="B56" i="16"/>
  <c r="B54" i="16"/>
  <c r="A103" i="16"/>
  <c r="A99" i="16"/>
  <c r="A95" i="16"/>
  <c r="B91" i="16"/>
  <c r="E88" i="16"/>
  <c r="H85" i="16"/>
  <c r="B83" i="16"/>
  <c r="A81" i="16"/>
  <c r="A79" i="16"/>
  <c r="A77" i="16"/>
  <c r="A75" i="16"/>
  <c r="A73" i="16"/>
  <c r="A71" i="16"/>
  <c r="A69" i="16"/>
  <c r="D67" i="16"/>
  <c r="D66" i="16"/>
  <c r="D65" i="16"/>
  <c r="D64" i="16"/>
  <c r="D63" i="16"/>
  <c r="D62" i="16"/>
  <c r="D61" i="16"/>
  <c r="D60" i="16"/>
  <c r="D59" i="16"/>
  <c r="D57" i="16"/>
  <c r="H54" i="16"/>
  <c r="C54" i="16"/>
  <c r="B51" i="16"/>
  <c r="B50" i="16"/>
  <c r="B49" i="16"/>
  <c r="B48" i="16"/>
  <c r="B46" i="16"/>
  <c r="B43" i="16"/>
  <c r="B42" i="16"/>
  <c r="B40" i="16"/>
  <c r="B38" i="16"/>
  <c r="B37" i="16"/>
  <c r="B33" i="16"/>
  <c r="B32" i="16"/>
  <c r="A102" i="16"/>
  <c r="A98" i="16"/>
  <c r="A94" i="16"/>
  <c r="E90" i="16"/>
  <c r="H87" i="16"/>
  <c r="B85" i="16"/>
  <c r="E82" i="16"/>
  <c r="E80" i="16"/>
  <c r="E78" i="16"/>
  <c r="E76" i="16"/>
  <c r="E74" i="16"/>
  <c r="E72" i="16"/>
  <c r="E70" i="16"/>
  <c r="E68" i="16"/>
  <c r="A67" i="16"/>
  <c r="A66" i="16"/>
  <c r="A65" i="16"/>
  <c r="A64" i="16"/>
  <c r="A63" i="16"/>
  <c r="A62" i="16"/>
  <c r="A61" i="16"/>
  <c r="A60" i="16"/>
  <c r="A59" i="16"/>
  <c r="A58" i="16"/>
  <c r="A57" i="16"/>
  <c r="A56" i="16"/>
  <c r="A54" i="16"/>
  <c r="E53" i="16"/>
  <c r="A53" i="16"/>
  <c r="E52" i="16"/>
  <c r="A52" i="16"/>
  <c r="E51" i="16"/>
  <c r="A51" i="16"/>
  <c r="E50" i="16"/>
  <c r="A50" i="16"/>
  <c r="A49" i="16"/>
  <c r="A48" i="16"/>
  <c r="A47" i="16"/>
  <c r="E46" i="16"/>
  <c r="A46" i="16"/>
  <c r="E45" i="16"/>
  <c r="A45" i="16"/>
  <c r="A44" i="16"/>
  <c r="E43" i="16"/>
  <c r="A43" i="16"/>
  <c r="E42" i="16"/>
  <c r="A42" i="16"/>
  <c r="E41" i="16"/>
  <c r="A41" i="16"/>
  <c r="A40" i="16"/>
  <c r="A39" i="16"/>
  <c r="A38" i="16"/>
  <c r="A37" i="16"/>
  <c r="A36" i="16"/>
  <c r="A35" i="16"/>
  <c r="E34" i="16"/>
  <c r="A34" i="16"/>
  <c r="E33" i="16"/>
  <c r="A33" i="16"/>
  <c r="E32" i="16"/>
  <c r="A32" i="16"/>
  <c r="A105" i="16"/>
  <c r="A101" i="16"/>
  <c r="A97" i="16"/>
  <c r="A93" i="16"/>
  <c r="H89" i="16"/>
  <c r="B87" i="16"/>
  <c r="E84" i="16"/>
  <c r="A82" i="16"/>
  <c r="A80" i="16"/>
  <c r="A78" i="16"/>
  <c r="A76" i="16"/>
  <c r="A74" i="16"/>
  <c r="A72" i="16"/>
  <c r="A70" i="16"/>
  <c r="A68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C55" i="16"/>
  <c r="E54" i="16"/>
  <c r="H53" i="16"/>
  <c r="D53" i="16"/>
  <c r="H52" i="16"/>
  <c r="D52" i="16"/>
  <c r="H51" i="16"/>
  <c r="D51" i="16"/>
  <c r="H50" i="16"/>
  <c r="H49" i="16"/>
  <c r="D49" i="16"/>
  <c r="H48" i="16"/>
  <c r="H47" i="16"/>
  <c r="D47" i="16"/>
  <c r="H46" i="16"/>
  <c r="D46" i="16"/>
  <c r="H45" i="16"/>
  <c r="D45" i="16"/>
  <c r="H44" i="16"/>
  <c r="H43" i="16"/>
  <c r="D43" i="16"/>
  <c r="H42" i="16"/>
  <c r="D42" i="16"/>
  <c r="H41" i="16"/>
  <c r="D41" i="16"/>
  <c r="H40" i="16"/>
  <c r="D40" i="16"/>
  <c r="H39" i="16"/>
  <c r="D39" i="16"/>
  <c r="H38" i="16"/>
  <c r="D38" i="16"/>
  <c r="H37" i="16"/>
  <c r="H36" i="16"/>
  <c r="D36" i="16"/>
  <c r="H35" i="16"/>
  <c r="A96" i="16"/>
  <c r="H83" i="16"/>
  <c r="E75" i="16"/>
  <c r="E67" i="16"/>
  <c r="E63" i="16"/>
  <c r="E59" i="16"/>
  <c r="C53" i="16"/>
  <c r="C51" i="16"/>
  <c r="C49" i="16"/>
  <c r="C47" i="16"/>
  <c r="C45" i="16"/>
  <c r="C43" i="16"/>
  <c r="C41" i="16"/>
  <c r="C39" i="16"/>
  <c r="C37" i="16"/>
  <c r="D35" i="16"/>
  <c r="D34" i="16"/>
  <c r="A92" i="16"/>
  <c r="E81" i="16"/>
  <c r="E73" i="16"/>
  <c r="E66" i="16"/>
  <c r="E62" i="16"/>
  <c r="E58" i="16"/>
  <c r="A55" i="16"/>
  <c r="C35" i="16"/>
  <c r="C34" i="16"/>
  <c r="C33" i="16"/>
  <c r="C32" i="16"/>
  <c r="A104" i="16"/>
  <c r="B89" i="16"/>
  <c r="E79" i="16"/>
  <c r="E71" i="16"/>
  <c r="E65" i="16"/>
  <c r="E61" i="16"/>
  <c r="D54" i="16"/>
  <c r="C52" i="16"/>
  <c r="C50" i="16"/>
  <c r="C48" i="16"/>
  <c r="C46" i="16"/>
  <c r="C44" i="16"/>
  <c r="C42" i="16"/>
  <c r="C40" i="16"/>
  <c r="C38" i="16"/>
  <c r="C36" i="16"/>
  <c r="H34" i="16"/>
  <c r="H33" i="16"/>
  <c r="H32" i="16"/>
  <c r="E77" i="16"/>
  <c r="E56" i="16"/>
  <c r="E69" i="16"/>
  <c r="A100" i="16"/>
  <c r="E64" i="16"/>
  <c r="E86" i="16"/>
  <c r="E60" i="16"/>
  <c r="AB3" i="26"/>
  <c r="J3" i="4" s="1"/>
  <c r="AB4" i="26"/>
  <c r="J4" i="4" s="1"/>
  <c r="F5" i="4"/>
  <c r="Q5" i="26"/>
  <c r="B5" i="4" s="1"/>
  <c r="O6" i="26"/>
  <c r="G6" i="4" s="1"/>
  <c r="F7" i="4"/>
  <c r="O7" i="26"/>
  <c r="G7" i="4" s="1"/>
  <c r="Q8" i="26"/>
  <c r="B8" i="4" s="1"/>
  <c r="AB8" i="26"/>
  <c r="J8" i="4" s="1"/>
  <c r="O9" i="26"/>
  <c r="G9" i="4" s="1"/>
  <c r="O10" i="26"/>
  <c r="G10" i="4" s="1"/>
  <c r="Q11" i="26"/>
  <c r="B11" i="4" s="1"/>
  <c r="F12" i="4"/>
  <c r="P12" i="26"/>
  <c r="H12" i="4" s="1"/>
  <c r="B14" i="6"/>
  <c r="A14" i="4"/>
  <c r="F15" i="4"/>
  <c r="O15" i="26"/>
  <c r="G15" i="4" s="1"/>
  <c r="B17" i="6"/>
  <c r="A17" i="4"/>
  <c r="F18" i="4"/>
  <c r="O18" i="26"/>
  <c r="G18" i="4" s="1"/>
  <c r="Q19" i="26"/>
  <c r="B19" i="4" s="1"/>
  <c r="AB19" i="26"/>
  <c r="J19" i="4" s="1"/>
  <c r="O20" i="26"/>
  <c r="G20" i="4" s="1"/>
  <c r="O21" i="4"/>
  <c r="N21" i="6"/>
  <c r="D21" i="6"/>
  <c r="AB21" i="26"/>
  <c r="J21" i="4" s="1"/>
  <c r="I22" i="6"/>
  <c r="L22" i="4"/>
  <c r="M22" i="6"/>
  <c r="N22" i="4"/>
  <c r="Q22" i="26"/>
  <c r="B22" i="4" s="1"/>
  <c r="F23" i="4"/>
  <c r="P23" i="26"/>
  <c r="H23" i="4" s="1"/>
  <c r="B25" i="6"/>
  <c r="A25" i="4"/>
  <c r="F26" i="4"/>
  <c r="O26" i="26"/>
  <c r="G26" i="4" s="1"/>
  <c r="Q27" i="26"/>
  <c r="B27" i="4" s="1"/>
  <c r="AB27" i="26"/>
  <c r="J27" i="4" s="1"/>
  <c r="O28" i="26"/>
  <c r="G28" i="4" s="1"/>
  <c r="O29" i="4"/>
  <c r="N29" i="6"/>
  <c r="D29" i="6"/>
  <c r="AB29" i="26"/>
  <c r="J29" i="4" s="1"/>
  <c r="I3" i="1"/>
  <c r="G8" i="1"/>
  <c r="C8" i="1"/>
  <c r="J8" i="1"/>
  <c r="F8" i="1"/>
  <c r="B8" i="1"/>
  <c r="I8" i="1"/>
  <c r="D10" i="1"/>
  <c r="I11" i="1"/>
  <c r="E12" i="1"/>
  <c r="G16" i="1"/>
  <c r="C16" i="1"/>
  <c r="J16" i="1"/>
  <c r="F16" i="1"/>
  <c r="B16" i="1"/>
  <c r="I16" i="1"/>
  <c r="D18" i="1"/>
  <c r="I19" i="1"/>
  <c r="G24" i="1"/>
  <c r="C24" i="1"/>
  <c r="J24" i="1"/>
  <c r="F24" i="1"/>
  <c r="B24" i="1"/>
  <c r="I24" i="1"/>
  <c r="D26" i="1"/>
  <c r="I27" i="1"/>
  <c r="F33" i="1"/>
  <c r="H41" i="1"/>
  <c r="D41" i="1"/>
  <c r="I41" i="1"/>
  <c r="C41" i="1"/>
  <c r="B41" i="1"/>
  <c r="J42" i="1"/>
  <c r="F42" i="1"/>
  <c r="B42" i="1"/>
  <c r="I42" i="1"/>
  <c r="D42" i="1"/>
  <c r="C42" i="1"/>
  <c r="B43" i="1"/>
  <c r="C44" i="1"/>
  <c r="F51" i="1"/>
  <c r="D59" i="1"/>
  <c r="J59" i="1"/>
  <c r="I59" i="1"/>
  <c r="C59" i="1"/>
  <c r="B59" i="1"/>
  <c r="J61" i="1"/>
  <c r="G68" i="1"/>
  <c r="J76" i="1"/>
  <c r="F76" i="1"/>
  <c r="B76" i="1"/>
  <c r="I76" i="1"/>
  <c r="D76" i="1"/>
  <c r="C76" i="1"/>
  <c r="F83" i="1"/>
  <c r="D91" i="1"/>
  <c r="J91" i="1"/>
  <c r="I91" i="1"/>
  <c r="C91" i="1"/>
  <c r="B91" i="1"/>
  <c r="J93" i="1"/>
  <c r="J108" i="1"/>
  <c r="F108" i="1"/>
  <c r="B108" i="1"/>
  <c r="I108" i="1"/>
  <c r="D108" i="1"/>
  <c r="C108" i="1"/>
  <c r="F115" i="1"/>
  <c r="I120" i="1"/>
  <c r="C128" i="1"/>
  <c r="J128" i="1"/>
  <c r="F128" i="1"/>
  <c r="B128" i="1"/>
  <c r="D128" i="1"/>
  <c r="H188" i="1"/>
  <c r="D188" i="1"/>
  <c r="G188" i="1"/>
  <c r="C188" i="1"/>
  <c r="J188" i="1"/>
  <c r="F188" i="1"/>
  <c r="B188" i="1"/>
  <c r="I188" i="1"/>
  <c r="E188" i="1"/>
  <c r="C303" i="8"/>
  <c r="B3" i="6"/>
  <c r="A3" i="4"/>
  <c r="B4" i="6"/>
  <c r="A4" i="4"/>
  <c r="A5" i="4"/>
  <c r="B5" i="6"/>
  <c r="V5" i="26"/>
  <c r="I6" i="6"/>
  <c r="L6" i="4"/>
  <c r="M6" i="6"/>
  <c r="N6" i="4"/>
  <c r="V7" i="26"/>
  <c r="N8" i="6"/>
  <c r="O8" i="4"/>
  <c r="L9" i="4"/>
  <c r="I9" i="6"/>
  <c r="N9" i="4"/>
  <c r="M9" i="6"/>
  <c r="A11" i="4"/>
  <c r="B11" i="6"/>
  <c r="B12" i="6"/>
  <c r="A12" i="4"/>
  <c r="V12" i="26"/>
  <c r="F13" i="4"/>
  <c r="Q13" i="26"/>
  <c r="B13" i="4" s="1"/>
  <c r="I14" i="6"/>
  <c r="L14" i="4"/>
  <c r="M14" i="6"/>
  <c r="N14" i="4"/>
  <c r="I14" i="4"/>
  <c r="E14" i="6"/>
  <c r="B15" i="6"/>
  <c r="A15" i="4"/>
  <c r="V15" i="26"/>
  <c r="B44" i="16" s="1"/>
  <c r="F16" i="4"/>
  <c r="Q16" i="26"/>
  <c r="B16" i="4" s="1"/>
  <c r="I17" i="6"/>
  <c r="L17" i="4"/>
  <c r="M17" i="6"/>
  <c r="N17" i="4"/>
  <c r="E17" i="6"/>
  <c r="I17" i="4"/>
  <c r="B18" i="6"/>
  <c r="A18" i="4"/>
  <c r="V18" i="26"/>
  <c r="N19" i="6"/>
  <c r="O19" i="4"/>
  <c r="L20" i="4"/>
  <c r="I20" i="6"/>
  <c r="M20" i="6"/>
  <c r="N20" i="4"/>
  <c r="N22" i="6"/>
  <c r="O22" i="4"/>
  <c r="B23" i="6"/>
  <c r="A23" i="4"/>
  <c r="V23" i="26"/>
  <c r="B52" i="16" s="1"/>
  <c r="F24" i="4"/>
  <c r="Q24" i="26"/>
  <c r="B24" i="4" s="1"/>
  <c r="I25" i="6"/>
  <c r="L25" i="4"/>
  <c r="M25" i="6"/>
  <c r="N25" i="4"/>
  <c r="E25" i="6"/>
  <c r="I25" i="4"/>
  <c r="B26" i="6"/>
  <c r="A26" i="4"/>
  <c r="V26" i="26"/>
  <c r="B55" i="16" s="1"/>
  <c r="N27" i="6"/>
  <c r="O27" i="4"/>
  <c r="L28" i="4"/>
  <c r="I28" i="6"/>
  <c r="M28" i="6"/>
  <c r="N28" i="4"/>
  <c r="H4" i="1"/>
  <c r="G6" i="1"/>
  <c r="C6" i="1"/>
  <c r="J6" i="1"/>
  <c r="F6" i="1"/>
  <c r="B6" i="1"/>
  <c r="I6" i="1"/>
  <c r="I9" i="1"/>
  <c r="C14" i="1"/>
  <c r="J14" i="1"/>
  <c r="F14" i="1"/>
  <c r="B14" i="1"/>
  <c r="I14" i="1"/>
  <c r="I17" i="1"/>
  <c r="H20" i="1"/>
  <c r="G22" i="1"/>
  <c r="C22" i="1"/>
  <c r="J22" i="1"/>
  <c r="F22" i="1"/>
  <c r="B22" i="1"/>
  <c r="I22" i="1"/>
  <c r="I25" i="1"/>
  <c r="J33" i="1"/>
  <c r="D35" i="1"/>
  <c r="J35" i="1"/>
  <c r="I35" i="1"/>
  <c r="C35" i="1"/>
  <c r="J36" i="1"/>
  <c r="F36" i="1"/>
  <c r="B36" i="1"/>
  <c r="I36" i="1"/>
  <c r="D36" i="1"/>
  <c r="J37" i="1"/>
  <c r="J52" i="1"/>
  <c r="F52" i="1"/>
  <c r="B52" i="1"/>
  <c r="I52" i="1"/>
  <c r="D52" i="1"/>
  <c r="C52" i="1"/>
  <c r="D67" i="1"/>
  <c r="J67" i="1"/>
  <c r="I67" i="1"/>
  <c r="C67" i="1"/>
  <c r="B67" i="1"/>
  <c r="J69" i="1"/>
  <c r="J84" i="1"/>
  <c r="F84" i="1"/>
  <c r="B84" i="1"/>
  <c r="I84" i="1"/>
  <c r="D84" i="1"/>
  <c r="C84" i="1"/>
  <c r="D99" i="1"/>
  <c r="J99" i="1"/>
  <c r="I99" i="1"/>
  <c r="C99" i="1"/>
  <c r="G99" i="1"/>
  <c r="B99" i="1"/>
  <c r="J101" i="1"/>
  <c r="J116" i="1"/>
  <c r="F116" i="1"/>
  <c r="B116" i="1"/>
  <c r="I116" i="1"/>
  <c r="D116" i="1"/>
  <c r="C116" i="1"/>
  <c r="I123" i="1"/>
  <c r="J137" i="1"/>
  <c r="F137" i="1"/>
  <c r="B137" i="1"/>
  <c r="D137" i="1"/>
  <c r="G137" i="1"/>
  <c r="I137" i="1"/>
  <c r="C137" i="1"/>
  <c r="J145" i="1"/>
  <c r="F145" i="1"/>
  <c r="B145" i="1"/>
  <c r="D145" i="1"/>
  <c r="G145" i="1"/>
  <c r="I145" i="1"/>
  <c r="C145" i="1"/>
  <c r="J153" i="1"/>
  <c r="F153" i="1"/>
  <c r="B153" i="1"/>
  <c r="H153" i="1"/>
  <c r="D153" i="1"/>
  <c r="G153" i="1"/>
  <c r="I153" i="1"/>
  <c r="C153" i="1"/>
  <c r="J161" i="1"/>
  <c r="F161" i="1"/>
  <c r="B161" i="1"/>
  <c r="H161" i="1"/>
  <c r="D161" i="1"/>
  <c r="G161" i="1"/>
  <c r="E161" i="1"/>
  <c r="I161" i="1"/>
  <c r="C161" i="1"/>
  <c r="J169" i="1"/>
  <c r="F169" i="1"/>
  <c r="B169" i="1"/>
  <c r="D169" i="1"/>
  <c r="G169" i="1"/>
  <c r="I169" i="1"/>
  <c r="C169" i="1"/>
  <c r="J177" i="1"/>
  <c r="F177" i="1"/>
  <c r="B177" i="1"/>
  <c r="D177" i="1"/>
  <c r="G177" i="1"/>
  <c r="I177" i="1"/>
  <c r="C177" i="1"/>
  <c r="H192" i="1"/>
  <c r="D192" i="1"/>
  <c r="G192" i="1"/>
  <c r="C192" i="1"/>
  <c r="J192" i="1"/>
  <c r="F192" i="1"/>
  <c r="B192" i="1"/>
  <c r="I192" i="1"/>
  <c r="E192" i="1"/>
  <c r="D49" i="1"/>
  <c r="F49" i="1"/>
  <c r="J50" i="1"/>
  <c r="F50" i="1"/>
  <c r="B50" i="1"/>
  <c r="G50" i="1"/>
  <c r="D57" i="1"/>
  <c r="F57" i="1"/>
  <c r="J58" i="1"/>
  <c r="F58" i="1"/>
  <c r="B58" i="1"/>
  <c r="G58" i="1"/>
  <c r="D65" i="1"/>
  <c r="F65" i="1"/>
  <c r="J66" i="1"/>
  <c r="F66" i="1"/>
  <c r="B66" i="1"/>
  <c r="G66" i="1"/>
  <c r="D73" i="1"/>
  <c r="F73" i="1"/>
  <c r="J74" i="1"/>
  <c r="F74" i="1"/>
  <c r="B74" i="1"/>
  <c r="G74" i="1"/>
  <c r="D81" i="1"/>
  <c r="F81" i="1"/>
  <c r="J82" i="1"/>
  <c r="F82" i="1"/>
  <c r="B82" i="1"/>
  <c r="G82" i="1"/>
  <c r="D89" i="1"/>
  <c r="F89" i="1"/>
  <c r="J90" i="1"/>
  <c r="F90" i="1"/>
  <c r="B90" i="1"/>
  <c r="G90" i="1"/>
  <c r="H97" i="1"/>
  <c r="D97" i="1"/>
  <c r="F97" i="1"/>
  <c r="J98" i="1"/>
  <c r="F98" i="1"/>
  <c r="B98" i="1"/>
  <c r="G98" i="1"/>
  <c r="D105" i="1"/>
  <c r="F105" i="1"/>
  <c r="J106" i="1"/>
  <c r="F106" i="1"/>
  <c r="B106" i="1"/>
  <c r="G106" i="1"/>
  <c r="D113" i="1"/>
  <c r="F113" i="1"/>
  <c r="J114" i="1"/>
  <c r="F114" i="1"/>
  <c r="B114" i="1"/>
  <c r="I121" i="1"/>
  <c r="G126" i="1"/>
  <c r="C126" i="1"/>
  <c r="J126" i="1"/>
  <c r="F126" i="1"/>
  <c r="B126" i="1"/>
  <c r="I126" i="1"/>
  <c r="I129" i="1"/>
  <c r="G140" i="1"/>
  <c r="G156" i="1"/>
  <c r="G168" i="1"/>
  <c r="G172" i="1"/>
  <c r="G176" i="1"/>
  <c r="G180" i="1"/>
  <c r="J185" i="1"/>
  <c r="J189" i="1"/>
  <c r="J193" i="1"/>
  <c r="J197" i="1"/>
  <c r="O5" i="4"/>
  <c r="N5" i="6"/>
  <c r="N6" i="6"/>
  <c r="O6" i="4"/>
  <c r="I8" i="6"/>
  <c r="L8" i="4"/>
  <c r="M8" i="6"/>
  <c r="N8" i="4"/>
  <c r="O9" i="4"/>
  <c r="N9" i="6"/>
  <c r="I12" i="6"/>
  <c r="L12" i="4"/>
  <c r="M12" i="6"/>
  <c r="N12" i="4"/>
  <c r="N13" i="6"/>
  <c r="O13" i="4"/>
  <c r="L16" i="4"/>
  <c r="I16" i="6"/>
  <c r="N16" i="6"/>
  <c r="O16" i="4"/>
  <c r="I19" i="6"/>
  <c r="L19" i="4"/>
  <c r="N19" i="4"/>
  <c r="M19" i="6"/>
  <c r="N20" i="6"/>
  <c r="O20" i="4"/>
  <c r="I23" i="6"/>
  <c r="L23" i="4"/>
  <c r="N23" i="4"/>
  <c r="M23" i="6"/>
  <c r="N24" i="6"/>
  <c r="O24" i="4"/>
  <c r="I27" i="6"/>
  <c r="L27" i="4"/>
  <c r="N27" i="4"/>
  <c r="M27" i="6"/>
  <c r="N28" i="6"/>
  <c r="O28" i="4"/>
  <c r="D3" i="1"/>
  <c r="H3" i="1"/>
  <c r="D5" i="1"/>
  <c r="H5" i="1"/>
  <c r="D7" i="1"/>
  <c r="D9" i="1"/>
  <c r="D11" i="1"/>
  <c r="D13" i="1"/>
  <c r="H13" i="1"/>
  <c r="D15" i="1"/>
  <c r="H15" i="1"/>
  <c r="D17" i="1"/>
  <c r="D19" i="1"/>
  <c r="H19" i="1"/>
  <c r="D21" i="1"/>
  <c r="D23" i="1"/>
  <c r="D25" i="1"/>
  <c r="D27" i="1"/>
  <c r="D31" i="1"/>
  <c r="F31" i="1"/>
  <c r="J32" i="1"/>
  <c r="F32" i="1"/>
  <c r="B32" i="1"/>
  <c r="D39" i="1"/>
  <c r="F39" i="1"/>
  <c r="J40" i="1"/>
  <c r="F40" i="1"/>
  <c r="B40" i="1"/>
  <c r="D47" i="1"/>
  <c r="F47" i="1"/>
  <c r="J48" i="1"/>
  <c r="F48" i="1"/>
  <c r="B48" i="1"/>
  <c r="G48" i="1"/>
  <c r="B49" i="1"/>
  <c r="C50" i="1"/>
  <c r="D55" i="1"/>
  <c r="F55" i="1"/>
  <c r="J56" i="1"/>
  <c r="F56" i="1"/>
  <c r="B56" i="1"/>
  <c r="G56" i="1"/>
  <c r="B57" i="1"/>
  <c r="C58" i="1"/>
  <c r="D63" i="1"/>
  <c r="F63" i="1"/>
  <c r="J64" i="1"/>
  <c r="F64" i="1"/>
  <c r="B64" i="1"/>
  <c r="G64" i="1"/>
  <c r="B65" i="1"/>
  <c r="C66" i="1"/>
  <c r="D71" i="1"/>
  <c r="F71" i="1"/>
  <c r="J72" i="1"/>
  <c r="F72" i="1"/>
  <c r="B72" i="1"/>
  <c r="G72" i="1"/>
  <c r="B73" i="1"/>
  <c r="G73" i="1"/>
  <c r="C74" i="1"/>
  <c r="D79" i="1"/>
  <c r="F79" i="1"/>
  <c r="J80" i="1"/>
  <c r="F80" i="1"/>
  <c r="B80" i="1"/>
  <c r="G80" i="1"/>
  <c r="B81" i="1"/>
  <c r="C82" i="1"/>
  <c r="D87" i="1"/>
  <c r="F87" i="1"/>
  <c r="J88" i="1"/>
  <c r="F88" i="1"/>
  <c r="B88" i="1"/>
  <c r="G88" i="1"/>
  <c r="B89" i="1"/>
  <c r="C90" i="1"/>
  <c r="D95" i="1"/>
  <c r="F95" i="1"/>
  <c r="J96" i="1"/>
  <c r="F96" i="1"/>
  <c r="B96" i="1"/>
  <c r="G96" i="1"/>
  <c r="B97" i="1"/>
  <c r="G97" i="1"/>
  <c r="C98" i="1"/>
  <c r="D103" i="1"/>
  <c r="F103" i="1"/>
  <c r="J104" i="1"/>
  <c r="F104" i="1"/>
  <c r="B104" i="1"/>
  <c r="B105" i="1"/>
  <c r="G105" i="1"/>
  <c r="C106" i="1"/>
  <c r="D111" i="1"/>
  <c r="F111" i="1"/>
  <c r="J112" i="1"/>
  <c r="F112" i="1"/>
  <c r="B112" i="1"/>
  <c r="B113" i="1"/>
  <c r="G113" i="1"/>
  <c r="C114" i="1"/>
  <c r="I119" i="1"/>
  <c r="G124" i="1"/>
  <c r="C124" i="1"/>
  <c r="J124" i="1"/>
  <c r="F124" i="1"/>
  <c r="B124" i="1"/>
  <c r="I124" i="1"/>
  <c r="D126" i="1"/>
  <c r="I127" i="1"/>
  <c r="H131" i="1"/>
  <c r="D131" i="1"/>
  <c r="J131" i="1"/>
  <c r="I131" i="1"/>
  <c r="C131" i="1"/>
  <c r="J132" i="1"/>
  <c r="F132" i="1"/>
  <c r="B132" i="1"/>
  <c r="I132" i="1"/>
  <c r="D132" i="1"/>
  <c r="J133" i="1"/>
  <c r="E3" i="1"/>
  <c r="E5" i="1"/>
  <c r="E11" i="1"/>
  <c r="E15" i="1"/>
  <c r="E17" i="1"/>
  <c r="E19" i="1"/>
  <c r="E21" i="1"/>
  <c r="E23" i="1"/>
  <c r="E25" i="1"/>
  <c r="E27" i="1"/>
  <c r="D29" i="1"/>
  <c r="F29" i="1"/>
  <c r="J30" i="1"/>
  <c r="F30" i="1"/>
  <c r="B30" i="1"/>
  <c r="D37" i="1"/>
  <c r="F37" i="1"/>
  <c r="J38" i="1"/>
  <c r="F38" i="1"/>
  <c r="B38" i="1"/>
  <c r="G38" i="1"/>
  <c r="D45" i="1"/>
  <c r="F45" i="1"/>
  <c r="J46" i="1"/>
  <c r="F46" i="1"/>
  <c r="B46" i="1"/>
  <c r="G46" i="1"/>
  <c r="C49" i="1"/>
  <c r="I49" i="1"/>
  <c r="D50" i="1"/>
  <c r="I50" i="1"/>
  <c r="D53" i="1"/>
  <c r="F53" i="1"/>
  <c r="J54" i="1"/>
  <c r="F54" i="1"/>
  <c r="B54" i="1"/>
  <c r="G54" i="1"/>
  <c r="C57" i="1"/>
  <c r="I57" i="1"/>
  <c r="D58" i="1"/>
  <c r="I58" i="1"/>
  <c r="D61" i="1"/>
  <c r="F61" i="1"/>
  <c r="J62" i="1"/>
  <c r="F62" i="1"/>
  <c r="B62" i="1"/>
  <c r="G62" i="1"/>
  <c r="C65" i="1"/>
  <c r="I65" i="1"/>
  <c r="D66" i="1"/>
  <c r="I66" i="1"/>
  <c r="D69" i="1"/>
  <c r="F69" i="1"/>
  <c r="J70" i="1"/>
  <c r="F70" i="1"/>
  <c r="B70" i="1"/>
  <c r="G70" i="1"/>
  <c r="C73" i="1"/>
  <c r="I73" i="1"/>
  <c r="D74" i="1"/>
  <c r="I74" i="1"/>
  <c r="D77" i="1"/>
  <c r="F77" i="1"/>
  <c r="J78" i="1"/>
  <c r="F78" i="1"/>
  <c r="B78" i="1"/>
  <c r="G78" i="1"/>
  <c r="C81" i="1"/>
  <c r="I81" i="1"/>
  <c r="D82" i="1"/>
  <c r="I82" i="1"/>
  <c r="D85" i="1"/>
  <c r="F85" i="1"/>
  <c r="J86" i="1"/>
  <c r="F86" i="1"/>
  <c r="B86" i="1"/>
  <c r="G86" i="1"/>
  <c r="C89" i="1"/>
  <c r="I89" i="1"/>
  <c r="D90" i="1"/>
  <c r="I90" i="1"/>
  <c r="D93" i="1"/>
  <c r="F93" i="1"/>
  <c r="J94" i="1"/>
  <c r="F94" i="1"/>
  <c r="B94" i="1"/>
  <c r="G94" i="1"/>
  <c r="C97" i="1"/>
  <c r="I97" i="1"/>
  <c r="D98" i="1"/>
  <c r="I98" i="1"/>
  <c r="D101" i="1"/>
  <c r="F101" i="1"/>
  <c r="J102" i="1"/>
  <c r="F102" i="1"/>
  <c r="B102" i="1"/>
  <c r="G102" i="1"/>
  <c r="C105" i="1"/>
  <c r="I105" i="1"/>
  <c r="D106" i="1"/>
  <c r="I106" i="1"/>
  <c r="D109" i="1"/>
  <c r="F109" i="1"/>
  <c r="J110" i="1"/>
  <c r="F110" i="1"/>
  <c r="B110" i="1"/>
  <c r="C113" i="1"/>
  <c r="I113" i="1"/>
  <c r="D114" i="1"/>
  <c r="I114" i="1"/>
  <c r="D117" i="1"/>
  <c r="F117" i="1"/>
  <c r="J118" i="1"/>
  <c r="F118" i="1"/>
  <c r="B118" i="1"/>
  <c r="G118" i="1"/>
  <c r="G122" i="1"/>
  <c r="C122" i="1"/>
  <c r="J122" i="1"/>
  <c r="F122" i="1"/>
  <c r="B122" i="1"/>
  <c r="I122" i="1"/>
  <c r="I125" i="1"/>
  <c r="J130" i="1"/>
  <c r="F130" i="1"/>
  <c r="B130" i="1"/>
  <c r="I130" i="1"/>
  <c r="D130" i="1"/>
  <c r="H130" i="1"/>
  <c r="C130" i="1"/>
  <c r="E134" i="1"/>
  <c r="D138" i="1"/>
  <c r="J138" i="1"/>
  <c r="F138" i="1"/>
  <c r="B138" i="1"/>
  <c r="C138" i="1"/>
  <c r="D142" i="1"/>
  <c r="J142" i="1"/>
  <c r="F142" i="1"/>
  <c r="B142" i="1"/>
  <c r="E142" i="1"/>
  <c r="C142" i="1"/>
  <c r="D146" i="1"/>
  <c r="J146" i="1"/>
  <c r="F146" i="1"/>
  <c r="B146" i="1"/>
  <c r="E146" i="1"/>
  <c r="C146" i="1"/>
  <c r="D150" i="1"/>
  <c r="J150" i="1"/>
  <c r="F150" i="1"/>
  <c r="B150" i="1"/>
  <c r="E150" i="1"/>
  <c r="C150" i="1"/>
  <c r="D154" i="1"/>
  <c r="J154" i="1"/>
  <c r="F154" i="1"/>
  <c r="B154" i="1"/>
  <c r="C154" i="1"/>
  <c r="H158" i="1"/>
  <c r="D158" i="1"/>
  <c r="J158" i="1"/>
  <c r="F158" i="1"/>
  <c r="B158" i="1"/>
  <c r="C158" i="1"/>
  <c r="H162" i="1"/>
  <c r="D162" i="1"/>
  <c r="J162" i="1"/>
  <c r="F162" i="1"/>
  <c r="B162" i="1"/>
  <c r="C162" i="1"/>
  <c r="D166" i="1"/>
  <c r="J166" i="1"/>
  <c r="F166" i="1"/>
  <c r="B166" i="1"/>
  <c r="C166" i="1"/>
  <c r="D170" i="1"/>
  <c r="J170" i="1"/>
  <c r="F170" i="1"/>
  <c r="B170" i="1"/>
  <c r="C170" i="1"/>
  <c r="D174" i="1"/>
  <c r="J174" i="1"/>
  <c r="F174" i="1"/>
  <c r="B174" i="1"/>
  <c r="C174" i="1"/>
  <c r="D178" i="1"/>
  <c r="J178" i="1"/>
  <c r="F178" i="1"/>
  <c r="B178" i="1"/>
  <c r="C178" i="1"/>
  <c r="H182" i="1"/>
  <c r="D182" i="1"/>
  <c r="J182" i="1"/>
  <c r="F182" i="1"/>
  <c r="B182" i="1"/>
  <c r="E182" i="1"/>
  <c r="C182" i="1"/>
  <c r="E3" i="17"/>
  <c r="E7" i="17"/>
  <c r="E11" i="17"/>
  <c r="E15" i="17"/>
  <c r="E19" i="17"/>
  <c r="E23" i="17"/>
  <c r="E27" i="17"/>
  <c r="D119" i="1"/>
  <c r="D121" i="1"/>
  <c r="H121" i="1"/>
  <c r="D123" i="1"/>
  <c r="D125" i="1"/>
  <c r="H125" i="1"/>
  <c r="D127" i="1"/>
  <c r="H127" i="1"/>
  <c r="D129" i="1"/>
  <c r="H129" i="1"/>
  <c r="E133" i="1"/>
  <c r="D135" i="1"/>
  <c r="F135" i="1"/>
  <c r="H136" i="1"/>
  <c r="J136" i="1"/>
  <c r="F136" i="1"/>
  <c r="B136" i="1"/>
  <c r="J139" i="1"/>
  <c r="F139" i="1"/>
  <c r="B139" i="1"/>
  <c r="H139" i="1"/>
  <c r="D139" i="1"/>
  <c r="I139" i="1"/>
  <c r="J143" i="1"/>
  <c r="F143" i="1"/>
  <c r="B143" i="1"/>
  <c r="H143" i="1"/>
  <c r="D143" i="1"/>
  <c r="I143" i="1"/>
  <c r="J147" i="1"/>
  <c r="F147" i="1"/>
  <c r="B147" i="1"/>
  <c r="D147" i="1"/>
  <c r="I147" i="1"/>
  <c r="J151" i="1"/>
  <c r="F151" i="1"/>
  <c r="B151" i="1"/>
  <c r="D151" i="1"/>
  <c r="I151" i="1"/>
  <c r="J155" i="1"/>
  <c r="F155" i="1"/>
  <c r="B155" i="1"/>
  <c r="D155" i="1"/>
  <c r="I155" i="1"/>
  <c r="J159" i="1"/>
  <c r="F159" i="1"/>
  <c r="B159" i="1"/>
  <c r="H159" i="1"/>
  <c r="D159" i="1"/>
  <c r="I159" i="1"/>
  <c r="J163" i="1"/>
  <c r="F163" i="1"/>
  <c r="B163" i="1"/>
  <c r="D163" i="1"/>
  <c r="I163" i="1"/>
  <c r="J167" i="1"/>
  <c r="F167" i="1"/>
  <c r="B167" i="1"/>
  <c r="D167" i="1"/>
  <c r="I167" i="1"/>
  <c r="J171" i="1"/>
  <c r="F171" i="1"/>
  <c r="B171" i="1"/>
  <c r="H171" i="1"/>
  <c r="D171" i="1"/>
  <c r="I171" i="1"/>
  <c r="J175" i="1"/>
  <c r="F175" i="1"/>
  <c r="B175" i="1"/>
  <c r="H175" i="1"/>
  <c r="D175" i="1"/>
  <c r="I175" i="1"/>
  <c r="J179" i="1"/>
  <c r="F179" i="1"/>
  <c r="B179" i="1"/>
  <c r="D179" i="1"/>
  <c r="I179" i="1"/>
  <c r="J183" i="1"/>
  <c r="J187" i="1"/>
  <c r="J191" i="1"/>
  <c r="J195" i="1"/>
  <c r="J199" i="1"/>
  <c r="D133" i="1"/>
  <c r="F133" i="1"/>
  <c r="J134" i="1"/>
  <c r="F134" i="1"/>
  <c r="B134" i="1"/>
  <c r="G134" i="1"/>
  <c r="D140" i="1"/>
  <c r="J140" i="1"/>
  <c r="F140" i="1"/>
  <c r="B140" i="1"/>
  <c r="I140" i="1"/>
  <c r="D144" i="1"/>
  <c r="J144" i="1"/>
  <c r="F144" i="1"/>
  <c r="B144" i="1"/>
  <c r="I144" i="1"/>
  <c r="H148" i="1"/>
  <c r="D148" i="1"/>
  <c r="J148" i="1"/>
  <c r="F148" i="1"/>
  <c r="B148" i="1"/>
  <c r="I148" i="1"/>
  <c r="H152" i="1"/>
  <c r="D152" i="1"/>
  <c r="J152" i="1"/>
  <c r="F152" i="1"/>
  <c r="B152" i="1"/>
  <c r="I152" i="1"/>
  <c r="H156" i="1"/>
  <c r="D156" i="1"/>
  <c r="J156" i="1"/>
  <c r="F156" i="1"/>
  <c r="B156" i="1"/>
  <c r="I156" i="1"/>
  <c r="D160" i="1"/>
  <c r="J160" i="1"/>
  <c r="F160" i="1"/>
  <c r="B160" i="1"/>
  <c r="I160" i="1"/>
  <c r="D164" i="1"/>
  <c r="J164" i="1"/>
  <c r="F164" i="1"/>
  <c r="B164" i="1"/>
  <c r="I164" i="1"/>
  <c r="D168" i="1"/>
  <c r="J168" i="1"/>
  <c r="F168" i="1"/>
  <c r="B168" i="1"/>
  <c r="I168" i="1"/>
  <c r="H172" i="1"/>
  <c r="D172" i="1"/>
  <c r="J172" i="1"/>
  <c r="F172" i="1"/>
  <c r="B172" i="1"/>
  <c r="I172" i="1"/>
  <c r="D176" i="1"/>
  <c r="J176" i="1"/>
  <c r="F176" i="1"/>
  <c r="B176" i="1"/>
  <c r="I176" i="1"/>
  <c r="D180" i="1"/>
  <c r="J180" i="1"/>
  <c r="F180" i="1"/>
  <c r="B180" i="1"/>
  <c r="I180" i="1"/>
  <c r="H186" i="1"/>
  <c r="D186" i="1"/>
  <c r="G186" i="1"/>
  <c r="C186" i="1"/>
  <c r="J186" i="1"/>
  <c r="F186" i="1"/>
  <c r="B186" i="1"/>
  <c r="H190" i="1"/>
  <c r="D190" i="1"/>
  <c r="G190" i="1"/>
  <c r="C190" i="1"/>
  <c r="J190" i="1"/>
  <c r="F190" i="1"/>
  <c r="B190" i="1"/>
  <c r="H194" i="1"/>
  <c r="D194" i="1"/>
  <c r="G194" i="1"/>
  <c r="C194" i="1"/>
  <c r="J194" i="1"/>
  <c r="F194" i="1"/>
  <c r="B194" i="1"/>
  <c r="H198" i="1"/>
  <c r="D198" i="1"/>
  <c r="G198" i="1"/>
  <c r="C198" i="1"/>
  <c r="J198" i="1"/>
  <c r="F198" i="1"/>
  <c r="B198" i="1"/>
  <c r="D183" i="1"/>
  <c r="H183" i="1"/>
  <c r="D185" i="1"/>
  <c r="H185" i="1"/>
  <c r="D187" i="1"/>
  <c r="H187" i="1"/>
  <c r="D189" i="1"/>
  <c r="H189" i="1"/>
  <c r="D191" i="1"/>
  <c r="H191" i="1"/>
  <c r="D193" i="1"/>
  <c r="H193" i="1"/>
  <c r="D195" i="1"/>
  <c r="H195" i="1"/>
  <c r="D197" i="1"/>
  <c r="H197" i="1"/>
  <c r="D199" i="1"/>
  <c r="H199" i="1"/>
  <c r="E4" i="17"/>
  <c r="E8" i="17"/>
  <c r="E12" i="17"/>
  <c r="E16" i="17"/>
  <c r="E20" i="17"/>
  <c r="E24" i="17"/>
  <c r="E28" i="17"/>
  <c r="E183" i="1"/>
  <c r="I183" i="1"/>
  <c r="E185" i="1"/>
  <c r="I185" i="1"/>
  <c r="E187" i="1"/>
  <c r="I187" i="1"/>
  <c r="E189" i="1"/>
  <c r="I189" i="1"/>
  <c r="E191" i="1"/>
  <c r="I191" i="1"/>
  <c r="E193" i="1"/>
  <c r="I193" i="1"/>
  <c r="E195" i="1"/>
  <c r="I195" i="1"/>
  <c r="E197" i="1"/>
  <c r="I197" i="1"/>
  <c r="E199" i="1"/>
  <c r="I199" i="1"/>
  <c r="E5" i="17"/>
  <c r="E9" i="17"/>
  <c r="E13" i="17"/>
  <c r="E17" i="17"/>
  <c r="E21" i="17"/>
  <c r="E25" i="17"/>
  <c r="E29" i="17"/>
  <c r="B183" i="1"/>
  <c r="F183" i="1"/>
  <c r="B185" i="1"/>
  <c r="F185" i="1"/>
  <c r="B187" i="1"/>
  <c r="F187" i="1"/>
  <c r="B189" i="1"/>
  <c r="F189" i="1"/>
  <c r="B191" i="1"/>
  <c r="F191" i="1"/>
  <c r="B193" i="1"/>
  <c r="F193" i="1"/>
  <c r="B195" i="1"/>
  <c r="F195" i="1"/>
  <c r="B197" i="1"/>
  <c r="F197" i="1"/>
  <c r="B199" i="1"/>
  <c r="F199" i="1"/>
  <c r="E6" i="17"/>
  <c r="E10" i="17"/>
  <c r="E14" i="17"/>
  <c r="E18" i="17"/>
  <c r="E22" i="17"/>
  <c r="E26" i="17"/>
  <c r="B303" i="8"/>
  <c r="E30" i="17"/>
  <c r="D303" i="8"/>
  <c r="E303" i="8"/>
  <c r="H135" i="1" l="1"/>
  <c r="H123" i="1"/>
  <c r="G112" i="1"/>
  <c r="G65" i="1"/>
  <c r="G32" i="1"/>
  <c r="G164" i="1"/>
  <c r="H173" i="1"/>
  <c r="H122" i="1"/>
  <c r="G10" i="1"/>
  <c r="G12" i="1"/>
  <c r="G103" i="27"/>
  <c r="H103" i="27" s="1"/>
  <c r="G119" i="27"/>
  <c r="H119" i="27" s="1"/>
  <c r="G59" i="27"/>
  <c r="H59" i="27" s="1"/>
  <c r="G32" i="27"/>
  <c r="H32" i="27" s="1"/>
  <c r="G22" i="27"/>
  <c r="H22" i="27" s="1"/>
  <c r="G187" i="27"/>
  <c r="H187" i="27" s="1"/>
  <c r="G70" i="27"/>
  <c r="H70" i="27" s="1"/>
  <c r="G11" i="27"/>
  <c r="H11" i="27" s="1"/>
  <c r="G16" i="27"/>
  <c r="H16" i="27" s="1"/>
  <c r="G25" i="1"/>
  <c r="G104" i="1"/>
  <c r="G89" i="1"/>
  <c r="G57" i="1"/>
  <c r="H116" i="1"/>
  <c r="G14" i="1"/>
  <c r="G128" i="1"/>
  <c r="G41" i="1"/>
  <c r="G36" i="1"/>
  <c r="G200" i="27"/>
  <c r="H200" i="27" s="1"/>
  <c r="G48" i="27"/>
  <c r="H48" i="27" s="1"/>
  <c r="G146" i="27"/>
  <c r="H146" i="27" s="1"/>
  <c r="G23" i="27"/>
  <c r="H23" i="27" s="1"/>
  <c r="G112" i="27"/>
  <c r="H112" i="27" s="1"/>
  <c r="G61" i="27"/>
  <c r="H61" i="27" s="1"/>
  <c r="G44" i="27"/>
  <c r="H44" i="27" s="1"/>
  <c r="G99" i="27"/>
  <c r="H99" i="27" s="1"/>
  <c r="H160" i="1"/>
  <c r="H144" i="1"/>
  <c r="H117" i="1"/>
  <c r="G81" i="1"/>
  <c r="G49" i="1"/>
  <c r="G40" i="1"/>
  <c r="H27" i="1"/>
  <c r="H11" i="1"/>
  <c r="H12" i="1"/>
  <c r="G100" i="1"/>
  <c r="G173" i="1"/>
  <c r="G263" i="27"/>
  <c r="H263" i="27" s="1"/>
  <c r="G251" i="27"/>
  <c r="H251" i="27" s="1"/>
  <c r="G95" i="27"/>
  <c r="H95" i="27" s="1"/>
  <c r="G125" i="27"/>
  <c r="H125" i="27" s="1"/>
  <c r="G250" i="27"/>
  <c r="H250" i="27" s="1"/>
  <c r="G55" i="27"/>
  <c r="H55" i="27" s="1"/>
  <c r="G288" i="27"/>
  <c r="H288" i="27" s="1"/>
  <c r="G38" i="27"/>
  <c r="H38" i="27" s="1"/>
  <c r="G3" i="27"/>
  <c r="H3" i="27" s="1"/>
  <c r="G111" i="27"/>
  <c r="H111" i="27" s="1"/>
  <c r="G239" i="27"/>
  <c r="H239" i="27" s="1"/>
  <c r="G100" i="27"/>
  <c r="H100" i="27" s="1"/>
  <c r="G209" i="27"/>
  <c r="H209" i="27" s="1"/>
  <c r="G233" i="27"/>
  <c r="H233" i="27" s="1"/>
  <c r="G185" i="27"/>
  <c r="H185" i="27" s="1"/>
  <c r="G281" i="27"/>
  <c r="H281" i="27" s="1"/>
  <c r="G142" i="27"/>
  <c r="H142" i="27" s="1"/>
  <c r="G174" i="27"/>
  <c r="H174" i="27" s="1"/>
  <c r="G238" i="27"/>
  <c r="H238" i="27" s="1"/>
  <c r="G148" i="27"/>
  <c r="H148" i="27" s="1"/>
  <c r="G247" i="27"/>
  <c r="H247" i="27" s="1"/>
  <c r="G73" i="27"/>
  <c r="H73" i="27" s="1"/>
  <c r="G79" i="27"/>
  <c r="H79" i="27" s="1"/>
  <c r="G256" i="27"/>
  <c r="H256" i="27" s="1"/>
  <c r="G13" i="1"/>
  <c r="G143" i="1"/>
  <c r="G300" i="27"/>
  <c r="H300" i="27" s="1"/>
  <c r="R44" i="15" s="1"/>
  <c r="S44" i="15" s="1"/>
  <c r="M44" i="7" s="1"/>
  <c r="N44" i="7" s="1"/>
  <c r="G182" i="31"/>
  <c r="J182" i="31" s="1"/>
  <c r="L182" i="31" s="1"/>
  <c r="K182" i="31"/>
  <c r="G166" i="31"/>
  <c r="J166" i="31" s="1"/>
  <c r="L166" i="31" s="1"/>
  <c r="K166" i="31"/>
  <c r="G44" i="31"/>
  <c r="J44" i="31" s="1"/>
  <c r="L44" i="31" s="1"/>
  <c r="K44" i="31"/>
  <c r="R30" i="31"/>
  <c r="Q31" i="31"/>
  <c r="K26" i="31"/>
  <c r="G26" i="31"/>
  <c r="J26" i="31" s="1"/>
  <c r="L26" i="31" s="1"/>
  <c r="K170" i="31"/>
  <c r="G170" i="31"/>
  <c r="J170" i="31" s="1"/>
  <c r="L170" i="31" s="1"/>
  <c r="J4" i="23"/>
  <c r="E4" i="1" s="1"/>
  <c r="J6" i="23"/>
  <c r="E6" i="1" s="1"/>
  <c r="J7" i="23"/>
  <c r="E7" i="1" s="1"/>
  <c r="K22" i="31"/>
  <c r="G22" i="31"/>
  <c r="J22" i="31" s="1"/>
  <c r="L22" i="31" s="1"/>
  <c r="G175" i="31"/>
  <c r="J175" i="31" s="1"/>
  <c r="L175" i="31" s="1"/>
  <c r="K175" i="31"/>
  <c r="G167" i="31"/>
  <c r="J167" i="31" s="1"/>
  <c r="L167" i="31" s="1"/>
  <c r="K167" i="31"/>
  <c r="L9" i="23"/>
  <c r="L8" i="23"/>
  <c r="Q72" i="31"/>
  <c r="R72" i="31" s="1"/>
  <c r="R71" i="31"/>
  <c r="D33" i="16"/>
  <c r="E36" i="16"/>
  <c r="F36" i="16" s="1"/>
  <c r="E39" i="16"/>
  <c r="G275" i="27"/>
  <c r="H275" i="27" s="1"/>
  <c r="G86" i="27"/>
  <c r="H86" i="27" s="1"/>
  <c r="G47" i="27"/>
  <c r="H47" i="27" s="1"/>
  <c r="G285" i="27"/>
  <c r="H285" i="27" s="1"/>
  <c r="G157" i="27"/>
  <c r="H157" i="27" s="1"/>
  <c r="G225" i="27"/>
  <c r="H225" i="27" s="1"/>
  <c r="G110" i="27"/>
  <c r="H110" i="27" s="1"/>
  <c r="G182" i="27"/>
  <c r="H182" i="27" s="1"/>
  <c r="G278" i="27"/>
  <c r="H278" i="27" s="1"/>
  <c r="G228" i="27"/>
  <c r="H228" i="27" s="1"/>
  <c r="G81" i="27"/>
  <c r="H81" i="27" s="1"/>
  <c r="G67" i="27"/>
  <c r="H67" i="27" s="1"/>
  <c r="G224" i="27"/>
  <c r="H224" i="27" s="1"/>
  <c r="G264" i="27"/>
  <c r="H264" i="27" s="1"/>
  <c r="G159" i="1"/>
  <c r="G108" i="1"/>
  <c r="G166" i="1"/>
  <c r="G296" i="27"/>
  <c r="H296" i="27" s="1"/>
  <c r="G297" i="27"/>
  <c r="H297" i="27" s="1"/>
  <c r="G189" i="31"/>
  <c r="J189" i="31" s="1"/>
  <c r="L189" i="31" s="1"/>
  <c r="K189" i="31"/>
  <c r="K178" i="31"/>
  <c r="G178" i="31"/>
  <c r="J178" i="31" s="1"/>
  <c r="L178" i="31" s="1"/>
  <c r="G136" i="27"/>
  <c r="H136" i="27" s="1"/>
  <c r="G105" i="27"/>
  <c r="H105" i="27" s="1"/>
  <c r="G85" i="27"/>
  <c r="H85" i="27" s="1"/>
  <c r="G60" i="27"/>
  <c r="H60" i="27" s="1"/>
  <c r="G152" i="27"/>
  <c r="H152" i="27" s="1"/>
  <c r="G137" i="27"/>
  <c r="H137" i="27" s="1"/>
  <c r="G129" i="27"/>
  <c r="H129" i="27" s="1"/>
  <c r="G169" i="27"/>
  <c r="H169" i="27" s="1"/>
  <c r="G158" i="27"/>
  <c r="H158" i="27" s="1"/>
  <c r="G190" i="27"/>
  <c r="H190" i="27" s="1"/>
  <c r="G254" i="27"/>
  <c r="H254" i="27" s="1"/>
  <c r="G87" i="27"/>
  <c r="H87" i="27" s="1"/>
  <c r="G220" i="27"/>
  <c r="H220" i="27" s="1"/>
  <c r="G175" i="1"/>
  <c r="G44" i="1"/>
  <c r="G298" i="27"/>
  <c r="H298" i="27" s="1"/>
  <c r="G299" i="27"/>
  <c r="H299" i="27" s="1"/>
  <c r="J153" i="23"/>
  <c r="E153" i="1" s="1"/>
  <c r="J145" i="23"/>
  <c r="E145" i="1" s="1"/>
  <c r="J137" i="23"/>
  <c r="E137" i="1" s="1"/>
  <c r="G174" i="31"/>
  <c r="J174" i="31" s="1"/>
  <c r="L174" i="31" s="1"/>
  <c r="K174" i="31"/>
  <c r="K70" i="31"/>
  <c r="G70" i="31"/>
  <c r="J70" i="31" s="1"/>
  <c r="L70" i="31" s="1"/>
  <c r="K42" i="31"/>
  <c r="G42" i="31"/>
  <c r="J42" i="31" s="1"/>
  <c r="L42" i="31" s="1"/>
  <c r="G28" i="31"/>
  <c r="J28" i="31" s="1"/>
  <c r="L28" i="31" s="1"/>
  <c r="K28" i="31"/>
  <c r="G153" i="27"/>
  <c r="H153" i="27" s="1"/>
  <c r="E57" i="16"/>
  <c r="F57" i="16" s="1"/>
  <c r="E55" i="16"/>
  <c r="G55" i="16" s="1"/>
  <c r="G199" i="27"/>
  <c r="H199" i="27" s="1"/>
  <c r="G291" i="27"/>
  <c r="H291" i="27" s="1"/>
  <c r="G19" i="27"/>
  <c r="H19" i="27" s="1"/>
  <c r="G10" i="27"/>
  <c r="H10" i="27" s="1"/>
  <c r="G249" i="27"/>
  <c r="H249" i="27" s="1"/>
  <c r="G160" i="27"/>
  <c r="H160" i="27" s="1"/>
  <c r="G26" i="27"/>
  <c r="H26" i="27" s="1"/>
  <c r="G265" i="27"/>
  <c r="H265" i="27" s="1"/>
  <c r="G170" i="27"/>
  <c r="H170" i="27" s="1"/>
  <c r="G206" i="27"/>
  <c r="H206" i="27" s="1"/>
  <c r="G270" i="27"/>
  <c r="H270" i="27" s="1"/>
  <c r="G132" i="27"/>
  <c r="H132" i="27" s="1"/>
  <c r="G57" i="27"/>
  <c r="H57" i="27" s="1"/>
  <c r="G45" i="27"/>
  <c r="H45" i="27" s="1"/>
  <c r="G208" i="27"/>
  <c r="H208" i="27" s="1"/>
  <c r="G50" i="27"/>
  <c r="H50" i="27" s="1"/>
  <c r="G189" i="27"/>
  <c r="H189" i="27" s="1"/>
  <c r="G252" i="27"/>
  <c r="H252" i="27" s="1"/>
  <c r="G181" i="27"/>
  <c r="H181" i="27" s="1"/>
  <c r="G61" i="1"/>
  <c r="G150" i="1"/>
  <c r="G57" i="31"/>
  <c r="J57" i="31" s="1"/>
  <c r="L57" i="31" s="1"/>
  <c r="K57" i="31"/>
  <c r="L151" i="23"/>
  <c r="L154" i="23"/>
  <c r="L150" i="23"/>
  <c r="L142" i="23"/>
  <c r="L138" i="23"/>
  <c r="L141" i="23"/>
  <c r="L134" i="23"/>
  <c r="L98" i="23"/>
  <c r="L145" i="23"/>
  <c r="L149" i="23"/>
  <c r="L146" i="23"/>
  <c r="L137" i="23"/>
  <c r="L26" i="23"/>
  <c r="L22" i="23"/>
  <c r="L25" i="23"/>
  <c r="L21" i="23"/>
  <c r="L17" i="23"/>
  <c r="L14" i="23"/>
  <c r="L133" i="23"/>
  <c r="L18" i="23"/>
  <c r="G24" i="31"/>
  <c r="J24" i="31" s="1"/>
  <c r="L24" i="31" s="1"/>
  <c r="K24" i="31"/>
  <c r="G183" i="31"/>
  <c r="J183" i="31" s="1"/>
  <c r="L183" i="31" s="1"/>
  <c r="K183" i="31"/>
  <c r="I7" i="4"/>
  <c r="E7" i="6"/>
  <c r="G73" i="16"/>
  <c r="F73" i="16"/>
  <c r="F55" i="16"/>
  <c r="F92" i="16"/>
  <c r="G92" i="16"/>
  <c r="F104" i="16"/>
  <c r="G104" i="16"/>
  <c r="G159" i="27"/>
  <c r="H159" i="27" s="1"/>
  <c r="G222" i="27"/>
  <c r="H222" i="27" s="1"/>
  <c r="G286" i="27"/>
  <c r="H286" i="27" s="1"/>
  <c r="K180" i="31"/>
  <c r="G180" i="31"/>
  <c r="J180" i="31" s="1"/>
  <c r="L180" i="31" s="1"/>
  <c r="K148" i="31"/>
  <c r="G148" i="31"/>
  <c r="J148" i="31" s="1"/>
  <c r="L148" i="31" s="1"/>
  <c r="G126" i="31"/>
  <c r="J126" i="31" s="1"/>
  <c r="L126" i="31" s="1"/>
  <c r="K126" i="31"/>
  <c r="G110" i="31"/>
  <c r="J110" i="31" s="1"/>
  <c r="L110" i="31" s="1"/>
  <c r="K110" i="31"/>
  <c r="G102" i="31"/>
  <c r="J102" i="31" s="1"/>
  <c r="L102" i="31" s="1"/>
  <c r="K102" i="31"/>
  <c r="G93" i="31"/>
  <c r="J93" i="31" s="1"/>
  <c r="L93" i="31" s="1"/>
  <c r="K93" i="31"/>
  <c r="K18" i="31"/>
  <c r="G18" i="31"/>
  <c r="J18" i="31" s="1"/>
  <c r="L18" i="31" s="1"/>
  <c r="G29" i="1"/>
  <c r="H140" i="1"/>
  <c r="H119" i="1"/>
  <c r="G110" i="1"/>
  <c r="G152" i="1"/>
  <c r="G114" i="1"/>
  <c r="G67" i="1"/>
  <c r="I26" i="4"/>
  <c r="E26" i="6"/>
  <c r="I12" i="4"/>
  <c r="E12" i="6"/>
  <c r="I5" i="4"/>
  <c r="E5" i="6"/>
  <c r="G60" i="16"/>
  <c r="F60" i="16"/>
  <c r="G69" i="16"/>
  <c r="F69" i="16"/>
  <c r="G79" i="16"/>
  <c r="F79" i="16"/>
  <c r="G58" i="16"/>
  <c r="F58" i="16"/>
  <c r="G81" i="16"/>
  <c r="F81" i="16"/>
  <c r="G63" i="16"/>
  <c r="F63" i="16"/>
  <c r="D37" i="16"/>
  <c r="G84" i="16"/>
  <c r="F84" i="16"/>
  <c r="F32" i="16"/>
  <c r="G32" i="16"/>
  <c r="F34" i="16"/>
  <c r="G34" i="16"/>
  <c r="G36" i="16"/>
  <c r="E38" i="16"/>
  <c r="E40" i="16"/>
  <c r="F42" i="16"/>
  <c r="G42" i="16"/>
  <c r="E44" i="16"/>
  <c r="F46" i="16"/>
  <c r="G46" i="16"/>
  <c r="E48" i="16"/>
  <c r="F50" i="16"/>
  <c r="G50" i="16"/>
  <c r="F52" i="16"/>
  <c r="G52" i="16"/>
  <c r="D55" i="16"/>
  <c r="G74" i="16"/>
  <c r="F74" i="16"/>
  <c r="G82" i="16"/>
  <c r="F82" i="16"/>
  <c r="B41" i="16"/>
  <c r="D56" i="16"/>
  <c r="G87" i="16"/>
  <c r="F87" i="16"/>
  <c r="F93" i="16"/>
  <c r="G93" i="16"/>
  <c r="F97" i="16"/>
  <c r="G97" i="16"/>
  <c r="F101" i="16"/>
  <c r="G101" i="16"/>
  <c r="I22" i="4"/>
  <c r="E22" i="6"/>
  <c r="E21" i="6"/>
  <c r="I21" i="4"/>
  <c r="E13" i="6"/>
  <c r="I13" i="4"/>
  <c r="I20" i="4"/>
  <c r="E20" i="6"/>
  <c r="G191" i="27"/>
  <c r="H191" i="27" s="1"/>
  <c r="G135" i="27"/>
  <c r="H135" i="27" s="1"/>
  <c r="I9" i="4"/>
  <c r="E9" i="6"/>
  <c r="P2" i="18"/>
  <c r="G164" i="27"/>
  <c r="H164" i="27" s="1"/>
  <c r="G140" i="27"/>
  <c r="H140" i="27" s="1"/>
  <c r="G133" i="27"/>
  <c r="H133" i="27" s="1"/>
  <c r="G72" i="27"/>
  <c r="H72" i="27" s="1"/>
  <c r="G53" i="27"/>
  <c r="H53" i="27" s="1"/>
  <c r="J175" i="23"/>
  <c r="J174" i="23"/>
  <c r="J173" i="23"/>
  <c r="J172" i="23"/>
  <c r="E174" i="1" s="1"/>
  <c r="J171" i="23"/>
  <c r="E173" i="1" s="1"/>
  <c r="J170" i="23"/>
  <c r="J169" i="23"/>
  <c r="J130" i="23"/>
  <c r="E130" i="1" s="1"/>
  <c r="J126" i="23"/>
  <c r="E126" i="1" s="1"/>
  <c r="J122" i="23"/>
  <c r="E122" i="1" s="1"/>
  <c r="J118" i="23"/>
  <c r="E118" i="1" s="1"/>
  <c r="J131" i="23"/>
  <c r="E131" i="1" s="1"/>
  <c r="J127" i="23"/>
  <c r="E127" i="1" s="1"/>
  <c r="J123" i="23"/>
  <c r="E123" i="1" s="1"/>
  <c r="J119" i="23"/>
  <c r="E119" i="1" s="1"/>
  <c r="J128" i="23"/>
  <c r="E128" i="1" s="1"/>
  <c r="J116" i="23"/>
  <c r="E116" i="1" s="1"/>
  <c r="J96" i="23"/>
  <c r="E96" i="1" s="1"/>
  <c r="J124" i="23"/>
  <c r="E124" i="1" s="1"/>
  <c r="J120" i="23"/>
  <c r="E120" i="1" s="1"/>
  <c r="J125" i="23"/>
  <c r="E125" i="1" s="1"/>
  <c r="J117" i="23"/>
  <c r="E117" i="1" s="1"/>
  <c r="J97" i="23"/>
  <c r="E97" i="1" s="1"/>
  <c r="J129" i="23"/>
  <c r="E129" i="1" s="1"/>
  <c r="J121" i="23"/>
  <c r="E121" i="1" s="1"/>
  <c r="J37" i="23"/>
  <c r="E37" i="1" s="1"/>
  <c r="G158" i="31"/>
  <c r="J158" i="31" s="1"/>
  <c r="L158" i="31" s="1"/>
  <c r="K158" i="31"/>
  <c r="G92" i="31"/>
  <c r="J92" i="31" s="1"/>
  <c r="L92" i="31" s="1"/>
  <c r="K92" i="31"/>
  <c r="G76" i="31"/>
  <c r="J76" i="31" s="1"/>
  <c r="L76" i="31" s="1"/>
  <c r="K76" i="31"/>
  <c r="G180" i="27"/>
  <c r="H180" i="27" s="1"/>
  <c r="G94" i="27"/>
  <c r="H94" i="27" s="1"/>
  <c r="G64" i="27"/>
  <c r="H64" i="27" s="1"/>
  <c r="G51" i="27"/>
  <c r="H51" i="27" s="1"/>
  <c r="G36" i="27"/>
  <c r="H36" i="27" s="1"/>
  <c r="G98" i="27"/>
  <c r="H98" i="27" s="1"/>
  <c r="G165" i="27"/>
  <c r="H165" i="27" s="1"/>
  <c r="G277" i="27"/>
  <c r="H277" i="27" s="1"/>
  <c r="G102" i="27"/>
  <c r="H102" i="27" s="1"/>
  <c r="G106" i="27"/>
  <c r="H106" i="27" s="1"/>
  <c r="G205" i="27"/>
  <c r="H205" i="27" s="1"/>
  <c r="G273" i="27"/>
  <c r="H273" i="27" s="1"/>
  <c r="G114" i="27"/>
  <c r="H114" i="27" s="1"/>
  <c r="G162" i="27"/>
  <c r="H162" i="27" s="1"/>
  <c r="G178" i="27"/>
  <c r="H178" i="27" s="1"/>
  <c r="G194" i="27"/>
  <c r="H194" i="27" s="1"/>
  <c r="G210" i="27"/>
  <c r="H210" i="27" s="1"/>
  <c r="G226" i="27"/>
  <c r="H226" i="27" s="1"/>
  <c r="G242" i="27"/>
  <c r="H242" i="27" s="1"/>
  <c r="G258" i="27"/>
  <c r="H258" i="27" s="1"/>
  <c r="G290" i="27"/>
  <c r="H290" i="27" s="1"/>
  <c r="J29" i="23"/>
  <c r="E29" i="1" s="1"/>
  <c r="J28" i="23"/>
  <c r="E28" i="1" s="1"/>
  <c r="J168" i="23"/>
  <c r="E170" i="1" s="1"/>
  <c r="J167" i="23"/>
  <c r="E168" i="1" s="1"/>
  <c r="J166" i="23"/>
  <c r="J165" i="23"/>
  <c r="E166" i="1" s="1"/>
  <c r="J164" i="23"/>
  <c r="J114" i="23"/>
  <c r="E114" i="1" s="1"/>
  <c r="J110" i="23"/>
  <c r="E110" i="1" s="1"/>
  <c r="J106" i="23"/>
  <c r="E106" i="1" s="1"/>
  <c r="J102" i="23"/>
  <c r="E102" i="1" s="1"/>
  <c r="J94" i="23"/>
  <c r="E94" i="1" s="1"/>
  <c r="J90" i="23"/>
  <c r="E90" i="1" s="1"/>
  <c r="J86" i="23"/>
  <c r="E86" i="1" s="1"/>
  <c r="J82" i="23"/>
  <c r="E82" i="1" s="1"/>
  <c r="J78" i="23"/>
  <c r="E78" i="1" s="1"/>
  <c r="J74" i="23"/>
  <c r="E74" i="1" s="1"/>
  <c r="J70" i="23"/>
  <c r="E70" i="1" s="1"/>
  <c r="J66" i="23"/>
  <c r="E66" i="1" s="1"/>
  <c r="J62" i="23"/>
  <c r="E62" i="1" s="1"/>
  <c r="J58" i="23"/>
  <c r="E58" i="1" s="1"/>
  <c r="J54" i="23"/>
  <c r="E54" i="1" s="1"/>
  <c r="J50" i="23"/>
  <c r="E50" i="1" s="1"/>
  <c r="J46" i="23"/>
  <c r="E46" i="1" s="1"/>
  <c r="J42" i="23"/>
  <c r="E42" i="1" s="1"/>
  <c r="J34" i="23"/>
  <c r="E34" i="1" s="1"/>
  <c r="J30" i="23"/>
  <c r="E30" i="1" s="1"/>
  <c r="J32" i="23"/>
  <c r="E32" i="1" s="1"/>
  <c r="J115" i="23"/>
  <c r="E115" i="1" s="1"/>
  <c r="J111" i="23"/>
  <c r="E111" i="1" s="1"/>
  <c r="J107" i="23"/>
  <c r="E107" i="1" s="1"/>
  <c r="J103" i="23"/>
  <c r="E103" i="1" s="1"/>
  <c r="J99" i="23"/>
  <c r="E99" i="1" s="1"/>
  <c r="J95" i="23"/>
  <c r="E95" i="1" s="1"/>
  <c r="J91" i="23"/>
  <c r="E91" i="1" s="1"/>
  <c r="J87" i="23"/>
  <c r="E87" i="1" s="1"/>
  <c r="J83" i="23"/>
  <c r="E83" i="1" s="1"/>
  <c r="J79" i="23"/>
  <c r="E79" i="1" s="1"/>
  <c r="J75" i="23"/>
  <c r="E75" i="1" s="1"/>
  <c r="J71" i="23"/>
  <c r="E71" i="1" s="1"/>
  <c r="J67" i="23"/>
  <c r="E67" i="1" s="1"/>
  <c r="J63" i="23"/>
  <c r="E63" i="1" s="1"/>
  <c r="J59" i="23"/>
  <c r="E59" i="1" s="1"/>
  <c r="J55" i="23"/>
  <c r="E55" i="1" s="1"/>
  <c r="J51" i="23"/>
  <c r="E51" i="1" s="1"/>
  <c r="J47" i="23"/>
  <c r="E47" i="1" s="1"/>
  <c r="J43" i="23"/>
  <c r="E43" i="1" s="1"/>
  <c r="J35" i="23"/>
  <c r="E35" i="1" s="1"/>
  <c r="J31" i="23"/>
  <c r="E31" i="1" s="1"/>
  <c r="J112" i="23"/>
  <c r="E112" i="1" s="1"/>
  <c r="J108" i="23"/>
  <c r="E108" i="1" s="1"/>
  <c r="J100" i="23"/>
  <c r="E100" i="1" s="1"/>
  <c r="J92" i="23"/>
  <c r="E92" i="1" s="1"/>
  <c r="J84" i="23"/>
  <c r="E84" i="1" s="1"/>
  <c r="J80" i="23"/>
  <c r="E80" i="1" s="1"/>
  <c r="J64" i="23"/>
  <c r="E64" i="1" s="1"/>
  <c r="J60" i="23"/>
  <c r="E60" i="1" s="1"/>
  <c r="J56" i="23"/>
  <c r="E56" i="1" s="1"/>
  <c r="J52" i="23"/>
  <c r="E52" i="1" s="1"/>
  <c r="J104" i="23"/>
  <c r="E104" i="1" s="1"/>
  <c r="J88" i="23"/>
  <c r="E88" i="1" s="1"/>
  <c r="J76" i="23"/>
  <c r="E76" i="1" s="1"/>
  <c r="J72" i="23"/>
  <c r="E72" i="1" s="1"/>
  <c r="J68" i="23"/>
  <c r="E68" i="1" s="1"/>
  <c r="J48" i="23"/>
  <c r="E48" i="1" s="1"/>
  <c r="J44" i="23"/>
  <c r="E44" i="1" s="1"/>
  <c r="J36" i="23"/>
  <c r="E36" i="1" s="1"/>
  <c r="J85" i="23"/>
  <c r="E85" i="1" s="1"/>
  <c r="J33" i="23"/>
  <c r="E33" i="1" s="1"/>
  <c r="J73" i="23"/>
  <c r="E73" i="1" s="1"/>
  <c r="J49" i="23"/>
  <c r="E49" i="1" s="1"/>
  <c r="J109" i="23"/>
  <c r="E109" i="1" s="1"/>
  <c r="J101" i="23"/>
  <c r="E101" i="1" s="1"/>
  <c r="J89" i="23"/>
  <c r="E89" i="1" s="1"/>
  <c r="J61" i="23"/>
  <c r="E61" i="1" s="1"/>
  <c r="J113" i="23"/>
  <c r="E113" i="1" s="1"/>
  <c r="J105" i="23"/>
  <c r="E105" i="1" s="1"/>
  <c r="J65" i="23"/>
  <c r="E65" i="1" s="1"/>
  <c r="J57" i="23"/>
  <c r="E57" i="1" s="1"/>
  <c r="J93" i="23"/>
  <c r="E93" i="1" s="1"/>
  <c r="J81" i="23"/>
  <c r="E81" i="1" s="1"/>
  <c r="J77" i="23"/>
  <c r="E77" i="1" s="1"/>
  <c r="J69" i="23"/>
  <c r="E69" i="1" s="1"/>
  <c r="J53" i="23"/>
  <c r="E53" i="1" s="1"/>
  <c r="J45" i="23"/>
  <c r="E45" i="1" s="1"/>
  <c r="G173" i="31"/>
  <c r="J173" i="31" s="1"/>
  <c r="L173" i="31" s="1"/>
  <c r="K173" i="31"/>
  <c r="G157" i="31"/>
  <c r="J157" i="31" s="1"/>
  <c r="L157" i="31" s="1"/>
  <c r="K157" i="31"/>
  <c r="G141" i="31"/>
  <c r="J141" i="31" s="1"/>
  <c r="L141" i="31" s="1"/>
  <c r="K141" i="31"/>
  <c r="G132" i="31"/>
  <c r="J132" i="31" s="1"/>
  <c r="L132" i="31" s="1"/>
  <c r="K132" i="31"/>
  <c r="G124" i="31"/>
  <c r="J124" i="31" s="1"/>
  <c r="L124" i="31" s="1"/>
  <c r="K124" i="31"/>
  <c r="G116" i="31"/>
  <c r="J116" i="31" s="1"/>
  <c r="L116" i="31" s="1"/>
  <c r="K116" i="31"/>
  <c r="G108" i="31"/>
  <c r="J108" i="31" s="1"/>
  <c r="L108" i="31" s="1"/>
  <c r="K108" i="31"/>
  <c r="G100" i="31"/>
  <c r="J100" i="31" s="1"/>
  <c r="L100" i="31" s="1"/>
  <c r="K100" i="31"/>
  <c r="K89" i="31"/>
  <c r="G89" i="31"/>
  <c r="J89" i="31" s="1"/>
  <c r="L89" i="31" s="1"/>
  <c r="K29" i="31"/>
  <c r="G29" i="31"/>
  <c r="J29" i="31" s="1"/>
  <c r="L29" i="31" s="1"/>
  <c r="G217" i="27"/>
  <c r="H217" i="27" s="1"/>
  <c r="G184" i="27"/>
  <c r="H184" i="27" s="1"/>
  <c r="G123" i="27"/>
  <c r="H123" i="27" s="1"/>
  <c r="G76" i="27"/>
  <c r="H76" i="27" s="1"/>
  <c r="G40" i="27"/>
  <c r="H40" i="27" s="1"/>
  <c r="G30" i="27"/>
  <c r="H30" i="27" s="1"/>
  <c r="G28" i="27"/>
  <c r="H28" i="27" s="1"/>
  <c r="R82" i="31"/>
  <c r="Q83" i="31"/>
  <c r="R50" i="31"/>
  <c r="Q51" i="31"/>
  <c r="R51" i="31" s="1"/>
  <c r="Q76" i="31"/>
  <c r="R75" i="31"/>
  <c r="L39" i="23"/>
  <c r="L178" i="23"/>
  <c r="L177" i="23"/>
  <c r="L176" i="23"/>
  <c r="L40" i="23"/>
  <c r="L38" i="23"/>
  <c r="G260" i="27"/>
  <c r="H260" i="27" s="1"/>
  <c r="G128" i="27"/>
  <c r="H128" i="27" s="1"/>
  <c r="G93" i="27"/>
  <c r="H93" i="27" s="1"/>
  <c r="G49" i="27"/>
  <c r="H49" i="27" s="1"/>
  <c r="R54" i="31"/>
  <c r="Q55" i="31"/>
  <c r="G45" i="1"/>
  <c r="G52" i="1"/>
  <c r="G93" i="1"/>
  <c r="H24" i="1"/>
  <c r="G146" i="1"/>
  <c r="G162" i="1"/>
  <c r="G178" i="1"/>
  <c r="G53" i="1"/>
  <c r="G139" i="1"/>
  <c r="G155" i="1"/>
  <c r="G171" i="1"/>
  <c r="H132" i="1"/>
  <c r="G119" i="1"/>
  <c r="G31" i="1"/>
  <c r="G39" i="1"/>
  <c r="G47" i="1"/>
  <c r="G55" i="1"/>
  <c r="G63" i="1"/>
  <c r="G71" i="1"/>
  <c r="G79" i="1"/>
  <c r="G87" i="1"/>
  <c r="G95" i="1"/>
  <c r="G103" i="1"/>
  <c r="G111" i="1"/>
  <c r="G125" i="1"/>
  <c r="G71" i="16"/>
  <c r="F71" i="16"/>
  <c r="G59" i="16"/>
  <c r="F59" i="16"/>
  <c r="G72" i="16"/>
  <c r="F72" i="16"/>
  <c r="G90" i="16"/>
  <c r="F90" i="16"/>
  <c r="F96" i="16"/>
  <c r="G96" i="16"/>
  <c r="E29" i="6"/>
  <c r="I29" i="4"/>
  <c r="I24" i="4"/>
  <c r="E24" i="6"/>
  <c r="I16" i="4"/>
  <c r="E16" i="6"/>
  <c r="I6" i="4"/>
  <c r="E6" i="6"/>
  <c r="G163" i="27"/>
  <c r="H163" i="27" s="1"/>
  <c r="G159" i="31"/>
  <c r="J159" i="31" s="1"/>
  <c r="L159" i="31" s="1"/>
  <c r="K159" i="31"/>
  <c r="G150" i="31"/>
  <c r="J150" i="31" s="1"/>
  <c r="L150" i="31" s="1"/>
  <c r="K150" i="31"/>
  <c r="G80" i="31"/>
  <c r="J80" i="31" s="1"/>
  <c r="L80" i="31" s="1"/>
  <c r="K80" i="31"/>
  <c r="G131" i="1"/>
  <c r="H163" i="1"/>
  <c r="H155" i="1"/>
  <c r="H147" i="1"/>
  <c r="G136" i="1"/>
  <c r="H174" i="1"/>
  <c r="H37" i="1"/>
  <c r="H23" i="1"/>
  <c r="H7" i="1"/>
  <c r="G148" i="1"/>
  <c r="E15" i="6"/>
  <c r="I15" i="4"/>
  <c r="H128" i="1"/>
  <c r="G91" i="1"/>
  <c r="G59" i="1"/>
  <c r="G34" i="1"/>
  <c r="G86" i="16"/>
  <c r="F86" i="16"/>
  <c r="G56" i="16"/>
  <c r="F56" i="16"/>
  <c r="G61" i="16"/>
  <c r="F61" i="16"/>
  <c r="G62" i="16"/>
  <c r="F62" i="16"/>
  <c r="G67" i="16"/>
  <c r="F67" i="16"/>
  <c r="G68" i="16"/>
  <c r="F68" i="16"/>
  <c r="G76" i="16"/>
  <c r="F76" i="16"/>
  <c r="B34" i="16"/>
  <c r="G88" i="16"/>
  <c r="F88" i="16"/>
  <c r="G85" i="16"/>
  <c r="F85" i="16"/>
  <c r="F94" i="16"/>
  <c r="G94" i="16"/>
  <c r="F98" i="16"/>
  <c r="G98" i="16"/>
  <c r="F102" i="16"/>
  <c r="G102" i="16"/>
  <c r="F105" i="16"/>
  <c r="G105" i="16"/>
  <c r="I28" i="4"/>
  <c r="E28" i="6"/>
  <c r="G271" i="27"/>
  <c r="H271" i="27" s="1"/>
  <c r="E27" i="6"/>
  <c r="I27" i="4"/>
  <c r="G267" i="27"/>
  <c r="H267" i="27" s="1"/>
  <c r="G143" i="31"/>
  <c r="J143" i="31" s="1"/>
  <c r="L143" i="31" s="1"/>
  <c r="K143" i="31"/>
  <c r="G88" i="31"/>
  <c r="J88" i="31" s="1"/>
  <c r="L88" i="31" s="1"/>
  <c r="K88" i="31"/>
  <c r="G257" i="27"/>
  <c r="H257" i="27" s="1"/>
  <c r="G232" i="27"/>
  <c r="H232" i="27" s="1"/>
  <c r="G156" i="27"/>
  <c r="H156" i="27" s="1"/>
  <c r="G109" i="27"/>
  <c r="H109" i="27" s="1"/>
  <c r="G90" i="27"/>
  <c r="H90" i="27" s="1"/>
  <c r="G63" i="27"/>
  <c r="H63" i="27" s="1"/>
  <c r="G8" i="27"/>
  <c r="H8" i="27" s="1"/>
  <c r="G221" i="27"/>
  <c r="H221" i="27" s="1"/>
  <c r="G269" i="27"/>
  <c r="H269" i="27" s="1"/>
  <c r="G121" i="27"/>
  <c r="H121" i="27" s="1"/>
  <c r="G149" i="27"/>
  <c r="H149" i="27" s="1"/>
  <c r="G177" i="27"/>
  <c r="H177" i="27" s="1"/>
  <c r="G193" i="27"/>
  <c r="H193" i="27" s="1"/>
  <c r="G253" i="27"/>
  <c r="H253" i="27" s="1"/>
  <c r="G141" i="27"/>
  <c r="H141" i="27" s="1"/>
  <c r="G213" i="27"/>
  <c r="H213" i="27" s="1"/>
  <c r="G118" i="27"/>
  <c r="H118" i="27" s="1"/>
  <c r="G134" i="27"/>
  <c r="H134" i="27" s="1"/>
  <c r="G150" i="27"/>
  <c r="H150" i="27" s="1"/>
  <c r="G166" i="27"/>
  <c r="H166" i="27" s="1"/>
  <c r="G198" i="27"/>
  <c r="H198" i="27" s="1"/>
  <c r="G214" i="27"/>
  <c r="H214" i="27" s="1"/>
  <c r="G230" i="27"/>
  <c r="H230" i="27" s="1"/>
  <c r="G246" i="27"/>
  <c r="H246" i="27" s="1"/>
  <c r="G262" i="27"/>
  <c r="H262" i="27" s="1"/>
  <c r="G294" i="27"/>
  <c r="H294" i="27" s="1"/>
  <c r="K188" i="31"/>
  <c r="G188" i="31"/>
  <c r="J188" i="31" s="1"/>
  <c r="L188" i="31" s="1"/>
  <c r="K172" i="31"/>
  <c r="G172" i="31"/>
  <c r="J172" i="31" s="1"/>
  <c r="L172" i="31" s="1"/>
  <c r="K156" i="31"/>
  <c r="G156" i="31"/>
  <c r="J156" i="31" s="1"/>
  <c r="L156" i="31" s="1"/>
  <c r="K140" i="31"/>
  <c r="G140" i="31"/>
  <c r="J140" i="31" s="1"/>
  <c r="L140" i="31" s="1"/>
  <c r="G130" i="31"/>
  <c r="J130" i="31" s="1"/>
  <c r="L130" i="31" s="1"/>
  <c r="K130" i="31"/>
  <c r="G122" i="31"/>
  <c r="J122" i="31" s="1"/>
  <c r="L122" i="31" s="1"/>
  <c r="K122" i="31"/>
  <c r="G114" i="31"/>
  <c r="J114" i="31" s="1"/>
  <c r="L114" i="31" s="1"/>
  <c r="K114" i="31"/>
  <c r="G106" i="31"/>
  <c r="J106" i="31" s="1"/>
  <c r="L106" i="31" s="1"/>
  <c r="K106" i="31"/>
  <c r="G98" i="31"/>
  <c r="J98" i="31" s="1"/>
  <c r="L98" i="31" s="1"/>
  <c r="K98" i="31"/>
  <c r="K85" i="31"/>
  <c r="G85" i="31"/>
  <c r="J85" i="31" s="1"/>
  <c r="L85" i="31" s="1"/>
  <c r="K25" i="31"/>
  <c r="G25" i="31"/>
  <c r="J25" i="31" s="1"/>
  <c r="L25" i="31" s="1"/>
  <c r="G131" i="27"/>
  <c r="H131" i="27" s="1"/>
  <c r="G104" i="27"/>
  <c r="H104" i="27" s="1"/>
  <c r="G39" i="27"/>
  <c r="H39" i="27" s="1"/>
  <c r="G29" i="27"/>
  <c r="H29" i="27" s="1"/>
  <c r="G18" i="27"/>
  <c r="H18" i="27" s="1"/>
  <c r="G172" i="27"/>
  <c r="H172" i="27" s="1"/>
  <c r="G62" i="27"/>
  <c r="H62" i="27" s="1"/>
  <c r="G195" i="31"/>
  <c r="J195" i="31" s="1"/>
  <c r="L195" i="31" s="1"/>
  <c r="K195" i="31"/>
  <c r="G190" i="31"/>
  <c r="J190" i="31" s="1"/>
  <c r="L190" i="31" s="1"/>
  <c r="K190" i="31"/>
  <c r="G120" i="27"/>
  <c r="H120" i="27" s="1"/>
  <c r="G107" i="27"/>
  <c r="H107" i="27" s="1"/>
  <c r="G35" i="1"/>
  <c r="G97" i="27"/>
  <c r="H97" i="27" s="1"/>
  <c r="H10" i="1"/>
  <c r="G42" i="1"/>
  <c r="G84" i="1"/>
  <c r="G123" i="1"/>
  <c r="G101" i="1"/>
  <c r="G151" i="1"/>
  <c r="G167" i="1"/>
  <c r="G109" i="1"/>
  <c r="H118" i="1"/>
  <c r="G85" i="1"/>
  <c r="G142" i="1"/>
  <c r="G158" i="1"/>
  <c r="G174" i="1"/>
  <c r="G129" i="1"/>
  <c r="G133" i="1"/>
  <c r="G127" i="1"/>
  <c r="E23" i="6"/>
  <c r="I23" i="4"/>
  <c r="G80" i="16"/>
  <c r="F80" i="16"/>
  <c r="B36" i="16"/>
  <c r="G89" i="16"/>
  <c r="F89" i="16"/>
  <c r="F100" i="16"/>
  <c r="G100" i="16"/>
  <c r="I10" i="4"/>
  <c r="E10" i="6"/>
  <c r="G261" i="27"/>
  <c r="H261" i="27" s="1"/>
  <c r="K164" i="31"/>
  <c r="G164" i="31"/>
  <c r="J164" i="31" s="1"/>
  <c r="L164" i="31" s="1"/>
  <c r="G134" i="31"/>
  <c r="J134" i="31" s="1"/>
  <c r="L134" i="31" s="1"/>
  <c r="K134" i="31"/>
  <c r="G118" i="31"/>
  <c r="J118" i="31" s="1"/>
  <c r="L118" i="31" s="1"/>
  <c r="K118" i="31"/>
  <c r="K77" i="31"/>
  <c r="G77" i="31"/>
  <c r="J77" i="31" s="1"/>
  <c r="L77" i="31" s="1"/>
  <c r="K194" i="31"/>
  <c r="G194" i="31"/>
  <c r="J194" i="31" s="1"/>
  <c r="L194" i="31" s="1"/>
  <c r="G30" i="1"/>
  <c r="G160" i="1"/>
  <c r="G144" i="1"/>
  <c r="I18" i="4"/>
  <c r="E18" i="6"/>
  <c r="G64" i="16"/>
  <c r="F64" i="16"/>
  <c r="G77" i="16"/>
  <c r="F77" i="16"/>
  <c r="G65" i="16"/>
  <c r="F65" i="16"/>
  <c r="G66" i="16"/>
  <c r="F66" i="16"/>
  <c r="D32" i="16"/>
  <c r="G75" i="16"/>
  <c r="F75" i="16"/>
  <c r="D44" i="16"/>
  <c r="D48" i="16"/>
  <c r="D50" i="16"/>
  <c r="F54" i="16"/>
  <c r="G54" i="16"/>
  <c r="F33" i="16"/>
  <c r="G33" i="16"/>
  <c r="E35" i="16"/>
  <c r="E37" i="16"/>
  <c r="F39" i="16"/>
  <c r="G39" i="16"/>
  <c r="F41" i="16"/>
  <c r="G41" i="16"/>
  <c r="F43" i="16"/>
  <c r="G43" i="16"/>
  <c r="F45" i="16"/>
  <c r="G45" i="16"/>
  <c r="E47" i="16"/>
  <c r="E49" i="16"/>
  <c r="F51" i="16"/>
  <c r="G51" i="16"/>
  <c r="F53" i="16"/>
  <c r="G53" i="16"/>
  <c r="G70" i="16"/>
  <c r="F70" i="16"/>
  <c r="G78" i="16"/>
  <c r="F78" i="16"/>
  <c r="B35" i="16"/>
  <c r="B39" i="16"/>
  <c r="B47" i="16"/>
  <c r="D58" i="16"/>
  <c r="B58" i="16"/>
  <c r="G83" i="16"/>
  <c r="F83" i="16"/>
  <c r="F91" i="16"/>
  <c r="G91" i="16"/>
  <c r="F95" i="16"/>
  <c r="G95" i="16"/>
  <c r="F99" i="16"/>
  <c r="G99" i="16"/>
  <c r="F103" i="16"/>
  <c r="G103" i="16"/>
  <c r="H181" i="1"/>
  <c r="G83" i="1"/>
  <c r="G51" i="1"/>
  <c r="G75" i="1"/>
  <c r="G139" i="27"/>
  <c r="H139" i="27" s="1"/>
  <c r="E19" i="6"/>
  <c r="I19" i="4"/>
  <c r="G207" i="27"/>
  <c r="H207" i="27" s="1"/>
  <c r="G171" i="27"/>
  <c r="H171" i="27" s="1"/>
  <c r="G4" i="18"/>
  <c r="M2" i="18"/>
  <c r="N2" i="18"/>
  <c r="O2" i="18"/>
  <c r="G101" i="27"/>
  <c r="H101" i="27" s="1"/>
  <c r="G37" i="27"/>
  <c r="H37" i="27" s="1"/>
  <c r="G151" i="31"/>
  <c r="J151" i="31" s="1"/>
  <c r="L151" i="31" s="1"/>
  <c r="K151" i="31"/>
  <c r="G142" i="31"/>
  <c r="J142" i="31" s="1"/>
  <c r="L142" i="31" s="1"/>
  <c r="K142" i="31"/>
  <c r="G84" i="31"/>
  <c r="J84" i="31" s="1"/>
  <c r="L84" i="31" s="1"/>
  <c r="K84" i="31"/>
  <c r="L115" i="23"/>
  <c r="L111" i="23"/>
  <c r="L107" i="23"/>
  <c r="L103" i="23"/>
  <c r="L99" i="23"/>
  <c r="L95" i="23"/>
  <c r="L91" i="23"/>
  <c r="L87" i="23"/>
  <c r="L83" i="23"/>
  <c r="L79" i="23"/>
  <c r="L75" i="23"/>
  <c r="L71" i="23"/>
  <c r="L67" i="23"/>
  <c r="L63" i="23"/>
  <c r="L59" i="23"/>
  <c r="L55" i="23"/>
  <c r="L51" i="23"/>
  <c r="L47" i="23"/>
  <c r="L43" i="23"/>
  <c r="L35" i="23"/>
  <c r="L31" i="23"/>
  <c r="L28" i="23"/>
  <c r="L57" i="23"/>
  <c r="L49" i="23"/>
  <c r="L33" i="23"/>
  <c r="L168" i="23"/>
  <c r="L167" i="23"/>
  <c r="L166" i="23"/>
  <c r="L165" i="23"/>
  <c r="L164" i="23"/>
  <c r="H164" i="1" s="1"/>
  <c r="L112" i="23"/>
  <c r="L108" i="23"/>
  <c r="L104" i="23"/>
  <c r="L100" i="23"/>
  <c r="L92" i="23"/>
  <c r="L88" i="23"/>
  <c r="L84" i="23"/>
  <c r="L80" i="23"/>
  <c r="L76" i="23"/>
  <c r="L72" i="23"/>
  <c r="L68" i="23"/>
  <c r="L64" i="23"/>
  <c r="L60" i="23"/>
  <c r="L56" i="23"/>
  <c r="L52" i="23"/>
  <c r="L48" i="23"/>
  <c r="L44" i="23"/>
  <c r="L36" i="23"/>
  <c r="L32" i="23"/>
  <c r="L113" i="23"/>
  <c r="L109" i="23"/>
  <c r="L105" i="23"/>
  <c r="L101" i="23"/>
  <c r="L89" i="23"/>
  <c r="L85" i="23"/>
  <c r="L77" i="23"/>
  <c r="L73" i="23"/>
  <c r="L61" i="23"/>
  <c r="L45" i="23"/>
  <c r="L93" i="23"/>
  <c r="L81" i="23"/>
  <c r="L69" i="23"/>
  <c r="L65" i="23"/>
  <c r="L53" i="23"/>
  <c r="L110" i="23"/>
  <c r="L102" i="23"/>
  <c r="L90" i="23"/>
  <c r="L78" i="23"/>
  <c r="L70" i="23"/>
  <c r="L62" i="23"/>
  <c r="L54" i="23"/>
  <c r="L46" i="23"/>
  <c r="L29" i="23"/>
  <c r="L86" i="23"/>
  <c r="L94" i="23"/>
  <c r="L34" i="23"/>
  <c r="L114" i="23"/>
  <c r="L106" i="23"/>
  <c r="L74" i="23"/>
  <c r="L66" i="23"/>
  <c r="L58" i="23"/>
  <c r="L50" i="23"/>
  <c r="L42" i="23"/>
  <c r="L82" i="23"/>
  <c r="L30" i="23"/>
  <c r="G236" i="27"/>
  <c r="H236" i="27" s="1"/>
  <c r="G192" i="27"/>
  <c r="H192" i="27" s="1"/>
  <c r="G151" i="27"/>
  <c r="H151" i="27" s="1"/>
  <c r="G89" i="27"/>
  <c r="H89" i="27" s="1"/>
  <c r="G77" i="27"/>
  <c r="H77" i="27" s="1"/>
  <c r="G42" i="27"/>
  <c r="H42" i="27" s="1"/>
  <c r="G14" i="27"/>
  <c r="H14" i="27" s="1"/>
  <c r="G7" i="27"/>
  <c r="H7" i="27" s="1"/>
  <c r="G244" i="27"/>
  <c r="H244" i="27" s="1"/>
  <c r="M5" i="23"/>
  <c r="G241" i="27"/>
  <c r="H241" i="27" s="1"/>
  <c r="G293" i="27"/>
  <c r="H293" i="27" s="1"/>
  <c r="G161" i="27"/>
  <c r="H161" i="27" s="1"/>
  <c r="G237" i="27"/>
  <c r="H237" i="27" s="1"/>
  <c r="G289" i="27"/>
  <c r="H289" i="27" s="1"/>
  <c r="G122" i="27"/>
  <c r="H122" i="27" s="1"/>
  <c r="G138" i="27"/>
  <c r="H138" i="27" s="1"/>
  <c r="G154" i="27"/>
  <c r="H154" i="27" s="1"/>
  <c r="G186" i="27"/>
  <c r="H186" i="27" s="1"/>
  <c r="G202" i="27"/>
  <c r="H202" i="27" s="1"/>
  <c r="G218" i="27"/>
  <c r="H218" i="27" s="1"/>
  <c r="G234" i="27"/>
  <c r="H234" i="27" s="1"/>
  <c r="G266" i="27"/>
  <c r="H266" i="27" s="1"/>
  <c r="G282" i="27"/>
  <c r="H282" i="27" s="1"/>
  <c r="G181" i="31"/>
  <c r="J181" i="31" s="1"/>
  <c r="L181" i="31" s="1"/>
  <c r="K181" i="31"/>
  <c r="G165" i="31"/>
  <c r="J165" i="31" s="1"/>
  <c r="L165" i="31" s="1"/>
  <c r="K165" i="31"/>
  <c r="G149" i="31"/>
  <c r="J149" i="31" s="1"/>
  <c r="L149" i="31" s="1"/>
  <c r="K149" i="31"/>
  <c r="G136" i="31"/>
  <c r="J136" i="31" s="1"/>
  <c r="L136" i="31" s="1"/>
  <c r="K136" i="31"/>
  <c r="G128" i="31"/>
  <c r="J128" i="31" s="1"/>
  <c r="L128" i="31" s="1"/>
  <c r="K128" i="31"/>
  <c r="G120" i="31"/>
  <c r="J120" i="31" s="1"/>
  <c r="L120" i="31" s="1"/>
  <c r="K120" i="31"/>
  <c r="G112" i="31"/>
  <c r="J112" i="31" s="1"/>
  <c r="L112" i="31" s="1"/>
  <c r="K112" i="31"/>
  <c r="G104" i="31"/>
  <c r="J104" i="31" s="1"/>
  <c r="L104" i="31" s="1"/>
  <c r="K104" i="31"/>
  <c r="K96" i="31"/>
  <c r="G96" i="31"/>
  <c r="J96" i="31" s="1"/>
  <c r="L96" i="31" s="1"/>
  <c r="K81" i="31"/>
  <c r="G81" i="31"/>
  <c r="J81" i="31" s="1"/>
  <c r="L81" i="31" s="1"/>
  <c r="G21" i="31"/>
  <c r="J21" i="31" s="1"/>
  <c r="L21" i="31" s="1"/>
  <c r="K21" i="31"/>
  <c r="G268" i="27"/>
  <c r="H268" i="27" s="1"/>
  <c r="G227" i="27"/>
  <c r="H227" i="27" s="1"/>
  <c r="G197" i="27"/>
  <c r="H197" i="27" s="1"/>
  <c r="G176" i="27"/>
  <c r="H176" i="27" s="1"/>
  <c r="G124" i="27"/>
  <c r="H124" i="27" s="1"/>
  <c r="G88" i="27"/>
  <c r="H88" i="27" s="1"/>
  <c r="G82" i="27"/>
  <c r="H82" i="27" s="1"/>
  <c r="G58" i="27"/>
  <c r="H58" i="27" s="1"/>
  <c r="G24" i="27"/>
  <c r="H24" i="27" s="1"/>
  <c r="G17" i="27"/>
  <c r="H17" i="27" s="1"/>
  <c r="G115" i="27"/>
  <c r="H115" i="27" s="1"/>
  <c r="G68" i="27"/>
  <c r="H68" i="27" s="1"/>
  <c r="J178" i="23"/>
  <c r="E180" i="1" s="1"/>
  <c r="J177" i="23"/>
  <c r="E179" i="1" s="1"/>
  <c r="J176" i="23"/>
  <c r="E178" i="1" s="1"/>
  <c r="J38" i="23"/>
  <c r="E38" i="1" s="1"/>
  <c r="J40" i="23"/>
  <c r="E40" i="1" s="1"/>
  <c r="J39" i="23"/>
  <c r="E39" i="1" s="1"/>
  <c r="G191" i="31"/>
  <c r="J191" i="31" s="1"/>
  <c r="L191" i="31" s="1"/>
  <c r="K191" i="31"/>
  <c r="G248" i="27"/>
  <c r="H248" i="27" s="1"/>
  <c r="G144" i="27"/>
  <c r="H144" i="27" s="1"/>
  <c r="G91" i="27"/>
  <c r="H91" i="27" s="1"/>
  <c r="G96" i="27"/>
  <c r="H96" i="27" s="1"/>
  <c r="G292" i="27"/>
  <c r="H292" i="27" s="1"/>
  <c r="G80" i="27"/>
  <c r="H80" i="27" s="1"/>
  <c r="G43" i="27"/>
  <c r="H43" i="27" s="1"/>
  <c r="G15" i="27"/>
  <c r="H15" i="27" s="1"/>
  <c r="V5" i="23"/>
  <c r="R22" i="31"/>
  <c r="Q23" i="31"/>
  <c r="I8" i="4"/>
  <c r="E8" i="6"/>
  <c r="G255" i="27"/>
  <c r="H255" i="27" s="1"/>
  <c r="X1" i="23"/>
  <c r="G43" i="1"/>
  <c r="G116" i="1"/>
  <c r="H16" i="1"/>
  <c r="G69" i="1"/>
  <c r="G138" i="1"/>
  <c r="G154" i="1"/>
  <c r="G170" i="1"/>
  <c r="G37" i="1"/>
  <c r="G77" i="1"/>
  <c r="G9" i="1"/>
  <c r="G76" i="1"/>
  <c r="G117" i="1"/>
  <c r="G132" i="1"/>
  <c r="G147" i="1"/>
  <c r="G179" i="1"/>
  <c r="G121" i="1"/>
  <c r="G130" i="1"/>
  <c r="H96" i="1"/>
  <c r="G135" i="1"/>
  <c r="G57" i="16" l="1"/>
  <c r="R38" i="15"/>
  <c r="S38" i="15" s="1"/>
  <c r="M38" i="7" s="1"/>
  <c r="N38" i="7" s="1"/>
  <c r="R36" i="15"/>
  <c r="S36" i="15" s="1"/>
  <c r="M36" i="7" s="1"/>
  <c r="N36" i="7" s="1"/>
  <c r="H177" i="1"/>
  <c r="H176" i="1"/>
  <c r="E172" i="1"/>
  <c r="E176" i="1"/>
  <c r="E165" i="1"/>
  <c r="E164" i="1"/>
  <c r="E169" i="1"/>
  <c r="E177" i="1"/>
  <c r="E167" i="1"/>
  <c r="E171" i="1"/>
  <c r="E175" i="1"/>
  <c r="R43" i="15"/>
  <c r="S43" i="15" s="1"/>
  <c r="M43" i="7" s="1"/>
  <c r="N43" i="7" s="1"/>
  <c r="R42" i="15"/>
  <c r="S42" i="15" s="1"/>
  <c r="M42" i="7" s="1"/>
  <c r="N42" i="7" s="1"/>
  <c r="R30" i="15"/>
  <c r="S30" i="15" s="1"/>
  <c r="R21" i="15"/>
  <c r="E22" i="16" s="1"/>
  <c r="N17" i="23"/>
  <c r="H17" i="1"/>
  <c r="N26" i="23"/>
  <c r="H26" i="1"/>
  <c r="N145" i="23"/>
  <c r="H145" i="1"/>
  <c r="N138" i="23"/>
  <c r="H138" i="1"/>
  <c r="N151" i="23"/>
  <c r="H151" i="1"/>
  <c r="Q32" i="31"/>
  <c r="R31" i="31"/>
  <c r="N18" i="23"/>
  <c r="H18" i="1"/>
  <c r="N21" i="23"/>
  <c r="H21" i="1"/>
  <c r="N137" i="23"/>
  <c r="H137" i="1"/>
  <c r="N98" i="23"/>
  <c r="H98" i="1"/>
  <c r="N142" i="23"/>
  <c r="H142" i="1"/>
  <c r="N8" i="23"/>
  <c r="H8" i="1"/>
  <c r="N133" i="23"/>
  <c r="H133" i="1"/>
  <c r="N25" i="23"/>
  <c r="H25" i="1"/>
  <c r="N146" i="23"/>
  <c r="H146" i="1"/>
  <c r="N134" i="23"/>
  <c r="H134" i="1"/>
  <c r="N150" i="23"/>
  <c r="H150" i="1"/>
  <c r="N9" i="23"/>
  <c r="H9" i="1"/>
  <c r="N14" i="23"/>
  <c r="H14" i="1"/>
  <c r="N22" i="23"/>
  <c r="H22" i="1"/>
  <c r="N149" i="23"/>
  <c r="H149" i="1"/>
  <c r="N141" i="23"/>
  <c r="H141" i="1"/>
  <c r="N154" i="23"/>
  <c r="H154" i="1"/>
  <c r="R22" i="15"/>
  <c r="S22" i="15" s="1"/>
  <c r="R27" i="15"/>
  <c r="E28" i="16" s="1"/>
  <c r="R31" i="15"/>
  <c r="S31" i="15" s="1"/>
  <c r="M31" i="7" s="1"/>
  <c r="N31" i="7" s="1"/>
  <c r="R39" i="15"/>
  <c r="S39" i="15" s="1"/>
  <c r="M39" i="7" s="1"/>
  <c r="N39" i="7" s="1"/>
  <c r="R34" i="15"/>
  <c r="S34" i="15" s="1"/>
  <c r="M34" i="7" s="1"/>
  <c r="N34" i="7" s="1"/>
  <c r="R23" i="15"/>
  <c r="S23" i="15" s="1"/>
  <c r="R35" i="15"/>
  <c r="S35" i="15" s="1"/>
  <c r="M35" i="7" s="1"/>
  <c r="N35" i="7" s="1"/>
  <c r="R37" i="15"/>
  <c r="S37" i="15" s="1"/>
  <c r="M37" i="7" s="1"/>
  <c r="N37" i="7" s="1"/>
  <c r="R40" i="15"/>
  <c r="S40" i="15" s="1"/>
  <c r="M40" i="7" s="1"/>
  <c r="N40" i="7" s="1"/>
  <c r="R25" i="15"/>
  <c r="E26" i="16" s="1"/>
  <c r="R41" i="15"/>
  <c r="S41" i="15" s="1"/>
  <c r="M41" i="7" s="1"/>
  <c r="N41" i="7" s="1"/>
  <c r="R3" i="15"/>
  <c r="S3" i="15" s="1"/>
  <c r="R5" i="15"/>
  <c r="E6" i="16" s="1"/>
  <c r="R32" i="15"/>
  <c r="S32" i="15" s="1"/>
  <c r="M32" i="7" s="1"/>
  <c r="N32" i="7" s="1"/>
  <c r="R8" i="15"/>
  <c r="S8" i="15" s="1"/>
  <c r="R7" i="15"/>
  <c r="S7" i="15" s="1"/>
  <c r="R26" i="15"/>
  <c r="E27" i="16" s="1"/>
  <c r="R13" i="15"/>
  <c r="E14" i="16" s="1"/>
  <c r="R17" i="15"/>
  <c r="E18" i="16" s="1"/>
  <c r="R15" i="15"/>
  <c r="S15" i="15" s="1"/>
  <c r="R12" i="15"/>
  <c r="E13" i="16" s="1"/>
  <c r="R24" i="15"/>
  <c r="S24" i="15" s="1"/>
  <c r="R4" i="15"/>
  <c r="S4" i="15" s="1"/>
  <c r="R19" i="15"/>
  <c r="S19" i="15" s="1"/>
  <c r="R18" i="15"/>
  <c r="S18" i="15" s="1"/>
  <c r="R20" i="15"/>
  <c r="S20" i="15" s="1"/>
  <c r="R6" i="15"/>
  <c r="S6" i="15" s="1"/>
  <c r="R29" i="15"/>
  <c r="S29" i="15" s="1"/>
  <c r="S26" i="15"/>
  <c r="N66" i="23"/>
  <c r="H66" i="1"/>
  <c r="N46" i="23"/>
  <c r="H46" i="1"/>
  <c r="N53" i="23"/>
  <c r="H53" i="1"/>
  <c r="N77" i="23"/>
  <c r="H77" i="1"/>
  <c r="N36" i="23"/>
  <c r="H36" i="1"/>
  <c r="N72" i="23"/>
  <c r="H72" i="1"/>
  <c r="N108" i="23"/>
  <c r="H108" i="1"/>
  <c r="N33" i="23"/>
  <c r="H33" i="1"/>
  <c r="N51" i="23"/>
  <c r="H51" i="1"/>
  <c r="N83" i="23"/>
  <c r="H83" i="1"/>
  <c r="N115" i="23"/>
  <c r="H115" i="1"/>
  <c r="F35" i="16"/>
  <c r="G35" i="16"/>
  <c r="N40" i="23"/>
  <c r="H40" i="1"/>
  <c r="R33" i="15"/>
  <c r="S33" i="15" s="1"/>
  <c r="M33" i="7" s="1"/>
  <c r="N33" i="7" s="1"/>
  <c r="R28" i="15"/>
  <c r="N42" i="23"/>
  <c r="H42" i="1"/>
  <c r="N74" i="23"/>
  <c r="H74" i="1"/>
  <c r="N94" i="23"/>
  <c r="H94" i="1"/>
  <c r="N54" i="23"/>
  <c r="H54" i="1"/>
  <c r="N90" i="23"/>
  <c r="H90" i="1"/>
  <c r="N65" i="23"/>
  <c r="H65" i="1"/>
  <c r="N45" i="23"/>
  <c r="H45" i="1"/>
  <c r="N85" i="23"/>
  <c r="H85" i="1"/>
  <c r="N109" i="23"/>
  <c r="H109" i="1"/>
  <c r="N44" i="23"/>
  <c r="H44" i="1"/>
  <c r="N60" i="23"/>
  <c r="H60" i="1"/>
  <c r="N76" i="23"/>
  <c r="H76" i="1"/>
  <c r="N92" i="23"/>
  <c r="H92" i="1"/>
  <c r="N112" i="23"/>
  <c r="H112" i="1"/>
  <c r="N167" i="23"/>
  <c r="H168" i="1"/>
  <c r="N49" i="23"/>
  <c r="H49" i="1"/>
  <c r="N35" i="23"/>
  <c r="H35" i="1"/>
  <c r="N55" i="23"/>
  <c r="H55" i="1"/>
  <c r="N71" i="23"/>
  <c r="H71" i="1"/>
  <c r="N87" i="23"/>
  <c r="H87" i="1"/>
  <c r="N103" i="23"/>
  <c r="H103" i="1"/>
  <c r="F49" i="16"/>
  <c r="G49" i="16"/>
  <c r="G5" i="18"/>
  <c r="O4" i="18" s="1"/>
  <c r="Q56" i="31"/>
  <c r="R55" i="31"/>
  <c r="N176" i="23"/>
  <c r="H178" i="1"/>
  <c r="Q84" i="31"/>
  <c r="R83" i="31"/>
  <c r="R16" i="15"/>
  <c r="N82" i="23"/>
  <c r="H82" i="1"/>
  <c r="N34" i="23"/>
  <c r="H34" i="1"/>
  <c r="N78" i="23"/>
  <c r="H78" i="1"/>
  <c r="N93" i="23"/>
  <c r="H93" i="1"/>
  <c r="N105" i="23"/>
  <c r="H105" i="1"/>
  <c r="N56" i="23"/>
  <c r="H56" i="1"/>
  <c r="N88" i="23"/>
  <c r="H88" i="1"/>
  <c r="N166" i="23"/>
  <c r="H167" i="1"/>
  <c r="N31" i="23"/>
  <c r="H31" i="1"/>
  <c r="N67" i="23"/>
  <c r="H67" i="1"/>
  <c r="N99" i="23"/>
  <c r="H99" i="1"/>
  <c r="N39" i="23"/>
  <c r="H39" i="1"/>
  <c r="N3" i="18"/>
  <c r="N50" i="23"/>
  <c r="H50" i="1"/>
  <c r="N106" i="23"/>
  <c r="H106" i="1"/>
  <c r="N86" i="23"/>
  <c r="H86" i="1"/>
  <c r="N62" i="23"/>
  <c r="H62" i="1"/>
  <c r="N102" i="23"/>
  <c r="H102" i="1"/>
  <c r="N69" i="23"/>
  <c r="H69" i="1"/>
  <c r="N61" i="23"/>
  <c r="H61" i="1"/>
  <c r="N89" i="23"/>
  <c r="H89" i="1"/>
  <c r="N113" i="23"/>
  <c r="H113" i="1"/>
  <c r="N48" i="23"/>
  <c r="H48" i="1"/>
  <c r="N64" i="23"/>
  <c r="H64" i="1"/>
  <c r="N80" i="23"/>
  <c r="H80" i="1"/>
  <c r="N100" i="23"/>
  <c r="H100" i="1"/>
  <c r="N164" i="23"/>
  <c r="H165" i="1"/>
  <c r="H169" i="1"/>
  <c r="N57" i="23"/>
  <c r="H57" i="1"/>
  <c r="N43" i="23"/>
  <c r="H43" i="1"/>
  <c r="N59" i="23"/>
  <c r="H59" i="1"/>
  <c r="N75" i="23"/>
  <c r="H75" i="1"/>
  <c r="N91" i="23"/>
  <c r="H91" i="1"/>
  <c r="N107" i="23"/>
  <c r="H107" i="1"/>
  <c r="F47" i="16"/>
  <c r="G47" i="16"/>
  <c r="N177" i="23"/>
  <c r="H179" i="1"/>
  <c r="Q77" i="31"/>
  <c r="R76" i="31"/>
  <c r="R14" i="15"/>
  <c r="F40" i="16"/>
  <c r="G40" i="16"/>
  <c r="F48" i="16"/>
  <c r="G48" i="16"/>
  <c r="Q24" i="31"/>
  <c r="R23" i="31"/>
  <c r="R10" i="15"/>
  <c r="N30" i="23"/>
  <c r="H30" i="1"/>
  <c r="N58" i="23"/>
  <c r="H58" i="1"/>
  <c r="N114" i="23"/>
  <c r="H114" i="1"/>
  <c r="N29" i="23"/>
  <c r="H29" i="1"/>
  <c r="N70" i="23"/>
  <c r="H70" i="1"/>
  <c r="N110" i="23"/>
  <c r="H110" i="1"/>
  <c r="N81" i="23"/>
  <c r="H81" i="1"/>
  <c r="N73" i="23"/>
  <c r="H73" i="1"/>
  <c r="N101" i="23"/>
  <c r="H101" i="1"/>
  <c r="N32" i="23"/>
  <c r="H32" i="1"/>
  <c r="N52" i="23"/>
  <c r="H52" i="1"/>
  <c r="N68" i="23"/>
  <c r="H68" i="1"/>
  <c r="N84" i="23"/>
  <c r="H84" i="1"/>
  <c r="N104" i="23"/>
  <c r="H104" i="1"/>
  <c r="N165" i="23"/>
  <c r="H166" i="1"/>
  <c r="N168" i="23"/>
  <c r="H170" i="1"/>
  <c r="N28" i="23"/>
  <c r="H28" i="1"/>
  <c r="N47" i="23"/>
  <c r="H47" i="1"/>
  <c r="N63" i="23"/>
  <c r="H63" i="1"/>
  <c r="N79" i="23"/>
  <c r="H79" i="1"/>
  <c r="N95" i="23"/>
  <c r="H95" i="1"/>
  <c r="N111" i="23"/>
  <c r="H111" i="1"/>
  <c r="M3" i="18"/>
  <c r="P3" i="18"/>
  <c r="O3" i="18"/>
  <c r="F37" i="16"/>
  <c r="G37" i="16"/>
  <c r="R11" i="15"/>
  <c r="V6" i="23"/>
  <c r="N38" i="23"/>
  <c r="H38" i="1"/>
  <c r="N178" i="23"/>
  <c r="H180" i="1"/>
  <c r="R9" i="15"/>
  <c r="F44" i="16"/>
  <c r="G44" i="16"/>
  <c r="F38" i="16"/>
  <c r="G38" i="16"/>
  <c r="S5" i="15" l="1"/>
  <c r="AA5" i="15" s="1"/>
  <c r="E9" i="16"/>
  <c r="F9" i="16" s="1"/>
  <c r="S17" i="15"/>
  <c r="M15" i="7" s="1"/>
  <c r="N15" i="7" s="1"/>
  <c r="S21" i="15"/>
  <c r="M30" i="7" s="1"/>
  <c r="N30" i="7" s="1"/>
  <c r="S27" i="15"/>
  <c r="AA27" i="15" s="1"/>
  <c r="S25" i="15"/>
  <c r="M28" i="7" s="1"/>
  <c r="N28" i="7" s="1"/>
  <c r="E24" i="16"/>
  <c r="G24" i="16" s="1"/>
  <c r="S12" i="15"/>
  <c r="M11" i="7" s="1"/>
  <c r="N11" i="7" s="1"/>
  <c r="E23" i="16"/>
  <c r="F23" i="16" s="1"/>
  <c r="E31" i="16"/>
  <c r="F31" i="16" s="1"/>
  <c r="Q33" i="31"/>
  <c r="R32" i="31"/>
  <c r="E19" i="16"/>
  <c r="F19" i="16" s="1"/>
  <c r="E8" i="16"/>
  <c r="F8" i="16" s="1"/>
  <c r="E4" i="16"/>
  <c r="G4" i="16" s="1"/>
  <c r="E5" i="16"/>
  <c r="G5" i="16" s="1"/>
  <c r="E7" i="16"/>
  <c r="F7" i="16" s="1"/>
  <c r="S13" i="15"/>
  <c r="AA13" i="15" s="1"/>
  <c r="E21" i="16"/>
  <c r="F21" i="16" s="1"/>
  <c r="E25" i="16"/>
  <c r="F25" i="16" s="1"/>
  <c r="E30" i="16"/>
  <c r="F30" i="16" s="1"/>
  <c r="E20" i="16"/>
  <c r="F20" i="16" s="1"/>
  <c r="E16" i="16"/>
  <c r="F16" i="16" s="1"/>
  <c r="F22" i="16"/>
  <c r="G22" i="16"/>
  <c r="M6" i="7"/>
  <c r="N6" i="7" s="1"/>
  <c r="AA19" i="15"/>
  <c r="N4" i="18"/>
  <c r="M22" i="7"/>
  <c r="N22" i="7" s="1"/>
  <c r="AA22" i="15"/>
  <c r="S14" i="15"/>
  <c r="E15" i="16"/>
  <c r="M4" i="18"/>
  <c r="Q85" i="31"/>
  <c r="R84" i="31"/>
  <c r="Q57" i="31"/>
  <c r="R56" i="31"/>
  <c r="F28" i="16"/>
  <c r="G28" i="16"/>
  <c r="F6" i="16"/>
  <c r="G6" i="16"/>
  <c r="M27" i="7"/>
  <c r="N27" i="7" s="1"/>
  <c r="AA24" i="15"/>
  <c r="S9" i="15"/>
  <c r="E10" i="16"/>
  <c r="S11" i="15"/>
  <c r="E12" i="16"/>
  <c r="S16" i="15"/>
  <c r="E17" i="16"/>
  <c r="S28" i="15"/>
  <c r="E29" i="16"/>
  <c r="V7" i="23"/>
  <c r="M19" i="7"/>
  <c r="N19" i="7" s="1"/>
  <c r="M9" i="7"/>
  <c r="N9" i="7" s="1"/>
  <c r="AA15" i="15"/>
  <c r="M3" i="7"/>
  <c r="N3" i="7" s="1"/>
  <c r="AA20" i="15"/>
  <c r="M14" i="7"/>
  <c r="N14" i="7" s="1"/>
  <c r="AA3" i="15"/>
  <c r="F18" i="16"/>
  <c r="G18" i="16"/>
  <c r="F27" i="16"/>
  <c r="G27" i="16"/>
  <c r="S10" i="15"/>
  <c r="E11" i="16"/>
  <c r="M21" i="7"/>
  <c r="N21" i="7" s="1"/>
  <c r="AA23" i="15"/>
  <c r="M26" i="7"/>
  <c r="N26" i="7" s="1"/>
  <c r="AA29" i="15"/>
  <c r="M17" i="7"/>
  <c r="N17" i="7" s="1"/>
  <c r="AA4" i="15"/>
  <c r="M20" i="7"/>
  <c r="N20" i="7" s="1"/>
  <c r="AA6" i="15"/>
  <c r="M16" i="7"/>
  <c r="N16" i="7" s="1"/>
  <c r="AA18" i="15"/>
  <c r="Q25" i="31"/>
  <c r="R24" i="31"/>
  <c r="M18" i="7"/>
  <c r="N18" i="7" s="1"/>
  <c r="AA7" i="15"/>
  <c r="P4" i="18"/>
  <c r="M5" i="7"/>
  <c r="N5" i="7" s="1"/>
  <c r="AA8" i="15"/>
  <c r="M25" i="7"/>
  <c r="N25" i="7" s="1"/>
  <c r="AA30" i="15"/>
  <c r="G6" i="18"/>
  <c r="P5" i="18" s="1"/>
  <c r="R77" i="31"/>
  <c r="Q78" i="31"/>
  <c r="F14" i="16"/>
  <c r="G14" i="16"/>
  <c r="F26" i="16"/>
  <c r="G26" i="16"/>
  <c r="F13" i="16"/>
  <c r="G13" i="16"/>
  <c r="M24" i="7"/>
  <c r="N24" i="7" s="1"/>
  <c r="AA26" i="15"/>
  <c r="AA17" i="15" l="1"/>
  <c r="AA25" i="15"/>
  <c r="G9" i="16"/>
  <c r="AA21" i="15"/>
  <c r="M23" i="7"/>
  <c r="N23" i="7" s="1"/>
  <c r="G23" i="16"/>
  <c r="F24" i="16"/>
  <c r="AA12" i="15"/>
  <c r="G31" i="16"/>
  <c r="G8" i="16"/>
  <c r="R33" i="31"/>
  <c r="Q34" i="31"/>
  <c r="G19" i="16"/>
  <c r="G20" i="16"/>
  <c r="F5" i="16"/>
  <c r="F4" i="16"/>
  <c r="G21" i="16"/>
  <c r="M10" i="7"/>
  <c r="N10" i="7" s="1"/>
  <c r="G7" i="16"/>
  <c r="G25" i="16"/>
  <c r="G30" i="16"/>
  <c r="G16" i="16"/>
  <c r="O5" i="18"/>
  <c r="F17" i="16"/>
  <c r="G17" i="16"/>
  <c r="M8" i="7"/>
  <c r="N8" i="7" s="1"/>
  <c r="AA11" i="15"/>
  <c r="M5" i="18"/>
  <c r="M29" i="7"/>
  <c r="N29" i="7" s="1"/>
  <c r="AA28" i="15"/>
  <c r="M13" i="7"/>
  <c r="N13" i="7" s="1"/>
  <c r="AA16" i="15"/>
  <c r="F10" i="16"/>
  <c r="G10" i="16"/>
  <c r="R57" i="31"/>
  <c r="Q58" i="31"/>
  <c r="M4" i="7"/>
  <c r="N4" i="7" s="1"/>
  <c r="AA14" i="15"/>
  <c r="G7" i="18"/>
  <c r="F29" i="16"/>
  <c r="G29" i="16"/>
  <c r="F11" i="16"/>
  <c r="G11" i="16"/>
  <c r="M12" i="7"/>
  <c r="N12" i="7" s="1"/>
  <c r="AA9" i="15"/>
  <c r="V8" i="23"/>
  <c r="F15" i="16"/>
  <c r="G15" i="16"/>
  <c r="R78" i="31"/>
  <c r="Q79" i="31"/>
  <c r="R79" i="31" s="1"/>
  <c r="R25" i="31"/>
  <c r="Q26" i="31"/>
  <c r="M7" i="7"/>
  <c r="N7" i="7" s="1"/>
  <c r="AA10" i="15"/>
  <c r="F12" i="16"/>
  <c r="G12" i="16"/>
  <c r="R85" i="31"/>
  <c r="Q86" i="31"/>
  <c r="N6" i="18"/>
  <c r="N5" i="18"/>
  <c r="Q35" i="31" l="1"/>
  <c r="R34" i="31"/>
  <c r="R86" i="31"/>
  <c r="Q87" i="31"/>
  <c r="V12" i="23"/>
  <c r="V14" i="23" s="1"/>
  <c r="O6" i="18"/>
  <c r="G12" i="18"/>
  <c r="M7" i="18" s="1"/>
  <c r="M6" i="18"/>
  <c r="R58" i="31"/>
  <c r="Q59" i="31"/>
  <c r="R26" i="31"/>
  <c r="Q27" i="31"/>
  <c r="R27" i="31" s="1"/>
  <c r="Q36" i="31" l="1"/>
  <c r="R35" i="31"/>
  <c r="G14" i="18"/>
  <c r="P8" i="18" s="1"/>
  <c r="V18" i="23"/>
  <c r="V19" i="23" s="1"/>
  <c r="V20" i="23" s="1"/>
  <c r="V21" i="23" s="1"/>
  <c r="V27" i="23" s="1"/>
  <c r="V28" i="23" s="1"/>
  <c r="V29" i="23" s="1"/>
  <c r="V30" i="23" s="1"/>
  <c r="V33" i="23" s="1"/>
  <c r="V37" i="23" s="1"/>
  <c r="V38" i="23" s="1"/>
  <c r="V39" i="23" s="1"/>
  <c r="V40" i="23" s="1"/>
  <c r="V41" i="23" s="1"/>
  <c r="V42" i="23" s="1"/>
  <c r="V58" i="23" s="1"/>
  <c r="V74" i="23" s="1"/>
  <c r="Q88" i="31"/>
  <c r="R87" i="31"/>
  <c r="Q60" i="31"/>
  <c r="R59" i="31"/>
  <c r="O7" i="18"/>
  <c r="P7" i="18"/>
  <c r="Q37" i="31" l="1"/>
  <c r="R36" i="31"/>
  <c r="O8" i="18"/>
  <c r="N8" i="18"/>
  <c r="G16" i="18"/>
  <c r="O9" i="18" s="1"/>
  <c r="V79" i="23"/>
  <c r="V85" i="23" s="1"/>
  <c r="V86" i="23" s="1"/>
  <c r="V87" i="23" s="1"/>
  <c r="V88" i="23" s="1"/>
  <c r="V89" i="23" s="1"/>
  <c r="V90" i="23" s="1"/>
  <c r="V91" i="23" s="1"/>
  <c r="V92" i="23" s="1"/>
  <c r="V93" i="23" s="1"/>
  <c r="V94" i="23" s="1"/>
  <c r="V97" i="23" s="1"/>
  <c r="V98" i="23" s="1"/>
  <c r="V99" i="23" s="1"/>
  <c r="V115" i="23" s="1"/>
  <c r="V116" i="23" s="1"/>
  <c r="V132" i="23" s="1"/>
  <c r="V148" i="23" s="1"/>
  <c r="V164" i="23" s="1"/>
  <c r="V165" i="23" s="1"/>
  <c r="V166" i="23" s="1"/>
  <c r="V167" i="23" s="1"/>
  <c r="V168" i="23" s="1"/>
  <c r="V169" i="23" s="1"/>
  <c r="V170" i="23" s="1"/>
  <c r="V171" i="23" s="1"/>
  <c r="V172" i="23" s="1"/>
  <c r="V173" i="23" s="1"/>
  <c r="V174" i="23" s="1"/>
  <c r="V175" i="23" s="1"/>
  <c r="V176" i="23" s="1"/>
  <c r="V177" i="23" s="1"/>
  <c r="V178" i="23" s="1"/>
  <c r="V179" i="23" s="1"/>
  <c r="V180" i="23" s="1"/>
  <c r="W1" i="23" s="1"/>
  <c r="Q61" i="31"/>
  <c r="R60" i="31"/>
  <c r="Q89" i="31"/>
  <c r="R88" i="31"/>
  <c r="R37" i="31" l="1"/>
  <c r="Q38" i="31"/>
  <c r="N9" i="18"/>
  <c r="G17" i="18"/>
  <c r="M10" i="18" s="1"/>
  <c r="R89" i="31"/>
  <c r="Q90" i="31"/>
  <c r="R61" i="31"/>
  <c r="Q62" i="31"/>
  <c r="R38" i="31" l="1"/>
  <c r="Q39" i="31"/>
  <c r="P10" i="18"/>
  <c r="O10" i="18"/>
  <c r="G19" i="18"/>
  <c r="M11" i="18" s="1"/>
  <c r="N10" i="18"/>
  <c r="P6" i="18"/>
  <c r="N7" i="18"/>
  <c r="M8" i="18"/>
  <c r="M9" i="18"/>
  <c r="P9" i="18"/>
  <c r="R90" i="31"/>
  <c r="Q91" i="31"/>
  <c r="R91" i="31" s="1"/>
  <c r="R62" i="31"/>
  <c r="Q63" i="31"/>
  <c r="Q40" i="31" l="1"/>
  <c r="R39" i="31"/>
  <c r="G21" i="18"/>
  <c r="M12" i="18" s="1"/>
  <c r="N11" i="18"/>
  <c r="O11" i="18"/>
  <c r="P11" i="18"/>
  <c r="Q64" i="31"/>
  <c r="R63" i="31"/>
  <c r="R40" i="31" l="1"/>
  <c r="Q41" i="31"/>
  <c r="P12" i="18"/>
  <c r="G23" i="18"/>
  <c r="O13" i="18" s="1"/>
  <c r="N12" i="18"/>
  <c r="O12" i="18"/>
  <c r="Q65" i="31"/>
  <c r="R64" i="31"/>
  <c r="R41" i="31" l="1"/>
  <c r="Q42" i="31"/>
  <c r="P13" i="18"/>
  <c r="M13" i="18"/>
  <c r="N13" i="18"/>
  <c r="G25" i="18"/>
  <c r="G27" i="18" s="1"/>
  <c r="R65" i="31"/>
  <c r="Q66" i="31"/>
  <c r="Q43" i="31" l="1"/>
  <c r="R42" i="31"/>
  <c r="O14" i="18"/>
  <c r="M14" i="18"/>
  <c r="G29" i="18"/>
  <c r="G30" i="18" s="1"/>
  <c r="G35" i="18" s="1"/>
  <c r="G36" i="18" s="1"/>
  <c r="G37" i="18" s="1"/>
  <c r="G38" i="18" s="1"/>
  <c r="G39" i="18" s="1"/>
  <c r="G44" i="18" s="1"/>
  <c r="G46" i="18" s="1"/>
  <c r="G48" i="18" s="1"/>
  <c r="G49" i="18" s="1"/>
  <c r="G51" i="18" s="1"/>
  <c r="G53" i="18" s="1"/>
  <c r="G55" i="18" s="1"/>
  <c r="G57" i="18" s="1"/>
  <c r="G59" i="18" s="1"/>
  <c r="G61" i="18" s="1"/>
  <c r="G62" i="18" s="1"/>
  <c r="G67" i="18" s="1"/>
  <c r="G69" i="18" s="1"/>
  <c r="G70" i="18" s="1"/>
  <c r="G71" i="18" s="1"/>
  <c r="G72" i="18" s="1"/>
  <c r="G74" i="18" s="1"/>
  <c r="G78" i="18" s="1"/>
  <c r="G81" i="18" s="1"/>
  <c r="G84" i="18" s="1"/>
  <c r="G85" i="18" s="1"/>
  <c r="G86" i="18" s="1"/>
  <c r="G87" i="18" s="1"/>
  <c r="G88" i="18" s="1"/>
  <c r="G90" i="18" s="1"/>
  <c r="G96" i="18" s="1"/>
  <c r="G98" i="18" s="1"/>
  <c r="G99" i="18" s="1"/>
  <c r="M52" i="18" s="1"/>
  <c r="O15" i="18"/>
  <c r="N15" i="18"/>
  <c r="M15" i="18"/>
  <c r="P14" i="18"/>
  <c r="P15" i="18"/>
  <c r="N14" i="18"/>
  <c r="R66" i="31"/>
  <c r="Q67" i="31"/>
  <c r="Q44" i="31" l="1"/>
  <c r="R43" i="31"/>
  <c r="N17" i="18"/>
  <c r="M18" i="18"/>
  <c r="P22" i="18"/>
  <c r="N24" i="18"/>
  <c r="P18" i="18"/>
  <c r="O36" i="18"/>
  <c r="P29" i="18"/>
  <c r="M24" i="18"/>
  <c r="M16" i="18"/>
  <c r="N34" i="18"/>
  <c r="P35" i="18"/>
  <c r="N26" i="18"/>
  <c r="P19" i="18"/>
  <c r="O23" i="18"/>
  <c r="M30" i="18"/>
  <c r="O24" i="18"/>
  <c r="P27" i="18"/>
  <c r="O16" i="18"/>
  <c r="O21" i="18"/>
  <c r="N30" i="18"/>
  <c r="P17" i="18"/>
  <c r="P16" i="18"/>
  <c r="N16" i="18"/>
  <c r="P36" i="18"/>
  <c r="N21" i="18"/>
  <c r="M19" i="18"/>
  <c r="P34" i="18"/>
  <c r="N43" i="18"/>
  <c r="O42" i="18"/>
  <c r="M23" i="18"/>
  <c r="N32" i="18"/>
  <c r="N37" i="18"/>
  <c r="M31" i="18"/>
  <c r="O26" i="18"/>
  <c r="M48" i="18"/>
  <c r="N19" i="18"/>
  <c r="P21" i="18"/>
  <c r="P30" i="18"/>
  <c r="O17" i="18"/>
  <c r="O56" i="18"/>
  <c r="O50" i="18"/>
  <c r="O32" i="18"/>
  <c r="M53" i="18"/>
  <c r="O43" i="18"/>
  <c r="O39" i="18"/>
  <c r="O47" i="18"/>
  <c r="O49" i="18"/>
  <c r="P24" i="18"/>
  <c r="P45" i="18"/>
  <c r="N20" i="18"/>
  <c r="M20" i="18"/>
  <c r="M26" i="18"/>
  <c r="O19" i="18"/>
  <c r="M22" i="18"/>
  <c r="P49" i="18"/>
  <c r="P51" i="18"/>
  <c r="N27" i="18"/>
  <c r="O28" i="18"/>
  <c r="M40" i="18"/>
  <c r="M38" i="18"/>
  <c r="P41" i="18"/>
  <c r="N47" i="18"/>
  <c r="P20" i="18"/>
  <c r="O53" i="18"/>
  <c r="P47" i="18"/>
  <c r="N36" i="18"/>
  <c r="M34" i="18"/>
  <c r="N56" i="18"/>
  <c r="N25" i="18"/>
  <c r="P26" i="18"/>
  <c r="O18" i="18"/>
  <c r="N51" i="18"/>
  <c r="N46" i="18"/>
  <c r="O45" i="18"/>
  <c r="P54" i="18"/>
  <c r="P55" i="18"/>
  <c r="O25" i="18"/>
  <c r="O27" i="18"/>
  <c r="M27" i="18"/>
  <c r="O20" i="18"/>
  <c r="O57" i="18"/>
  <c r="N52" i="18"/>
  <c r="N42" i="18"/>
  <c r="O55" i="18"/>
  <c r="N44" i="18"/>
  <c r="M45" i="18"/>
  <c r="O33" i="18"/>
  <c r="M32" i="18"/>
  <c r="O40" i="18"/>
  <c r="P44" i="18"/>
  <c r="N38" i="18"/>
  <c r="O44" i="18"/>
  <c r="P53" i="18"/>
  <c r="N35" i="18"/>
  <c r="P25" i="18"/>
  <c r="P23" i="18"/>
  <c r="O30" i="18"/>
  <c r="P48" i="18"/>
  <c r="M51" i="18"/>
  <c r="N39" i="18"/>
  <c r="P46" i="18"/>
  <c r="M33" i="18"/>
  <c r="O37" i="18"/>
  <c r="N28" i="18"/>
  <c r="O22" i="18"/>
  <c r="M44" i="18"/>
  <c r="M17" i="18"/>
  <c r="M55" i="18"/>
  <c r="N53" i="18"/>
  <c r="O46" i="18"/>
  <c r="M39" i="18"/>
  <c r="P37" i="18"/>
  <c r="M28" i="18"/>
  <c r="P43" i="18"/>
  <c r="N55" i="18"/>
  <c r="P32" i="18"/>
  <c r="P33" i="18"/>
  <c r="M21" i="18"/>
  <c r="P52" i="18"/>
  <c r="N41" i="18"/>
  <c r="O35" i="18"/>
  <c r="M54" i="18"/>
  <c r="M36" i="18"/>
  <c r="P31" i="18"/>
  <c r="N23" i="18"/>
  <c r="O51" i="18"/>
  <c r="N18" i="18"/>
  <c r="M57" i="18"/>
  <c r="N48" i="18"/>
  <c r="M42" i="18"/>
  <c r="N50" i="18"/>
  <c r="O38" i="18"/>
  <c r="O41" i="18"/>
  <c r="P57" i="18"/>
  <c r="P56" i="18"/>
  <c r="M47" i="18"/>
  <c r="P38" i="18"/>
  <c r="N57" i="18"/>
  <c r="M29" i="18"/>
  <c r="M37" i="18"/>
  <c r="P50" i="18"/>
  <c r="P42" i="18"/>
  <c r="N49" i="18"/>
  <c r="M41" i="18"/>
  <c r="P39" i="18"/>
  <c r="N33" i="18"/>
  <c r="M49" i="18"/>
  <c r="M50" i="18"/>
  <c r="N22" i="18"/>
  <c r="O29" i="18"/>
  <c r="M35" i="18"/>
  <c r="N31" i="18"/>
  <c r="P28" i="18"/>
  <c r="O34" i="18"/>
  <c r="N40" i="18"/>
  <c r="M46" i="18"/>
  <c r="O48" i="18"/>
  <c r="M43" i="18"/>
  <c r="O31" i="18"/>
  <c r="N29" i="18"/>
  <c r="N45" i="18"/>
  <c r="M56" i="18"/>
  <c r="O52" i="18"/>
  <c r="P40" i="18"/>
  <c r="M25" i="18"/>
  <c r="O54" i="18"/>
  <c r="N54" i="18"/>
  <c r="Q68" i="31"/>
  <c r="R67" i="31"/>
  <c r="Q45" i="31" l="1"/>
  <c r="R44" i="31"/>
  <c r="Q69" i="31"/>
  <c r="R69" i="31" s="1"/>
  <c r="R68" i="31"/>
  <c r="R45" i="31" l="1"/>
  <c r="Q46" i="31"/>
  <c r="R46" i="31" s="1"/>
</calcChain>
</file>

<file path=xl/sharedStrings.xml><?xml version="1.0" encoding="utf-8"?>
<sst xmlns="http://schemas.openxmlformats.org/spreadsheetml/2006/main" count="3813" uniqueCount="1184">
  <si>
    <t>基本设定</t>
  </si>
  <si>
    <t>方块分类</t>
  </si>
  <si>
    <t>汇率</t>
  </si>
  <si>
    <t>装饰分类</t>
  </si>
  <si>
    <t>金币/魔方比值</t>
  </si>
  <si>
    <t>自动兑换比值</t>
  </si>
  <si>
    <t>每日金币上限</t>
  </si>
  <si>
    <t>对应魔方</t>
  </si>
  <si>
    <t>分类</t>
  </si>
  <si>
    <t>分类Id</t>
  </si>
  <si>
    <t>魔方</t>
  </si>
  <si>
    <t>金币比例</t>
  </si>
  <si>
    <t>积分比例</t>
  </si>
  <si>
    <t>金币</t>
  </si>
  <si>
    <t>积分</t>
  </si>
  <si>
    <t>分类1</t>
  </si>
  <si>
    <t>分类Id1</t>
  </si>
  <si>
    <t>分类2</t>
  </si>
  <si>
    <t>分类Id2</t>
  </si>
  <si>
    <t>分类3</t>
  </si>
  <si>
    <t>分类Id3</t>
  </si>
  <si>
    <t>普通</t>
  </si>
  <si>
    <t>客厅</t>
  </si>
  <si>
    <t>桌子</t>
  </si>
  <si>
    <t>床</t>
  </si>
  <si>
    <t>电器</t>
  </si>
  <si>
    <t>颜色</t>
  </si>
  <si>
    <t>卧室</t>
  </si>
  <si>
    <t>椅子</t>
  </si>
  <si>
    <t>柜子</t>
  </si>
  <si>
    <t>装饰</t>
  </si>
  <si>
    <t>梯、板</t>
  </si>
  <si>
    <t>其他</t>
  </si>
  <si>
    <t>灯</t>
  </si>
  <si>
    <t>玻璃</t>
  </si>
  <si>
    <t>最低方块价格</t>
  </si>
  <si>
    <t>兑换比例</t>
  </si>
  <si>
    <t>装饰比例</t>
  </si>
  <si>
    <t>彩色立方</t>
  </si>
  <si>
    <t>结构</t>
  </si>
  <si>
    <t>毛皮</t>
  </si>
  <si>
    <t>特殊</t>
  </si>
  <si>
    <t>方块</t>
  </si>
  <si>
    <t>序号</t>
  </si>
  <si>
    <t>方块名称</t>
  </si>
  <si>
    <t>方块英文名</t>
  </si>
  <si>
    <t>唯一id</t>
  </si>
  <si>
    <t>方块ID1</t>
  </si>
  <si>
    <t>子id</t>
  </si>
  <si>
    <t>方块积分</t>
  </si>
  <si>
    <t>方块等级</t>
  </si>
  <si>
    <t>方块价格</t>
  </si>
  <si>
    <t>魔方价格</t>
  </si>
  <si>
    <t>一组价格</t>
  </si>
  <si>
    <t>一组魔方</t>
  </si>
  <si>
    <t>辅助列</t>
  </si>
  <si>
    <t>装饰ID</t>
  </si>
  <si>
    <t>装饰积分</t>
  </si>
  <si>
    <t>装饰名称</t>
  </si>
  <si>
    <t>英文</t>
  </si>
  <si>
    <t>装饰等级</t>
  </si>
  <si>
    <t>装饰价格</t>
  </si>
  <si>
    <t>长</t>
  </si>
  <si>
    <t>宽</t>
  </si>
  <si>
    <t>高</t>
  </si>
  <si>
    <t>模型</t>
  </si>
  <si>
    <t>bodyid</t>
  </si>
  <si>
    <t>图片</t>
  </si>
  <si>
    <t>交互人数</t>
  </si>
  <si>
    <t>石头</t>
  </si>
  <si>
    <t>Stone</t>
  </si>
  <si>
    <t>书桌</t>
  </si>
  <si>
    <t>Basic Desk</t>
  </si>
  <si>
    <t>@@@</t>
  </si>
  <si>
    <t>furnish.actor</t>
  </si>
  <si>
    <t>set:furnish_icon.json image:furniture.actor25</t>
  </si>
  <si>
    <t>草方块</t>
  </si>
  <si>
    <t>Grass Block</t>
  </si>
  <si>
    <t>塑料书桌</t>
  </si>
  <si>
    <t>Plastic Desk</t>
  </si>
  <si>
    <t>set:furnish_icon.json image:furniture.actor26</t>
  </si>
  <si>
    <t>泥土</t>
  </si>
  <si>
    <t>Dirt</t>
  </si>
  <si>
    <t>白色书桌</t>
  </si>
  <si>
    <t>White Desk</t>
  </si>
  <si>
    <t>set:furnish_icon.json image:furniture.actor27</t>
  </si>
  <si>
    <t>鹅卵石</t>
  </si>
  <si>
    <t>Cobblestone</t>
  </si>
  <si>
    <t>木质书桌</t>
  </si>
  <si>
    <t>Wooden Desk</t>
  </si>
  <si>
    <t>g1047_chairs.actor</t>
  </si>
  <si>
    <t>set:furnish_icon.json image:furniture.actor28</t>
  </si>
  <si>
    <t>沙子</t>
  </si>
  <si>
    <t>Sand</t>
  </si>
  <si>
    <t>长书桌</t>
  </si>
  <si>
    <t>Long Desk</t>
  </si>
  <si>
    <t>set:furnish_icon.json image:furniture.actor29</t>
  </si>
  <si>
    <t>橡树木</t>
  </si>
  <si>
    <t>Oak Wood</t>
  </si>
  <si>
    <t>商务书桌</t>
  </si>
  <si>
    <t>Business Desk</t>
  </si>
  <si>
    <t>set:furnish_icon.json image:furniture.actor30</t>
  </si>
  <si>
    <t>云杉木</t>
  </si>
  <si>
    <t>Spruce Wood</t>
  </si>
  <si>
    <t>电脑桌</t>
  </si>
  <si>
    <t>Computer Desk</t>
  </si>
  <si>
    <t>set:furnish_icon.json image:furniture.actor44</t>
  </si>
  <si>
    <t>桦树木</t>
  </si>
  <si>
    <t>Birch Wood</t>
  </si>
  <si>
    <t>Basic Table</t>
  </si>
  <si>
    <t>set:furnish_icon.json image:furniture.actor38</t>
  </si>
  <si>
    <t>丛林木</t>
  </si>
  <si>
    <t>Jungle Wood</t>
  </si>
  <si>
    <t>小圆桌</t>
  </si>
  <si>
    <t>Small Round Table</t>
  </si>
  <si>
    <t>set:furnish_icon.json image:furniture.actor39</t>
  </si>
  <si>
    <t>雪</t>
  </si>
  <si>
    <t>Snow</t>
  </si>
  <si>
    <t>复合桌</t>
  </si>
  <si>
    <t>Composite Table</t>
  </si>
  <si>
    <t>set:furnish_icon.json image:furniture.actor40</t>
  </si>
  <si>
    <t>金合欢树</t>
  </si>
  <si>
    <t>Acacia Wood</t>
  </si>
  <si>
    <t>棕色沙发</t>
  </si>
  <si>
    <t>Brown Sofa</t>
  </si>
  <si>
    <t>set:furnish_icon.json image:g1047_chairs.actor4</t>
  </si>
  <si>
    <t>暗橡树木</t>
  </si>
  <si>
    <t>Dark Oak Wood</t>
  </si>
  <si>
    <t>黑色沙发</t>
  </si>
  <si>
    <t>Black Sofa</t>
  </si>
  <si>
    <t>set:furnish_icon.json image:furniture.actor43</t>
  </si>
  <si>
    <t>橡木板</t>
  </si>
  <si>
    <t>Oak Wood Planks</t>
  </si>
  <si>
    <t>曲线沙发</t>
  </si>
  <si>
    <t>Curve Sofa</t>
  </si>
  <si>
    <t>云杉木板</t>
  </si>
  <si>
    <t>Spruce Wood Planks</t>
  </si>
  <si>
    <t>小型沙发</t>
  </si>
  <si>
    <t>Tiny Sofa</t>
  </si>
  <si>
    <t>桦树木板</t>
  </si>
  <si>
    <t>Birch Wood Planks</t>
  </si>
  <si>
    <t>单人曲线沙发</t>
  </si>
  <si>
    <t>Single Curve Sofa</t>
  </si>
  <si>
    <t>丛林木板</t>
  </si>
  <si>
    <t>Jungle Wood Planks</t>
  </si>
  <si>
    <t>单人白色沙发</t>
  </si>
  <si>
    <t>Single White Sofa</t>
  </si>
  <si>
    <t>金合欢木板</t>
  </si>
  <si>
    <t>Acacia Wood Planks</t>
  </si>
  <si>
    <t>爱心沙发</t>
  </si>
  <si>
    <t>Heart Sofa</t>
  </si>
  <si>
    <t>暗橡木板</t>
  </si>
  <si>
    <t>Dark Oak Wood Planks</t>
  </si>
  <si>
    <t>木质椅子</t>
  </si>
  <si>
    <t>Wooden Chair</t>
  </si>
  <si>
    <t>Glass</t>
  </si>
  <si>
    <t>棕色椅子</t>
  </si>
  <si>
    <t>Brown Chair</t>
  </si>
  <si>
    <t>砂石</t>
  </si>
  <si>
    <t>Sandstone</t>
  </si>
  <si>
    <t>黑色椅子</t>
  </si>
  <si>
    <t>Black Chair</t>
  </si>
  <si>
    <t>白色羊毛</t>
  </si>
  <si>
    <t>White Wool</t>
  </si>
  <si>
    <t>藤椅</t>
  </si>
  <si>
    <t>Cane Chair</t>
  </si>
  <si>
    <t>set:furnish_icon.json image:furniture.actor36</t>
  </si>
  <si>
    <t>橙色羊毛</t>
  </si>
  <si>
    <t>Orange Wool</t>
  </si>
  <si>
    <t>红色椅子</t>
  </si>
  <si>
    <t>Red Chair</t>
  </si>
  <si>
    <t>set:furnish_icon.json image:furniture.actor37</t>
  </si>
  <si>
    <t>品红色羊毛</t>
  </si>
  <si>
    <t>Magenta Wool</t>
  </si>
  <si>
    <t>塑料椅子</t>
  </si>
  <si>
    <t>Plastic Chair</t>
  </si>
  <si>
    <t>浅蓝色羊毛</t>
  </si>
  <si>
    <t xml:space="preserve">Light Blue Wool </t>
  </si>
  <si>
    <t>长椅</t>
  </si>
  <si>
    <t>Bench</t>
  </si>
  <si>
    <t>黄色羊毛</t>
  </si>
  <si>
    <t>Yellow Wool</t>
  </si>
  <si>
    <t>木质长椅</t>
  </si>
  <si>
    <t>Wooden Bench</t>
  </si>
  <si>
    <t>浅绿色羊毛</t>
  </si>
  <si>
    <t>Lime Wool</t>
  </si>
  <si>
    <t>长扶手椅</t>
  </si>
  <si>
    <t>Long Armchair</t>
  </si>
  <si>
    <t>粉色羊毛</t>
  </si>
  <si>
    <t>Pink Wool</t>
  </si>
  <si>
    <t>绿色长凳</t>
  </si>
  <si>
    <t>Green Bench</t>
  </si>
  <si>
    <t>灰色羊毛</t>
  </si>
  <si>
    <t>Grey Wool</t>
  </si>
  <si>
    <t>黄色长凳</t>
  </si>
  <si>
    <t>Yellow Bench</t>
  </si>
  <si>
    <t>浅灰色羊毛</t>
  </si>
  <si>
    <t>Light Grey Wool</t>
  </si>
  <si>
    <t>棕色长凳</t>
  </si>
  <si>
    <t>Brown Bench</t>
  </si>
  <si>
    <t>青色羊毛</t>
  </si>
  <si>
    <t>Cyan Wool</t>
  </si>
  <si>
    <t>Basic Bed</t>
  </si>
  <si>
    <t>set:furnish_icon.json image:furniture.actor51</t>
  </si>
  <si>
    <t>紫色羊毛</t>
  </si>
  <si>
    <t>Purple Wool</t>
  </si>
  <si>
    <t>蓝黑床</t>
  </si>
  <si>
    <t>Blue-Black Bed</t>
  </si>
  <si>
    <t>set:furnish_icon.json image:furniture.actor52</t>
  </si>
  <si>
    <t>蓝色羊毛</t>
  </si>
  <si>
    <t>Blue Wool</t>
  </si>
  <si>
    <t>红灰床</t>
  </si>
  <si>
    <t>Red-Grey Bed</t>
  </si>
  <si>
    <t>set:furnish_icon.json image:furniture.actor53</t>
  </si>
  <si>
    <t>棕色羊毛</t>
  </si>
  <si>
    <t>Brown Wool</t>
  </si>
  <si>
    <t>红色单人床</t>
  </si>
  <si>
    <t>Red Single Bed</t>
  </si>
  <si>
    <t>set:furnish_icon.json image:furniture.actor54</t>
  </si>
  <si>
    <t>绿色羊毛</t>
  </si>
  <si>
    <t>Green Wool</t>
  </si>
  <si>
    <t>红色双层床</t>
  </si>
  <si>
    <t>Red Bunk Bed</t>
  </si>
  <si>
    <t>set:furnish_icon.json image:furniture.actor55</t>
  </si>
  <si>
    <t>红色羊毛</t>
  </si>
  <si>
    <t>Red Wool</t>
  </si>
  <si>
    <t>床头柜</t>
  </si>
  <si>
    <t>Basic Bedside</t>
  </si>
  <si>
    <t>set:furnish_icon.json image:furniture.actor01</t>
  </si>
  <si>
    <t>黑色羊毛</t>
  </si>
  <si>
    <t>Black Wool</t>
  </si>
  <si>
    <t>双门床头柜</t>
  </si>
  <si>
    <t>Double Doors Bedside</t>
  </si>
  <si>
    <t>set:furnish_icon.json image:furniture.actor02</t>
  </si>
  <si>
    <t>砖头</t>
  </si>
  <si>
    <t>Bricks</t>
  </si>
  <si>
    <t>三层床头柜</t>
  </si>
  <si>
    <t>3-Drawer Bedside</t>
  </si>
  <si>
    <t>set:furnish_icon.json image:furniture.actor03</t>
  </si>
  <si>
    <t>冰</t>
  </si>
  <si>
    <t>Ice</t>
  </si>
  <si>
    <t>书柜</t>
  </si>
  <si>
    <t>Bookcase</t>
  </si>
  <si>
    <t>set:furnish_icon.json image:furniture.actor06</t>
  </si>
  <si>
    <t>石砖</t>
  </si>
  <si>
    <t>Stone Bricks</t>
  </si>
  <si>
    <t>双列书柜</t>
  </si>
  <si>
    <t>Double Bookcase</t>
  </si>
  <si>
    <t>set:furnish_icon.json image:furniture.actor07</t>
  </si>
  <si>
    <t>草石砖</t>
  </si>
  <si>
    <t>Mossy Stone Bricks</t>
  </si>
  <si>
    <t>三层书柜</t>
  </si>
  <si>
    <t>3-Layer Bookcase</t>
  </si>
  <si>
    <t>set:furnish_icon.json image:furniture.actor08</t>
  </si>
  <si>
    <t>破损石砖</t>
  </si>
  <si>
    <t>Cracked Stone Bricks</t>
  </si>
  <si>
    <t>木质书柜</t>
  </si>
  <si>
    <t>Wooden Bookcase</t>
  </si>
  <si>
    <t>set:furnish_icon.json image:furniture.actor09</t>
  </si>
  <si>
    <t>凿刻石砖</t>
  </si>
  <si>
    <t>Chiseled Stone Bricks</t>
  </si>
  <si>
    <t>玻璃门书柜</t>
  </si>
  <si>
    <t>Glass Door Bookcase</t>
  </si>
  <si>
    <t>set:furnish_icon.json image:furniture.actor10</t>
  </si>
  <si>
    <t>白色地毯</t>
  </si>
  <si>
    <t>White Carpet</t>
  </si>
  <si>
    <t>多层书柜</t>
  </si>
  <si>
    <t>Multi-Layer Bookcase</t>
  </si>
  <si>
    <t>set:furnish_icon.json image:furniture.actor11</t>
  </si>
  <si>
    <t>橙色地毯</t>
  </si>
  <si>
    <t>Orange Carpet</t>
  </si>
  <si>
    <t>衣柜</t>
  </si>
  <si>
    <t>Basic Armoire</t>
  </si>
  <si>
    <t>set:furnish_icon.json image:furniture.actor13</t>
  </si>
  <si>
    <t>品红色地毯</t>
  </si>
  <si>
    <t>Magenta Carpet</t>
  </si>
  <si>
    <t>木质衣柜</t>
  </si>
  <si>
    <t>Wooden Armoire</t>
  </si>
  <si>
    <t>set:furnish_icon.json image:furniture.actor14</t>
  </si>
  <si>
    <t>浅蓝色地毯</t>
  </si>
  <si>
    <t xml:space="preserve">Light Blue Carpet </t>
  </si>
  <si>
    <t>黑色大衣柜</t>
  </si>
  <si>
    <t>Big Black Armoire</t>
  </si>
  <si>
    <t>set:furnish_icon.json image:furniture.actor15</t>
  </si>
  <si>
    <t>黄色地毯</t>
  </si>
  <si>
    <t>Yellow Carpet</t>
  </si>
  <si>
    <t>红木衣柜</t>
  </si>
  <si>
    <t>Red Sanders Armoire</t>
  </si>
  <si>
    <t>set:furnish_icon.json image:furniture.actor16</t>
  </si>
  <si>
    <t>浅绿色地毯</t>
  </si>
  <si>
    <t>Lime Carpet</t>
  </si>
  <si>
    <t>暗橡木衣柜</t>
  </si>
  <si>
    <t>Dark Oak Armoire</t>
  </si>
  <si>
    <t>set:furnish_icon.json image:furniture.actor17</t>
  </si>
  <si>
    <t>粉色地毯</t>
  </si>
  <si>
    <t>Pink Carpet</t>
  </si>
  <si>
    <t>白色衣柜</t>
  </si>
  <si>
    <t>White Armoire</t>
  </si>
  <si>
    <t>set:furnish_icon.json image:furniture.actor18</t>
  </si>
  <si>
    <t>灰色地毯</t>
  </si>
  <si>
    <t>Grey Carpet</t>
  </si>
  <si>
    <t>现代衣柜</t>
  </si>
  <si>
    <t>Modern Armoire</t>
  </si>
  <si>
    <t>set:furnish_icon.json image:furniture.actor19</t>
  </si>
  <si>
    <t>浅灰色地毯</t>
  </si>
  <si>
    <t>Light Grey Carpet</t>
  </si>
  <si>
    <t>蓝色大衣柜</t>
  </si>
  <si>
    <t>Big Blue Armoire</t>
  </si>
  <si>
    <t>set:furnish_icon.json image:furniture.actor20</t>
  </si>
  <si>
    <t>青色地毯</t>
  </si>
  <si>
    <t>Cyan Carpet</t>
  </si>
  <si>
    <t>黄色大衣柜</t>
  </si>
  <si>
    <t>Big Yellow Armoire</t>
  </si>
  <si>
    <t>set:furnish_icon.json image:furniture.actor21</t>
  </si>
  <si>
    <t>紫色地毯</t>
  </si>
  <si>
    <t>Purple Carpet</t>
  </si>
  <si>
    <t>Basic Lamp</t>
  </si>
  <si>
    <t>set:furnish_icon.json image:furniture.actor45</t>
  </si>
  <si>
    <t>蓝色地毯</t>
  </si>
  <si>
    <t>Blue Carpet</t>
  </si>
  <si>
    <t>蓝色灯</t>
  </si>
  <si>
    <t>Blue Lamp</t>
  </si>
  <si>
    <t>set:furnish_icon.json image:furniture.actor46</t>
  </si>
  <si>
    <t>棕色地毯</t>
  </si>
  <si>
    <t>Brown Carpet</t>
  </si>
  <si>
    <t>小灯</t>
  </si>
  <si>
    <t>Small Lamp</t>
  </si>
  <si>
    <t>set:furnish_icon.json image:furniture.actor47</t>
  </si>
  <si>
    <t>绿色地毯</t>
  </si>
  <si>
    <t>Green Carpet</t>
  </si>
  <si>
    <t>冰箱</t>
  </si>
  <si>
    <t>Fridge</t>
  </si>
  <si>
    <t>set:furnish_icon.json image:furniture.actor12</t>
  </si>
  <si>
    <t>红色地毯</t>
  </si>
  <si>
    <t>Red Carpet</t>
  </si>
  <si>
    <t>电扇</t>
  </si>
  <si>
    <t>Fan</t>
  </si>
  <si>
    <t>set:furnish_icon.json image:furniture.actor48</t>
  </si>
  <si>
    <t>黑色地毯</t>
  </si>
  <si>
    <t>Black Carpet</t>
  </si>
  <si>
    <t>电视</t>
  </si>
  <si>
    <t>Television</t>
  </si>
  <si>
    <t>set:furnish_icon.json image:furniture.actor34</t>
  </si>
  <si>
    <t>橡树叶</t>
  </si>
  <si>
    <t>Oak Leaves</t>
  </si>
  <si>
    <t>空调</t>
  </si>
  <si>
    <t>Air-Conditioner</t>
  </si>
  <si>
    <t>set:furnish_icon.json image:furniture.actor23</t>
  </si>
  <si>
    <t>云杉树叶</t>
  </si>
  <si>
    <t>Spruce Leaves</t>
  </si>
  <si>
    <t>微波炉</t>
  </si>
  <si>
    <t>Microwave Oven</t>
  </si>
  <si>
    <t>set:furnish_icon.json image:furniture.actor05</t>
  </si>
  <si>
    <t>桦树叶</t>
  </si>
  <si>
    <t>Birch Leaves</t>
  </si>
  <si>
    <t>洗衣机</t>
  </si>
  <si>
    <t>Washing Machine</t>
  </si>
  <si>
    <t>set:furnish_icon.json image:furniture.actor24</t>
  </si>
  <si>
    <t>丛林树叶</t>
  </si>
  <si>
    <t>Jungle Leaves</t>
  </si>
  <si>
    <t>音响</t>
  </si>
  <si>
    <t>Audio</t>
  </si>
  <si>
    <t>set:furnish_icon.json image:furniture.actor22</t>
  </si>
  <si>
    <t>雕刻砂石</t>
  </si>
  <si>
    <t>Chiseled Sandstone</t>
  </si>
  <si>
    <t>保险柜</t>
  </si>
  <si>
    <t>Safety Box</t>
  </si>
  <si>
    <t>set:furnish_icon.json image:furniture.actor04</t>
  </si>
  <si>
    <t>光滑砂石</t>
  </si>
  <si>
    <t>Smooth Sandstone</t>
  </si>
  <si>
    <t>画1</t>
  </si>
  <si>
    <t>Paint1</t>
  </si>
  <si>
    <t>set:furnish_icon.json image:furniture.actor31</t>
  </si>
  <si>
    <t>蜘蛛网</t>
  </si>
  <si>
    <t>Cobweb</t>
  </si>
  <si>
    <t>画2</t>
  </si>
  <si>
    <t>Paint2</t>
  </si>
  <si>
    <t>set:furnish_icon.json image:furniture.actor32</t>
  </si>
  <si>
    <t>铁块</t>
  </si>
  <si>
    <t>Block of Iron</t>
  </si>
  <si>
    <t>画3</t>
  </si>
  <si>
    <t>Paint3</t>
  </si>
  <si>
    <t>set:furnish_icon.json image:furniture.actor33</t>
  </si>
  <si>
    <t>石板</t>
  </si>
  <si>
    <t>Stone Slab</t>
  </si>
  <si>
    <t>垃圾桶</t>
  </si>
  <si>
    <t>Trash Can</t>
  </si>
  <si>
    <t>砂石板</t>
  </si>
  <si>
    <t>Sandstone Slab</t>
  </si>
  <si>
    <t>礼物</t>
  </si>
  <si>
    <t>Present</t>
  </si>
  <si>
    <t>gift.actor</t>
  </si>
  <si>
    <t>木板</t>
  </si>
  <si>
    <t>Wooden Slab</t>
  </si>
  <si>
    <t>金属晾衣架</t>
  </si>
  <si>
    <t>Metal Airer</t>
  </si>
  <si>
    <t>set:furnish_icon.json image:furniture.actor49</t>
  </si>
  <si>
    <t>鹅卵石板</t>
  </si>
  <si>
    <t>Cobblestone Slab</t>
  </si>
  <si>
    <t>木质晾衣架</t>
  </si>
  <si>
    <t>Wooden Airer</t>
  </si>
  <si>
    <t>set:furnish_icon.json image:furniture.actor50</t>
  </si>
  <si>
    <t>砖板</t>
  </si>
  <si>
    <t>Brick Slab</t>
  </si>
  <si>
    <t>马桶</t>
  </si>
  <si>
    <t>Stool</t>
  </si>
  <si>
    <t>石砖板</t>
  </si>
  <si>
    <t>Stone Brick Slab</t>
  </si>
  <si>
    <t>气球</t>
  </si>
  <si>
    <t>Balloon</t>
  </si>
  <si>
    <t>暗砖板</t>
  </si>
  <si>
    <t>Nether Brick Slab</t>
  </si>
  <si>
    <t>燃气灶</t>
  </si>
  <si>
    <t>Gas Stove</t>
  </si>
  <si>
    <t>橡木楼梯</t>
  </si>
  <si>
    <t>Oak Wood Stairs</t>
  </si>
  <si>
    <t>洗手池</t>
  </si>
  <si>
    <t>Sink</t>
  </si>
  <si>
    <t>鹅卵石楼梯</t>
  </si>
  <si>
    <t>Cobblestone Stairs</t>
  </si>
  <si>
    <t>木质压力板</t>
  </si>
  <si>
    <t>Wooden Pressure Plate</t>
  </si>
  <si>
    <t>橡木栅栏</t>
  </si>
  <si>
    <t>Oak Fence</t>
  </si>
  <si>
    <t>白色钢化玻璃</t>
  </si>
  <si>
    <t>White Stained Glass</t>
  </si>
  <si>
    <t>橙色钢化玻璃</t>
  </si>
  <si>
    <t>Orange Stained Glass</t>
  </si>
  <si>
    <t>品红色钢化玻璃</t>
  </si>
  <si>
    <t>Magenta Stained Glass</t>
  </si>
  <si>
    <t>浅蓝色钢化玻璃</t>
  </si>
  <si>
    <t xml:space="preserve">Light Blue Stained Glass </t>
  </si>
  <si>
    <t>黄色钢化玻璃</t>
  </si>
  <si>
    <t>Yellow Stained Glass</t>
  </si>
  <si>
    <t>浅绿色钢化玻璃</t>
  </si>
  <si>
    <t>Lime Stained Glass</t>
  </si>
  <si>
    <t>粉色钢化玻璃</t>
  </si>
  <si>
    <t>Pink Stained Glass</t>
  </si>
  <si>
    <t>灰色钢化玻璃</t>
  </si>
  <si>
    <t>Grey Stained Glass</t>
  </si>
  <si>
    <t>浅灰色钢化玻璃</t>
  </si>
  <si>
    <t>Light Grey Stained Glass</t>
  </si>
  <si>
    <t>青色钢化玻璃</t>
  </si>
  <si>
    <t>Cyan Stained Glass</t>
  </si>
  <si>
    <t>紫色钢化玻璃</t>
  </si>
  <si>
    <t>Purple Stained Glass</t>
  </si>
  <si>
    <t>蓝色钢化玻璃</t>
  </si>
  <si>
    <t>Blue Stained Glass</t>
  </si>
  <si>
    <t>棕色钢化玻璃</t>
  </si>
  <si>
    <t>Brown Stained Glass</t>
  </si>
  <si>
    <t>绿色钢化玻璃</t>
  </si>
  <si>
    <t>Green Stained Glass</t>
  </si>
  <si>
    <t>红色钢化玻璃</t>
  </si>
  <si>
    <t>Red Stained Glass</t>
  </si>
  <si>
    <t>黑色钢化玻璃</t>
  </si>
  <si>
    <t>Black Stained Glass</t>
  </si>
  <si>
    <t>木质活板门</t>
  </si>
  <si>
    <t>Wooden Trapdoor</t>
  </si>
  <si>
    <t>玻璃窗格</t>
  </si>
  <si>
    <t>Glass Pane</t>
  </si>
  <si>
    <t>普通方块</t>
  </si>
  <si>
    <t>藤蔓</t>
  </si>
  <si>
    <t>Vines</t>
  </si>
  <si>
    <t>彩色方块</t>
  </si>
  <si>
    <t>砖块楼梯</t>
  </si>
  <si>
    <t>Brick Stairs</t>
  </si>
  <si>
    <t>其他形状</t>
  </si>
  <si>
    <t>石砖楼梯</t>
  </si>
  <si>
    <t>Brick Stone Stairs</t>
  </si>
  <si>
    <t>玻璃材质</t>
  </si>
  <si>
    <t>暗砖栅栏</t>
  </si>
  <si>
    <t>Nether Brick Fence</t>
  </si>
  <si>
    <t>暗砖楼梯</t>
  </si>
  <si>
    <t>Nether Brick Stairs</t>
  </si>
  <si>
    <t>单层橡木板</t>
  </si>
  <si>
    <t>Oak Wood Slab</t>
  </si>
  <si>
    <t>单层云杉木板</t>
  </si>
  <si>
    <t>Spruce Wood Slab</t>
  </si>
  <si>
    <t>单层桦树木板</t>
  </si>
  <si>
    <t>Birch Wood Slab</t>
  </si>
  <si>
    <t>单层丛林木板</t>
  </si>
  <si>
    <t>Jungle Wood Slab</t>
  </si>
  <si>
    <t>单层金合欢木板</t>
  </si>
  <si>
    <t>Acacia Wood Slab</t>
  </si>
  <si>
    <t>单层暗橡木板</t>
  </si>
  <si>
    <t>Dark Oak Wood Slab</t>
  </si>
  <si>
    <t>砂石楼梯</t>
  </si>
  <si>
    <t>Sandstone Stairs</t>
  </si>
  <si>
    <t>云杉木楼梯</t>
  </si>
  <si>
    <t>Spruce Wood Stairs</t>
  </si>
  <si>
    <t>桦树木楼梯</t>
  </si>
  <si>
    <t>Birch Wood Stairs</t>
  </si>
  <si>
    <t>丛林木楼梯</t>
  </si>
  <si>
    <t>Jungle Wood Stairs</t>
  </si>
  <si>
    <t>鹅卵石墙</t>
  </si>
  <si>
    <t>Cobblestone Wall</t>
  </si>
  <si>
    <t>石英</t>
  </si>
  <si>
    <t>Block of Quartz</t>
  </si>
  <si>
    <t>白色陶瓦</t>
  </si>
  <si>
    <t>White Terracotta</t>
  </si>
  <si>
    <t>橙色陶瓦</t>
  </si>
  <si>
    <t>Orange Terracotta</t>
  </si>
  <si>
    <t>洋红色陶瓦</t>
  </si>
  <si>
    <t>Magenta Terracotta</t>
  </si>
  <si>
    <t>浅蓝色陶瓦</t>
  </si>
  <si>
    <t>Light Blue Terracotta</t>
  </si>
  <si>
    <t>黄色陶瓦</t>
  </si>
  <si>
    <t>Yellow Terracotta</t>
  </si>
  <si>
    <t>石灰色陶瓦</t>
  </si>
  <si>
    <t>Lime Terracotta</t>
  </si>
  <si>
    <t>粉色陶瓦</t>
  </si>
  <si>
    <t>Pink Terracotta</t>
  </si>
  <si>
    <t>灰色陶瓦</t>
  </si>
  <si>
    <t>Gray Terracotta</t>
  </si>
  <si>
    <t>浅灰色陶瓦</t>
  </si>
  <si>
    <t>Light Gray Terracotta</t>
  </si>
  <si>
    <t>青色陶瓦</t>
  </si>
  <si>
    <t>Cyan Terracotta</t>
  </si>
  <si>
    <t>紫色陶瓦</t>
  </si>
  <si>
    <t>Purple Terracotta</t>
  </si>
  <si>
    <t>蓝色陶瓦</t>
  </si>
  <si>
    <t>Blue Terracotta</t>
  </si>
  <si>
    <t>棕色陶瓦</t>
  </si>
  <si>
    <t>Brown Terracotta</t>
  </si>
  <si>
    <t>绿色陶瓦</t>
  </si>
  <si>
    <t>Green Terracotta</t>
  </si>
  <si>
    <t>红色陶瓦</t>
  </si>
  <si>
    <t>Red Terracotta</t>
  </si>
  <si>
    <t>黑色陶瓦</t>
  </si>
  <si>
    <t>Black Terracotta</t>
  </si>
  <si>
    <t>暗橡木楼梯</t>
  </si>
  <si>
    <t>Dark Oak Stairs</t>
  </si>
  <si>
    <t>白色混凝土</t>
  </si>
  <si>
    <t>White Concrete</t>
  </si>
  <si>
    <t>橙色混凝土</t>
  </si>
  <si>
    <t>Orange Concrete</t>
  </si>
  <si>
    <t>品红色混凝土</t>
  </si>
  <si>
    <t>Magenta Concrete</t>
  </si>
  <si>
    <t>浅蓝色混凝土</t>
  </si>
  <si>
    <t xml:space="preserve">Light Blue Concrete </t>
  </si>
  <si>
    <t>黄色混凝土</t>
  </si>
  <si>
    <t>Yellow Concrete</t>
  </si>
  <si>
    <t>浅绿色混凝土</t>
  </si>
  <si>
    <t>Lime Concrete</t>
  </si>
  <si>
    <t>粉色混凝土</t>
  </si>
  <si>
    <t>Pink Concrete</t>
  </si>
  <si>
    <t>灰色混凝土</t>
  </si>
  <si>
    <t>Grey Concrete</t>
  </si>
  <si>
    <t>浅灰色混凝土</t>
  </si>
  <si>
    <t>Light Grey Concrete</t>
  </si>
  <si>
    <t>青色混凝土</t>
  </si>
  <si>
    <t>Cyan Concrete</t>
  </si>
  <si>
    <t>紫色混凝土</t>
  </si>
  <si>
    <t>Purple Concrete</t>
  </si>
  <si>
    <t>蓝色混凝土</t>
  </si>
  <si>
    <t>Blue Concrete</t>
  </si>
  <si>
    <t>棕色混凝土</t>
  </si>
  <si>
    <t>Brown Concrete</t>
  </si>
  <si>
    <t>绿色混凝土</t>
  </si>
  <si>
    <t>Green Concrete</t>
  </si>
  <si>
    <t>红色混凝土</t>
  </si>
  <si>
    <t>Red Concrete</t>
  </si>
  <si>
    <t>黑色混凝土</t>
  </si>
  <si>
    <t>Black Concrete</t>
  </si>
  <si>
    <t>红花</t>
  </si>
  <si>
    <t>Red Flower</t>
  </si>
  <si>
    <t>金块</t>
  </si>
  <si>
    <t>Block of Gold</t>
  </si>
  <si>
    <t>石英板</t>
  </si>
  <si>
    <t>Quartz Slab</t>
  </si>
  <si>
    <t>书架</t>
  </si>
  <si>
    <t>Bookshelf</t>
  </si>
  <si>
    <t>火把</t>
  </si>
  <si>
    <t>Torch</t>
  </si>
  <si>
    <t>木门</t>
  </si>
  <si>
    <t>Wooden Door</t>
  </si>
  <si>
    <t>橡木门</t>
  </si>
  <si>
    <t>Oak Wooden Door</t>
  </si>
  <si>
    <t>梯子</t>
  </si>
  <si>
    <t>Ladder</t>
  </si>
  <si>
    <t>红石火把</t>
  </si>
  <si>
    <t>Redstone Torch</t>
  </si>
  <si>
    <t>铁栅栏</t>
  </si>
  <si>
    <t>Iron Bars</t>
  </si>
  <si>
    <t>石英楼梯</t>
  </si>
  <si>
    <t>Quartz Stairs</t>
  </si>
  <si>
    <t>白色钢化玻璃窗格</t>
  </si>
  <si>
    <t>White Stained Glass Pane</t>
  </si>
  <si>
    <t>橙色钢化玻璃窗格</t>
  </si>
  <si>
    <t>Orange Stained Glass Pane</t>
  </si>
  <si>
    <t>品红色钢化玻璃窗格</t>
  </si>
  <si>
    <t>Magenta Stained Glass Pane</t>
  </si>
  <si>
    <t>浅蓝色钢化玻璃窗格</t>
  </si>
  <si>
    <t xml:space="preserve">Light Blue Stained Glass Pane </t>
  </si>
  <si>
    <t>黄色钢化玻璃窗格</t>
  </si>
  <si>
    <t>Yellow Stained Glass Pane</t>
  </si>
  <si>
    <t>浅绿色钢化玻璃窗格</t>
  </si>
  <si>
    <t>Lime Stained Glass Pane</t>
  </si>
  <si>
    <t>粉色钢化玻璃窗格</t>
  </si>
  <si>
    <t>Pink Stained Glass Pane</t>
  </si>
  <si>
    <t>灰色钢化玻璃窗格</t>
  </si>
  <si>
    <t>Grey Stained Glass Pane</t>
  </si>
  <si>
    <t>浅灰色钢化玻璃窗格</t>
  </si>
  <si>
    <t>Light Grey Stained Glass Pane</t>
  </si>
  <si>
    <t>青色钢化玻璃窗格</t>
  </si>
  <si>
    <t>Cyan Stained Glass Pane</t>
  </si>
  <si>
    <t>紫色钢化玻璃窗格</t>
  </si>
  <si>
    <t>Purple Stained Glass Pane</t>
  </si>
  <si>
    <t>蓝色钢化玻璃窗格</t>
  </si>
  <si>
    <t>Blue Stained Glass Pane</t>
  </si>
  <si>
    <t>棕色钢化玻璃窗格</t>
  </si>
  <si>
    <t>Brown Stained Glass Pane</t>
  </si>
  <si>
    <t>绿色钢化玻璃窗格</t>
  </si>
  <si>
    <t>Green Stained Glass Pane</t>
  </si>
  <si>
    <t>红色钢化玻璃窗格</t>
  </si>
  <si>
    <t>Red Stained Glass Pane</t>
  </si>
  <si>
    <t>黑色钢化玻璃窗格</t>
  </si>
  <si>
    <t>Black Stained Glass Pane</t>
  </si>
  <si>
    <t>天青石块</t>
  </si>
  <si>
    <t>Lapis Lazuli Block</t>
  </si>
  <si>
    <t>钻石块</t>
  </si>
  <si>
    <t>Block of Diamond</t>
  </si>
  <si>
    <t>萤石</t>
  </si>
  <si>
    <t>Glowstone</t>
  </si>
  <si>
    <t>绿宝石块</t>
  </si>
  <si>
    <t>Block of Emerald</t>
  </si>
  <si>
    <t>红石块</t>
  </si>
  <si>
    <t>Block of Redstone</t>
  </si>
  <si>
    <t>海晶石</t>
  </si>
  <si>
    <t>Prismarine</t>
  </si>
  <si>
    <t>音乐盒</t>
  </si>
  <si>
    <t>Note Block</t>
  </si>
  <si>
    <t>红石灯</t>
  </si>
  <si>
    <t>Redstone Lamp</t>
  </si>
  <si>
    <t>信标</t>
  </si>
  <si>
    <t>Beacon</t>
  </si>
  <si>
    <t>玩家金币</t>
  </si>
  <si>
    <t>玩家人数</t>
  </si>
  <si>
    <t>登陆金币</t>
  </si>
  <si>
    <t>方块价格积分</t>
  </si>
  <si>
    <t>家具价格积分</t>
  </si>
  <si>
    <t>等级</t>
  </si>
  <si>
    <t>配方表来用</t>
  </si>
  <si>
    <t>排序</t>
  </si>
  <si>
    <t>id1</t>
  </si>
  <si>
    <t>id2</t>
  </si>
  <si>
    <t>硬度</t>
  </si>
  <si>
    <t>备注</t>
  </si>
  <si>
    <t>分数</t>
  </si>
  <si>
    <t>价格</t>
  </si>
  <si>
    <t>一组魔方价格</t>
  </si>
  <si>
    <t>类型</t>
  </si>
  <si>
    <t>二级标签图标</t>
  </si>
  <si>
    <t>二级标签多语言</t>
  </si>
  <si>
    <t>标签内排序</t>
  </si>
  <si>
    <t>详情多语言</t>
  </si>
  <si>
    <t>名称多语言</t>
  </si>
  <si>
    <t>index</t>
  </si>
  <si>
    <t>id</t>
  </si>
  <si>
    <t>不能多于要的行数</t>
  </si>
  <si>
    <t>meta</t>
  </si>
  <si>
    <t>level</t>
  </si>
  <si>
    <t>remark</t>
  </si>
  <si>
    <t>price64</t>
  </si>
  <si>
    <t>cube64</t>
  </si>
  <si>
    <t>方块不用填</t>
  </si>
  <si>
    <t>重复值</t>
  </si>
  <si>
    <t>依据</t>
  </si>
  <si>
    <t>图标</t>
  </si>
  <si>
    <t>中文</t>
  </si>
  <si>
    <t>多语言前面</t>
  </si>
  <si>
    <t>个数</t>
  </si>
  <si>
    <t>木+石</t>
  </si>
  <si>
    <t>set:items.json image:block_1</t>
  </si>
  <si>
    <t>block</t>
  </si>
  <si>
    <t>block_tag_1</t>
  </si>
  <si>
    <t>半砖+楼梯+栅栏</t>
  </si>
  <si>
    <t>set:items.json image:block_2</t>
  </si>
  <si>
    <t>structure</t>
  </si>
  <si>
    <t>block_tag_3</t>
  </si>
  <si>
    <t>set:items.json image:block_3</t>
  </si>
  <si>
    <t>彩色</t>
  </si>
  <si>
    <t>color</t>
  </si>
  <si>
    <t>block_tag_2</t>
  </si>
  <si>
    <t>玻璃+板+树叶</t>
  </si>
  <si>
    <t>set:items.json image:block_4</t>
  </si>
  <si>
    <t>block_tag_4</t>
  </si>
  <si>
    <t>羊毛</t>
  </si>
  <si>
    <t>set:items.json image:block_5</t>
  </si>
  <si>
    <t>wool</t>
  </si>
  <si>
    <t>block_tag_5</t>
  </si>
  <si>
    <t>set:items.json image:block_6</t>
  </si>
  <si>
    <t>ornament</t>
  </si>
  <si>
    <t>block_tag_6</t>
  </si>
  <si>
    <t>11-等级</t>
  </si>
  <si>
    <t>暗砖</t>
  </si>
  <si>
    <t>雪方块</t>
  </si>
  <si>
    <t>item木门</t>
  </si>
  <si>
    <t>tile.sandstone.default.name=砂石</t>
  </si>
  <si>
    <t>tile.leaves..name=树叶</t>
  </si>
  <si>
    <t>tile.iron_block.name=铁块</t>
  </si>
  <si>
    <t>tile.pressurePlate.name=木质压力板</t>
  </si>
  <si>
    <t>tile.stained_glass.red.name=红色玻璃</t>
  </si>
  <si>
    <t>tile.stained_glass.blue.name=蓝色玻璃</t>
  </si>
  <si>
    <t>tile.stained_glass.green.name=绿色玻璃</t>
  </si>
  <si>
    <t>tile.stained_glass.yellow.name=黄色玻璃</t>
  </si>
  <si>
    <t>tile.stained_glass.white.name=白色玻璃</t>
  </si>
  <si>
    <t>tile.stained_glass.orange.name=橙色玻璃</t>
  </si>
  <si>
    <t>tile.stained_glass.magenta.name=品红色玻璃</t>
  </si>
  <si>
    <t>tile.stained_glass.lightBlue.name=浅蓝色玻璃</t>
  </si>
  <si>
    <t>tile.stained_glass.lime.name=浅绿色玻璃</t>
  </si>
  <si>
    <t>tile.stained_glass.pink.name=粉色玻璃</t>
  </si>
  <si>
    <t>tile.stained_glass.gray.name=灰色玻璃</t>
  </si>
  <si>
    <t>tile.stained_glass.silver.name=浅灰色玻璃</t>
  </si>
  <si>
    <t>tile.stained_glass.cyan.name=青色玻璃</t>
  </si>
  <si>
    <t>tile.stained_glass.purple.name=紫色玻璃</t>
  </si>
  <si>
    <t>tile.stained_glass.brown.name=棕色玻璃</t>
  </si>
  <si>
    <t>tile.stained_glass.black.name=黑色玻璃</t>
  </si>
  <si>
    <t>tile.stained_glass_pane.white.name=白色玻璃板</t>
  </si>
  <si>
    <t>tile.stained_glass_pane.orange.name=橙色玻璃板</t>
  </si>
  <si>
    <t>tile.stained_glass_pane.magenta.name=品红色玻璃板</t>
  </si>
  <si>
    <t>tile.stained_glass_pane.lightBlue.name=浅蓝色玻璃板</t>
  </si>
  <si>
    <t>tile.stained_glass_pane.yellow.name=黄色玻璃板</t>
  </si>
  <si>
    <t>tile.stained_glass_pane.lime.name=浅绿色玻璃板</t>
  </si>
  <si>
    <t>tile.stained_glass_pane.pink.name=粉色玻璃板</t>
  </si>
  <si>
    <t>tile.stained_glass_pane.gray.name=灰色玻璃板</t>
  </si>
  <si>
    <t>tile.stained_glass_pane.silver.name=浅灰色玻璃板</t>
  </si>
  <si>
    <t>tile.stained_glass_pane.cyan.name=青色玻璃板</t>
  </si>
  <si>
    <t>tile.stained_glass_pane.purple.name=紫色玻璃板</t>
  </si>
  <si>
    <t>tile.stained_glass_pane.blue.name=蓝色玻璃板</t>
  </si>
  <si>
    <t>tile.stained_glass_pane.brown.name=棕色玻璃板</t>
  </si>
  <si>
    <t>tile.stained_glass_pane.green.name=绿色玻璃板</t>
  </si>
  <si>
    <t>tile.stained_glass_pane.red.name=红色玻璃板</t>
  </si>
  <si>
    <t>tile.stained_glass_pane.black.name=黑色玻璃板</t>
  </si>
  <si>
    <t>tile.diamond_block.name=钻石块</t>
  </si>
  <si>
    <t>tile.emerald_block.name=绿宝石块</t>
  </si>
  <si>
    <t>tile.rose=红花</t>
  </si>
  <si>
    <t>tile.woodslab=木半砖</t>
  </si>
  <si>
    <t>tile.sandstone.chiseled=雕刻砂石</t>
  </si>
  <si>
    <t>tile.sandstone.smooth=光滑砂石</t>
  </si>
  <si>
    <t>tile.stone=石头</t>
  </si>
  <si>
    <t>tile.gold_block=金块</t>
  </si>
  <si>
    <t>item.doorwood=木门</t>
  </si>
  <si>
    <t>方块填@@@，装饰和图图纸需要填</t>
  </si>
  <si>
    <t>方块填方块id，装饰图纸时itemid</t>
  </si>
  <si>
    <t>一个的框</t>
  </si>
  <si>
    <t>策划看的</t>
  </si>
  <si>
    <t>名称</t>
  </si>
  <si>
    <t>分类（1是方块，2是装饰，3是图纸）</t>
  </si>
  <si>
    <t>物品Id</t>
  </si>
  <si>
    <t>物品子Id</t>
  </si>
  <si>
    <t>所属组</t>
  </si>
  <si>
    <t>权重</t>
  </si>
  <si>
    <t>数量</t>
  </si>
  <si>
    <t>number</t>
  </si>
  <si>
    <t>name</t>
  </si>
  <si>
    <t>type</t>
  </si>
  <si>
    <t>image</t>
  </si>
  <si>
    <t>itemId</t>
  </si>
  <si>
    <t>itemId2</t>
  </si>
  <si>
    <t>pool</t>
  </si>
  <si>
    <t>weights</t>
  </si>
  <si>
    <t>sum</t>
  </si>
  <si>
    <t>decoration_3100001_name</t>
  </si>
  <si>
    <t>decoration_1100002_name</t>
  </si>
  <si>
    <t>decoration_1212003_name</t>
  </si>
  <si>
    <t>木椅</t>
  </si>
  <si>
    <t>decoration_1213004_name</t>
  </si>
  <si>
    <t>褐色沙发</t>
  </si>
  <si>
    <t>decoration_1100005_name</t>
  </si>
  <si>
    <t>化妆桌</t>
  </si>
  <si>
    <t>decoration_3200006_name</t>
  </si>
  <si>
    <t>decoration_1212007_name</t>
  </si>
  <si>
    <t>长木椅</t>
  </si>
  <si>
    <t>decoration_3200008_name</t>
  </si>
  <si>
    <t>decoration_3200009_name</t>
  </si>
  <si>
    <t>洗手台</t>
  </si>
  <si>
    <t>decoration_3200010_name</t>
  </si>
  <si>
    <t>烤箱</t>
  </si>
  <si>
    <t>decoration_1213011_name</t>
  </si>
  <si>
    <t>decoration_1213012_name</t>
  </si>
  <si>
    <t>decoration_1213013_name</t>
  </si>
  <si>
    <t>蓝白长沙发</t>
  </si>
  <si>
    <t>decoration_1213014_name</t>
  </si>
  <si>
    <t>白长沙发</t>
  </si>
  <si>
    <t>decoration_1213015_name</t>
  </si>
  <si>
    <t>蓝白沙发</t>
  </si>
  <si>
    <t>decoration_1213016_name</t>
  </si>
  <si>
    <t>白沙发</t>
  </si>
  <si>
    <t>decoration_1212017_name</t>
  </si>
  <si>
    <t>绿色椅</t>
  </si>
  <si>
    <t>decoration_3212018_name</t>
  </si>
  <si>
    <t>绿马桶</t>
  </si>
  <si>
    <t>decoration_1212019_name</t>
  </si>
  <si>
    <t>格子椅</t>
  </si>
  <si>
    <t>decoration_1212020_name</t>
  </si>
  <si>
    <t>红色椅</t>
  </si>
  <si>
    <t>decoration_1213021_name</t>
  </si>
  <si>
    <t>灰色沙发</t>
  </si>
  <si>
    <t>decoration_1212022_name</t>
  </si>
  <si>
    <t>褐色椅</t>
  </si>
  <si>
    <t>decoration_1212023_name</t>
  </si>
  <si>
    <t>黑色椅</t>
  </si>
  <si>
    <t>decoration_1213024_name</t>
  </si>
  <si>
    <t>爱心长沙发</t>
  </si>
  <si>
    <t>decoration_1213025_name</t>
  </si>
  <si>
    <t>长绿椅</t>
  </si>
  <si>
    <t>decoration_1213026_name</t>
  </si>
  <si>
    <t>长黄椅</t>
  </si>
  <si>
    <t>decoration_1213027_name</t>
  </si>
  <si>
    <t>长棕椅</t>
  </si>
  <si>
    <t>倒表顺序</t>
  </si>
  <si>
    <r>
      <rPr>
        <b/>
        <sz val="10.5"/>
        <rFont val="宋体"/>
        <family val="3"/>
        <charset val="134"/>
      </rPr>
      <t>图纸</t>
    </r>
    <r>
      <rPr>
        <b/>
        <sz val="10.5"/>
        <rFont val="Calibri"/>
        <family val="2"/>
      </rPr>
      <t>id/itemid</t>
    </r>
  </si>
  <si>
    <t>切片名</t>
  </si>
  <si>
    <t>解锁等级</t>
  </si>
  <si>
    <t>尺寸长</t>
  </si>
  <si>
    <t>尺寸宽</t>
  </si>
  <si>
    <t>尺寸高</t>
  </si>
  <si>
    <t>地下层数</t>
  </si>
  <si>
    <t>二级标签</t>
  </si>
  <si>
    <t>是否假图纸</t>
  </si>
  <si>
    <t>主要材料</t>
  </si>
  <si>
    <t>ITEM图标</t>
  </si>
  <si>
    <t>长图标</t>
  </si>
  <si>
    <t>32图标</t>
  </si>
  <si>
    <t>图纸分类</t>
  </si>
  <si>
    <t>不能重复</t>
  </si>
  <si>
    <t>Town_01_16x16x11-1.schematic</t>
  </si>
  <si>
    <t>drawing_name_1</t>
  </si>
  <si>
    <t>大屋子</t>
  </si>
  <si>
    <t>房</t>
  </si>
  <si>
    <t>set:items.json image:drawing_1</t>
  </si>
  <si>
    <t>建筑</t>
  </si>
  <si>
    <t>drawing_tag_1</t>
  </si>
  <si>
    <t>Town_02_19x19x17-1.schematic</t>
  </si>
  <si>
    <t>drawing_name_2</t>
  </si>
  <si>
    <t>贵族房屋</t>
  </si>
  <si>
    <t>set:items.json image:drawing_2</t>
  </si>
  <si>
    <t>景观</t>
  </si>
  <si>
    <t>drawing_tag_2</t>
  </si>
  <si>
    <t>Town_03_21x21x14-1.schematic</t>
  </si>
  <si>
    <t>drawing_name_3</t>
  </si>
  <si>
    <t>洋房</t>
  </si>
  <si>
    <t>Town_04_20x20x22-0.schematic</t>
  </si>
  <si>
    <t>drawing_name_4</t>
  </si>
  <si>
    <t>别墅</t>
  </si>
  <si>
    <t>Town_05_17x17x24-1.schematic</t>
  </si>
  <si>
    <t>drawing_name_5</t>
  </si>
  <si>
    <t>高层公寓</t>
  </si>
  <si>
    <t>build_01_9x9x10-0.schematic</t>
  </si>
  <si>
    <t>drawing_name_6</t>
  </si>
  <si>
    <t>亭子</t>
  </si>
  <si>
    <t>build_02_11x11x23-0.schematic</t>
  </si>
  <si>
    <t>drawing_name_7</t>
  </si>
  <si>
    <t>树屋</t>
  </si>
  <si>
    <t>build_03_9x9x13-1.schematic</t>
  </si>
  <si>
    <t>drawing_name_8</t>
  </si>
  <si>
    <t>小木屋</t>
  </si>
  <si>
    <t>build_04_11x11x12-1.schematic</t>
  </si>
  <si>
    <t>drawing_name_9</t>
  </si>
  <si>
    <t>砖木小屋</t>
  </si>
  <si>
    <t>build_05_11x11x20-1.schematic</t>
  </si>
  <si>
    <t>drawing_name_10</t>
  </si>
  <si>
    <t>小教堂</t>
  </si>
  <si>
    <r>
      <rPr>
        <sz val="11"/>
        <color rgb="FFFF0000"/>
        <rFont val="等线"/>
        <family val="3"/>
        <charset val="134"/>
        <scheme val="minor"/>
      </rPr>
      <t>build_06_11x11x1</t>
    </r>
    <r>
      <rPr>
        <sz val="11"/>
        <color rgb="FFFF0000"/>
        <rFont val="等线"/>
        <family val="3"/>
        <charset val="134"/>
        <scheme val="minor"/>
      </rPr>
      <t>6</t>
    </r>
    <r>
      <rPr>
        <sz val="11"/>
        <color rgb="FFFF0000"/>
        <rFont val="等线"/>
        <family val="3"/>
        <charset val="134"/>
        <scheme val="minor"/>
      </rPr>
      <t>-1.schematic</t>
    </r>
  </si>
  <si>
    <t>drawing_name_11</t>
  </si>
  <si>
    <t>石英小楼</t>
  </si>
  <si>
    <t>build_07_11x11x8-1.schematic</t>
  </si>
  <si>
    <t>drawing_name_12</t>
  </si>
  <si>
    <t>彩虹屋</t>
  </si>
  <si>
    <t>build_08_11x11x13-1.schematic</t>
  </si>
  <si>
    <t>drawing_name_13</t>
  </si>
  <si>
    <t>双层小屋</t>
  </si>
  <si>
    <r>
      <rPr>
        <sz val="11"/>
        <color rgb="FFFF0000"/>
        <rFont val="等线"/>
        <family val="3"/>
        <charset val="134"/>
        <scheme val="minor"/>
      </rPr>
      <t>build_09_11x11x1</t>
    </r>
    <r>
      <rPr>
        <sz val="11"/>
        <color rgb="FFFF0000"/>
        <rFont val="等线"/>
        <family val="3"/>
        <charset val="134"/>
        <scheme val="minor"/>
      </rPr>
      <t>4</t>
    </r>
    <r>
      <rPr>
        <sz val="11"/>
        <color rgb="FFFF0000"/>
        <rFont val="等线"/>
        <family val="3"/>
        <charset val="134"/>
        <scheme val="minor"/>
      </rPr>
      <t>-1.schematic</t>
    </r>
  </si>
  <si>
    <t>drawing_name_14</t>
  </si>
  <si>
    <t>后现代建筑</t>
  </si>
  <si>
    <t>build_10_21x21x10-1.schematic</t>
  </si>
  <si>
    <t>drawing_name_15</t>
  </si>
  <si>
    <t>砂石堡垒</t>
  </si>
  <si>
    <t>build_11_16x16x14-0.schematic</t>
  </si>
  <si>
    <t>drawing_name_16</t>
  </si>
  <si>
    <t>大教堂</t>
  </si>
  <si>
    <t>build_12_11x11x10-1.schematic</t>
  </si>
  <si>
    <t>drawing_name_17</t>
  </si>
  <si>
    <t>小屋</t>
  </si>
  <si>
    <t>drawing_name_18</t>
  </si>
  <si>
    <t>码头小屋</t>
  </si>
  <si>
    <t>Landscape_01_9x9x15-0.schematic</t>
  </si>
  <si>
    <t>drawing_name_19</t>
  </si>
  <si>
    <t>大树</t>
  </si>
  <si>
    <t>Landscape_02_3x3x5-0.schematic</t>
  </si>
  <si>
    <t>drawing_name_20</t>
  </si>
  <si>
    <t>石灯</t>
  </si>
  <si>
    <t>Landscape_03_1x1x5-0.schematic</t>
  </si>
  <si>
    <t>drawing_name_21</t>
  </si>
  <si>
    <t>小树</t>
  </si>
  <si>
    <t>Landscape_04_5x5x2-1.schematic</t>
  </si>
  <si>
    <t>drawing_name_22</t>
  </si>
  <si>
    <t>地灯</t>
  </si>
  <si>
    <t>Landscape_05_5x5x4-0.schematic</t>
  </si>
  <si>
    <t>drawing_name_23</t>
  </si>
  <si>
    <t>黄金信标</t>
  </si>
  <si>
    <t>Landscape_06_3x3x4-0.schematic</t>
  </si>
  <si>
    <t>drawing_name_24</t>
  </si>
  <si>
    <t>Landscape_07_2x2x8-0.schematic</t>
  </si>
  <si>
    <t>drawing_name_25</t>
  </si>
  <si>
    <t>路灯</t>
  </si>
  <si>
    <t>Landscape_08_7x7x11-1.schematic</t>
  </si>
  <si>
    <t>drawing_name_26</t>
  </si>
  <si>
    <t>石英伞</t>
  </si>
  <si>
    <t>Landscape_09_5x5x6-0.schematic</t>
  </si>
  <si>
    <t>drawing_name_27</t>
  </si>
  <si>
    <t>八面体</t>
  </si>
  <si>
    <t>Landscape_10_5x5x7-0.schematic</t>
  </si>
  <si>
    <t>drawing_name_28</t>
  </si>
  <si>
    <t>树</t>
  </si>
  <si>
    <t>drawing_name_901</t>
  </si>
  <si>
    <t>drawing_name_902</t>
  </si>
  <si>
    <t>drawing_name_903</t>
  </si>
  <si>
    <t>drawing_name_904</t>
  </si>
  <si>
    <t>drawing_name_905</t>
  </si>
  <si>
    <t>drawing_name_906</t>
  </si>
  <si>
    <t>drawing_name_907</t>
  </si>
  <si>
    <t>drawing_name_908</t>
  </si>
  <si>
    <t>drawing_name_909</t>
  </si>
  <si>
    <t>drawing_name_910</t>
  </si>
  <si>
    <t>drawing_name_911</t>
  </si>
  <si>
    <t>切片id</t>
  </si>
  <si>
    <t>切片名称</t>
  </si>
  <si>
    <t>对应的模版</t>
  </si>
  <si>
    <t>模板序号</t>
  </si>
  <si>
    <t>方块ID</t>
  </si>
  <si>
    <t>方块子ID</t>
  </si>
  <si>
    <t>L</t>
  </si>
  <si>
    <t>W</t>
  </si>
  <si>
    <t>H</t>
  </si>
  <si>
    <t>drawingld</t>
  </si>
  <si>
    <t>blockld</t>
  </si>
  <si>
    <t>num</t>
  </si>
  <si>
    <t>underground</t>
  </si>
  <si>
    <t>主id</t>
  </si>
  <si>
    <t xml:space="preserve">build_01_9x9x10-0  </t>
  </si>
  <si>
    <t>Stone Bricks Slab</t>
  </si>
  <si>
    <t>build_02_11x11x23-0</t>
  </si>
  <si>
    <t>build_03_11x11x13-1</t>
  </si>
  <si>
    <t>build_04_11x11x12-1</t>
  </si>
  <si>
    <t>build_05_11x11x20-1</t>
  </si>
  <si>
    <t>build_06_11x11x14-1</t>
  </si>
  <si>
    <t>Stone Brick Stairs</t>
  </si>
  <si>
    <t>build_07_11x11x8-1</t>
  </si>
  <si>
    <t>build_08_11x11x13-1</t>
  </si>
  <si>
    <t>build_09_21x21x16-1</t>
  </si>
  <si>
    <t>build_10_21x21x10-1</t>
  </si>
  <si>
    <t>build_11_16x16x14-0</t>
  </si>
  <si>
    <t>build_12_11x11x10-1</t>
  </si>
  <si>
    <t>build_13_11x11x8-0</t>
  </si>
  <si>
    <t>Poppy</t>
  </si>
  <si>
    <t>Wood Slab</t>
  </si>
  <si>
    <t>Dark Oak Wood Stairs</t>
  </si>
  <si>
    <t>Gray Stained Glass Pane</t>
  </si>
  <si>
    <t>Light Blue Wool</t>
  </si>
  <si>
    <t>Gray Wool</t>
  </si>
  <si>
    <t>Gray Concrete</t>
  </si>
  <si>
    <t>Light Blue Stained Glass Pane</t>
  </si>
  <si>
    <t>Wood</t>
  </si>
  <si>
    <t>Leaves</t>
  </si>
  <si>
    <t>Light Blue Concrete</t>
  </si>
  <si>
    <t>Gray Stained Glass</t>
  </si>
  <si>
    <t>Light Gray Stained Glass</t>
  </si>
  <si>
    <t>对应的模板Id</t>
  </si>
  <si>
    <t>单价</t>
  </si>
  <si>
    <t>总价</t>
  </si>
  <si>
    <t>Name</t>
  </si>
  <si>
    <t>模板号</t>
  </si>
  <si>
    <t>Id</t>
  </si>
  <si>
    <t>Data</t>
  </si>
  <si>
    <t>Count</t>
  </si>
  <si>
    <t>模板id</t>
  </si>
  <si>
    <t>导出</t>
  </si>
  <si>
    <t>98的0和3需要区分</t>
  </si>
  <si>
    <t>Air</t>
  </si>
  <si>
    <t>5的所有需要区分</t>
  </si>
  <si>
    <t>上下木板的情况</t>
  </si>
  <si>
    <t>Birch Fence</t>
  </si>
  <si>
    <t>mate</t>
  </si>
  <si>
    <t>旋转meta</t>
  </si>
  <si>
    <t>已经做了</t>
  </si>
  <si>
    <t>合欢木楼梯</t>
  </si>
  <si>
    <t>红砂石楼梯</t>
  </si>
  <si>
    <t>是否需要归零的方块</t>
  </si>
  <si>
    <t>不归零的方块，哪个mate要归到哪个mate上</t>
  </si>
  <si>
    <t>多行的</t>
  </si>
  <si>
    <t>=</t>
  </si>
  <si>
    <t>贴图变化</t>
  </si>
  <si>
    <t>+</t>
  </si>
  <si>
    <t>空间变化</t>
  </si>
  <si>
    <t>方块id</t>
  </si>
  <si>
    <t>主mate</t>
  </si>
  <si>
    <t>从mate</t>
  </si>
  <si>
    <t>上下层的</t>
  </si>
  <si>
    <t>木头</t>
  </si>
  <si>
    <r>
      <rPr>
        <b/>
        <sz val="10.5"/>
        <rFont val="宋体"/>
        <family val="3"/>
        <charset val="134"/>
      </rPr>
      <t>家具</t>
    </r>
    <r>
      <rPr>
        <b/>
        <sz val="10.5"/>
        <rFont val="Calibri"/>
        <family val="2"/>
      </rPr>
      <t>id</t>
    </r>
  </si>
  <si>
    <t>actor</t>
  </si>
  <si>
    <t>ActorBody</t>
  </si>
  <si>
    <t>bodyId</t>
  </si>
  <si>
    <t>玩家动作id</t>
  </si>
  <si>
    <t>交互类型</t>
  </si>
  <si>
    <r>
      <rPr>
        <b/>
        <sz val="10.5"/>
        <rFont val="宋体"/>
        <family val="3"/>
        <charset val="134"/>
      </rPr>
      <t>交互</t>
    </r>
    <r>
      <rPr>
        <b/>
        <sz val="10.5"/>
        <rFont val="Calibri"/>
        <family val="2"/>
      </rPr>
      <t>ui</t>
    </r>
    <r>
      <rPr>
        <b/>
        <sz val="10.5"/>
        <rFont val="宋体"/>
        <family val="3"/>
        <charset val="134"/>
      </rPr>
      <t>多语言</t>
    </r>
  </si>
  <si>
    <t>容纳人数</t>
  </si>
  <si>
    <t>挂点</t>
  </si>
  <si>
    <t>金币价格</t>
  </si>
  <si>
    <t>二级标签下的什么东西</t>
  </si>
  <si>
    <t>手持道具Id(2201~2255)</t>
  </si>
  <si>
    <t>对应Item图标</t>
  </si>
  <si>
    <t>手持模型</t>
  </si>
  <si>
    <t>待机动画</t>
  </si>
  <si>
    <t>完成使用</t>
  </si>
  <si>
    <t>是否可以碰撞:true/false</t>
  </si>
  <si>
    <t>弹窗提示（点击前）</t>
  </si>
  <si>
    <t>弹窗提示（点击后）</t>
  </si>
  <si>
    <t>UI显示的图片（点击前）</t>
  </si>
  <si>
    <t>UI显示的图片（点击后）</t>
  </si>
  <si>
    <t xml:space="preserve">/pangu ai </t>
  </si>
  <si>
    <t>二级标签（1位）+桌椅板凳分类（1位）+玩家动作（2位）+序号（3位）</t>
  </si>
  <si>
    <t>body</t>
  </si>
  <si>
    <t>12是高凳子坐下，13是低沙发坐下</t>
  </si>
  <si>
    <t>0=无，1=坐</t>
  </si>
  <si>
    <t>magazine.mesh</t>
  </si>
  <si>
    <t>idle</t>
  </si>
  <si>
    <t>gui_blockcity_sit_down</t>
  </si>
  <si>
    <t>gui_blockcity_stand_up</t>
  </si>
  <si>
    <t>set:items.json image:decoration_1</t>
  </si>
  <si>
    <t>decorate_tag_1</t>
  </si>
  <si>
    <t>set:items.json image:decoration_2</t>
  </si>
  <si>
    <t>decorate_tag_2</t>
  </si>
  <si>
    <t>set:items.json image:decoration_3</t>
  </si>
  <si>
    <t>other</t>
  </si>
  <si>
    <t>decorate_tag_3</t>
  </si>
  <si>
    <r>
      <rPr>
        <sz val="10"/>
        <rFont val="微软雅黑"/>
        <family val="2"/>
        <charset val="134"/>
      </rPr>
      <t>标签类型（</t>
    </r>
    <r>
      <rPr>
        <sz val="10"/>
        <rFont val="Arial"/>
        <family val="2"/>
      </rPr>
      <t>1</t>
    </r>
    <r>
      <rPr>
        <sz val="10"/>
        <rFont val="微软雅黑"/>
        <family val="2"/>
        <charset val="134"/>
      </rPr>
      <t>是方块，</t>
    </r>
    <r>
      <rPr>
        <sz val="10"/>
        <rFont val="Arial"/>
        <family val="2"/>
      </rPr>
      <t>2</t>
    </r>
    <r>
      <rPr>
        <sz val="10"/>
        <rFont val="微软雅黑"/>
        <family val="2"/>
        <charset val="134"/>
      </rPr>
      <t>是装饰，</t>
    </r>
    <r>
      <rPr>
        <sz val="10"/>
        <rFont val="Arial"/>
        <family val="2"/>
      </rPr>
      <t>3</t>
    </r>
    <r>
      <rPr>
        <sz val="10"/>
        <rFont val="微软雅黑"/>
        <family val="2"/>
        <charset val="134"/>
      </rPr>
      <t>是图纸）</t>
    </r>
  </si>
  <si>
    <r>
      <rPr>
        <sz val="10"/>
        <rFont val="微软雅黑"/>
        <family val="2"/>
        <charset val="134"/>
      </rPr>
      <t>标签</t>
    </r>
    <r>
      <rPr>
        <sz val="10"/>
        <rFont val="Arial"/>
        <family val="2"/>
      </rPr>
      <t>id</t>
    </r>
  </si>
  <si>
    <t>多语言</t>
  </si>
  <si>
    <t>order</t>
  </si>
  <si>
    <t>tag</t>
  </si>
  <si>
    <t>icon</t>
  </si>
  <si>
    <t>方块Id</t>
  </si>
  <si>
    <t>排序权重</t>
  </si>
  <si>
    <t>weight</t>
  </si>
  <si>
    <t>blockId</t>
  </si>
  <si>
    <t>score</t>
  </si>
  <si>
    <t>price</t>
  </si>
  <si>
    <t>cube</t>
  </si>
  <si>
    <t>切片唯一id</t>
  </si>
  <si>
    <t>手持道具Id</t>
  </si>
  <si>
    <t>fileName</t>
  </si>
  <si>
    <t>length</t>
  </si>
  <si>
    <t>width</t>
  </si>
  <si>
    <t>height</t>
  </si>
  <si>
    <t>isFake</t>
  </si>
  <si>
    <t>ID</t>
  </si>
  <si>
    <t>drawingId</t>
  </si>
  <si>
    <t>标签</t>
  </si>
  <si>
    <t>多语言名称</t>
  </si>
  <si>
    <t>Actor文件名</t>
  </si>
  <si>
    <t>ActorBodyId</t>
  </si>
  <si>
    <t>是否可交互0:不可以，1可以</t>
  </si>
  <si>
    <t>isInteraction</t>
  </si>
  <si>
    <t>tipNor</t>
  </si>
  <si>
    <t>tipPre</t>
  </si>
  <si>
    <t>imageNor</t>
  </si>
  <si>
    <t>imagePre</t>
  </si>
  <si>
    <t>ItemId</t>
  </si>
  <si>
    <t>Icon</t>
  </si>
  <si>
    <t>Type</t>
  </si>
  <si>
    <t>Nodes</t>
  </si>
  <si>
    <t>ActorName</t>
  </si>
  <si>
    <t>AwaitAnimate</t>
  </si>
  <si>
    <t>UseAnimate</t>
  </si>
  <si>
    <t>Length</t>
  </si>
  <si>
    <t>Width</t>
  </si>
  <si>
    <t>Height</t>
  </si>
  <si>
    <t>MeshName</t>
  </si>
  <si>
    <t>ActionId</t>
  </si>
  <si>
    <t>CanCollided</t>
  </si>
  <si>
    <t>中文备注</t>
  </si>
  <si>
    <t>类别</t>
  </si>
  <si>
    <t>默认配置应该是body</t>
  </si>
  <si>
    <t>部件Id</t>
  </si>
  <si>
    <t>玩家动作id（12是凳子坐下，13是沙发坐下）</t>
  </si>
  <si>
    <t>是否可以碰撞:1/0</t>
  </si>
  <si>
    <t>Desc</t>
  </si>
  <si>
    <t>Price</t>
  </si>
  <si>
    <t>Cube</t>
  </si>
  <si>
    <t>Score</t>
  </si>
  <si>
    <t>物品id</t>
  </si>
  <si>
    <t>多语言描述</t>
  </si>
  <si>
    <t>Template</t>
  </si>
  <si>
    <t>手持道具Id(2101~2115)</t>
  </si>
  <si>
    <t>房子模板</t>
  </si>
  <si>
    <t>模型名称</t>
  </si>
  <si>
    <t>blueprint.mesh</t>
  </si>
  <si>
    <t>中文方块名</t>
  </si>
  <si>
    <t>masterMeta</t>
  </si>
  <si>
    <t>x起始坐标</t>
  </si>
  <si>
    <t>y起始坐标</t>
  </si>
  <si>
    <t>z起始坐标</t>
  </si>
  <si>
    <t>x终点坐标</t>
  </si>
  <si>
    <t>y终点坐标</t>
  </si>
  <si>
    <t>z终点坐标</t>
  </si>
  <si>
    <t>提示间隔</t>
  </si>
  <si>
    <t>提示多语言</t>
  </si>
  <si>
    <t>x</t>
  </si>
  <si>
    <t>y</t>
  </si>
  <si>
    <t>z</t>
  </si>
  <si>
    <t>x1</t>
  </si>
  <si>
    <t>y1</t>
  </si>
  <si>
    <t>z1</t>
  </si>
  <si>
    <t>time</t>
  </si>
  <si>
    <t>dialog</t>
  </si>
  <si>
    <t>超市大门</t>
  </si>
  <si>
    <t>超市小门</t>
  </si>
  <si>
    <t>超市后门</t>
  </si>
  <si>
    <t>麦当劳</t>
  </si>
  <si>
    <t>小房子</t>
  </si>
  <si>
    <t>学校</t>
  </si>
  <si>
    <t>签到天数</t>
  </si>
  <si>
    <t>奖励id1</t>
  </si>
  <si>
    <t>类型(1代表方块，2装饰，3图纸，4翅膀)</t>
  </si>
  <si>
    <t>奖励数量1</t>
  </si>
  <si>
    <t>奖励1图标</t>
  </si>
  <si>
    <t>奖励1多语言</t>
  </si>
  <si>
    <t>奖励id2</t>
  </si>
  <si>
    <t>等级2</t>
  </si>
  <si>
    <t>奖励数量2</t>
  </si>
  <si>
    <t>奖励2图标</t>
  </si>
  <si>
    <t>奖励2多语言</t>
  </si>
  <si>
    <t>day</t>
  </si>
  <si>
    <t>rewardId1</t>
  </si>
  <si>
    <t>type1</t>
  </si>
  <si>
    <t>level1</t>
  </si>
  <si>
    <t>num1</t>
  </si>
  <si>
    <t>icon1</t>
  </si>
  <si>
    <t>name1</t>
  </si>
  <si>
    <t>rewardId2</t>
  </si>
  <si>
    <t>type2</t>
  </si>
  <si>
    <t>level2</t>
  </si>
  <si>
    <t>num2</t>
  </si>
  <si>
    <t>icon2</t>
  </si>
  <si>
    <t>name2</t>
  </si>
  <si>
    <t>set:bird_icon.json image:xinshoulibao_01</t>
  </si>
  <si>
    <t>teamname_405</t>
  </si>
  <si>
    <t>set:bird_icon.json image:storeitem_04</t>
  </si>
  <si>
    <t>fruitcoin_1041001</t>
  </si>
  <si>
    <t>set:bird_icon.json image:xinshoulibao_02</t>
  </si>
  <si>
    <t>teamname_401</t>
  </si>
  <si>
    <t>set:bird_icon.json image:storeitem_09</t>
  </si>
  <si>
    <t>fruitcoin_1041009</t>
  </si>
  <si>
    <t>set:bird_icon.json image:storeitem_07</t>
  </si>
  <si>
    <t>fruitcoin_1041010</t>
  </si>
  <si>
    <t>set:bird_icon.json image:wing_02</t>
  </si>
  <si>
    <t>item.wings_03.name</t>
  </si>
  <si>
    <t>模型Id</t>
  </si>
  <si>
    <t>初始位置x</t>
  </si>
  <si>
    <t>初始位置y</t>
  </si>
  <si>
    <t>初始位置z</t>
  </si>
  <si>
    <t>落地点位置x</t>
  </si>
  <si>
    <t>落地点位置y</t>
  </si>
  <si>
    <t>落地点位置z</t>
  </si>
  <si>
    <t>(y1-y的高度) + 增量的高度</t>
  </si>
  <si>
    <t>UI显示的文字</t>
  </si>
  <si>
    <t>addHeight</t>
  </si>
  <si>
    <t>tip</t>
  </si>
  <si>
    <t>g1041_cannon.actor</t>
  </si>
  <si>
    <t>1,2,3! Fire~</t>
  </si>
  <si>
    <t>drawing_name_912</t>
  </si>
  <si>
    <t>drawing_name_913</t>
  </si>
  <si>
    <t>set:blockcity_main_tip.json image:mini_tip_pre</t>
    <phoneticPr fontId="19" type="noConversion"/>
  </si>
  <si>
    <t>drawing_name_914</t>
  </si>
  <si>
    <t>Landscape_10_5x5x7-0.schematic</t>
    <phoneticPr fontId="19" type="noConversion"/>
  </si>
  <si>
    <t>Guide_100_11x11x5-0.schematic</t>
    <phoneticPr fontId="19" type="noConversion"/>
  </si>
  <si>
    <t>梳妆台</t>
  </si>
  <si>
    <t>白色沙发</t>
  </si>
  <si>
    <t>单人蓝白沙发</t>
  </si>
  <si>
    <t>绿色椅子</t>
  </si>
  <si>
    <t>build_13_11x11x10-0.schematic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</si>
</sst>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等线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name val="微软雅黑"/>
      <family val="2"/>
      <charset val="134"/>
    </font>
    <font>
      <sz val="10"/>
      <name val="Arial"/>
      <family val="2"/>
    </font>
    <font>
      <b/>
      <sz val="10.5"/>
      <name val="宋体"/>
      <family val="3"/>
      <charset val="134"/>
    </font>
    <font>
      <b/>
      <sz val="1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0.5"/>
      <color rgb="FFFF0000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11"/>
      <color indexed="8"/>
      <name val="等线"/>
      <family val="3"/>
      <charset val="134"/>
    </font>
    <font>
      <sz val="11"/>
      <color indexed="10"/>
      <name val="等线"/>
      <family val="3"/>
      <charset val="134"/>
    </font>
    <font>
      <sz val="11"/>
      <name val="等线"/>
      <family val="3"/>
      <charset val="134"/>
    </font>
    <font>
      <sz val="11"/>
      <color theme="1"/>
      <name val="Arial"/>
      <family val="2"/>
    </font>
    <font>
      <sz val="11"/>
      <color rgb="FF000000"/>
      <name val="Verdana"/>
      <family val="2"/>
    </font>
    <font>
      <sz val="11"/>
      <color indexed="8"/>
      <name val="宋体"/>
      <family val="3"/>
      <charset val="134"/>
    </font>
    <font>
      <b/>
      <sz val="10.5"/>
      <name val="Calibri"/>
      <family val="2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206518753624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39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1">
      <alignment vertical="center"/>
    </xf>
    <xf numFmtId="0" fontId="3" fillId="0" borderId="0" xfId="1" applyFont="1">
      <alignment vertical="center"/>
    </xf>
    <xf numFmtId="0" fontId="2" fillId="0" borderId="0" xfId="1" applyFill="1" applyAlignment="1"/>
    <xf numFmtId="0" fontId="2" fillId="0" borderId="0" xfId="1" applyFill="1" applyBorder="1" applyAlignment="1"/>
    <xf numFmtId="0" fontId="4" fillId="0" borderId="0" xfId="0" applyFont="1"/>
    <xf numFmtId="0" fontId="2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NumberFormat="1" applyFont="1" applyFill="1" applyBorder="1" applyAlignment="1" applyProtection="1"/>
    <xf numFmtId="0" fontId="6" fillId="0" borderId="0" xfId="0" applyNumberFormat="1" applyFont="1" applyFill="1" applyBorder="1" applyAlignment="1" applyProtection="1"/>
    <xf numFmtId="0" fontId="3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/>
    <xf numFmtId="0" fontId="1" fillId="0" borderId="0" xfId="0" applyFont="1" applyBorder="1"/>
    <xf numFmtId="0" fontId="1" fillId="0" borderId="2" xfId="0" applyFont="1" applyBorder="1"/>
    <xf numFmtId="0" fontId="7" fillId="0" borderId="0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/>
    </xf>
    <xf numFmtId="0" fontId="0" fillId="0" borderId="0" xfId="0" applyFont="1"/>
    <xf numFmtId="0" fontId="7" fillId="0" borderId="0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" fillId="0" borderId="0" xfId="0" applyFont="1" applyFill="1"/>
    <xf numFmtId="0" fontId="8" fillId="0" borderId="0" xfId="0" applyFont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0" borderId="1" xfId="0" applyFont="1" applyBorder="1"/>
    <xf numFmtId="0" fontId="7" fillId="0" borderId="0" xfId="0" applyFont="1" applyFill="1" applyBorder="1" applyAlignment="1">
      <alignment horizontal="justify" vertical="center" wrapText="1"/>
    </xf>
    <xf numFmtId="0" fontId="2" fillId="0" borderId="0" xfId="0" applyFont="1" applyBorder="1"/>
    <xf numFmtId="0" fontId="10" fillId="0" borderId="1" xfId="0" applyFont="1" applyFill="1" applyBorder="1" applyAlignment="1">
      <alignment horizontal="justify" vertical="center" wrapText="1"/>
    </xf>
    <xf numFmtId="0" fontId="2" fillId="0" borderId="1" xfId="0" applyFont="1" applyBorder="1" applyAlignment="1">
      <alignment vertical="center"/>
    </xf>
    <xf numFmtId="0" fontId="1" fillId="0" borderId="0" xfId="0" applyFont="1" applyFill="1" applyBorder="1"/>
    <xf numFmtId="0" fontId="1" fillId="3" borderId="0" xfId="0" applyFont="1" applyFill="1" applyBorder="1"/>
    <xf numFmtId="0" fontId="2" fillId="0" borderId="0" xfId="1" applyFont="1">
      <alignment vertical="center"/>
    </xf>
    <xf numFmtId="0" fontId="0" fillId="0" borderId="1" xfId="0" applyBorder="1"/>
    <xf numFmtId="0" fontId="0" fillId="0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applyFill="1"/>
    <xf numFmtId="0" fontId="0" fillId="6" borderId="0" xfId="0" applyFill="1" applyAlignment="1">
      <alignment vertical="center"/>
    </xf>
    <xf numFmtId="0" fontId="0" fillId="6" borderId="0" xfId="0" applyFill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1" fillId="0" borderId="4" xfId="0" applyFont="1" applyBorder="1"/>
    <xf numFmtId="0" fontId="1" fillId="0" borderId="6" xfId="0" applyFont="1" applyBorder="1"/>
    <xf numFmtId="0" fontId="1" fillId="4" borderId="5" xfId="0" applyFont="1" applyFill="1" applyBorder="1"/>
    <xf numFmtId="0" fontId="1" fillId="0" borderId="5" xfId="0" applyFont="1" applyBorder="1"/>
    <xf numFmtId="0" fontId="1" fillId="0" borderId="7" xfId="0" applyFont="1" applyBorder="1"/>
    <xf numFmtId="0" fontId="0" fillId="4" borderId="5" xfId="0" applyFill="1" applyBorder="1"/>
    <xf numFmtId="0" fontId="0" fillId="0" borderId="8" xfId="0" applyBorder="1"/>
    <xf numFmtId="0" fontId="0" fillId="0" borderId="9" xfId="0" applyBorder="1"/>
    <xf numFmtId="0" fontId="0" fillId="0" borderId="6" xfId="0" applyBorder="1"/>
    <xf numFmtId="0" fontId="0" fillId="3" borderId="4" xfId="0" applyFill="1" applyBorder="1"/>
    <xf numFmtId="0" fontId="0" fillId="4" borderId="7" xfId="0" applyFill="1" applyBorder="1"/>
    <xf numFmtId="0" fontId="0" fillId="3" borderId="5" xfId="0" applyFill="1" applyBorder="1"/>
    <xf numFmtId="0" fontId="4" fillId="0" borderId="0" xfId="0" applyFont="1" applyBorder="1"/>
    <xf numFmtId="0" fontId="4" fillId="0" borderId="4" xfId="0" applyFont="1" applyBorder="1"/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4" fillId="0" borderId="0" xfId="0" applyFont="1" applyFill="1" applyBorder="1"/>
    <xf numFmtId="0" fontId="1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7" borderId="0" xfId="1" applyFill="1">
      <alignment vertical="center"/>
    </xf>
    <xf numFmtId="0" fontId="12" fillId="7" borderId="0" xfId="1" applyFont="1" applyFill="1">
      <alignment vertical="center"/>
    </xf>
    <xf numFmtId="0" fontId="2" fillId="7" borderId="0" xfId="1" applyFont="1" applyFill="1" applyAlignment="1">
      <alignment vertical="center"/>
    </xf>
    <xf numFmtId="0" fontId="13" fillId="7" borderId="0" xfId="1" applyFont="1" applyFill="1" applyAlignment="1">
      <alignment vertical="center"/>
    </xf>
    <xf numFmtId="0" fontId="14" fillId="7" borderId="0" xfId="1" applyFont="1" applyFill="1" applyAlignment="1">
      <alignment vertical="center"/>
    </xf>
    <xf numFmtId="0" fontId="7" fillId="0" borderId="0" xfId="0" applyFont="1" applyBorder="1" applyAlignment="1">
      <alignment horizontal="justify" vertical="center" wrapText="1"/>
    </xf>
    <xf numFmtId="0" fontId="7" fillId="0" borderId="1" xfId="0" applyFont="1" applyBorder="1" applyAlignment="1">
      <alignment horizontal="justify" vertical="center" wrapText="1"/>
    </xf>
    <xf numFmtId="0" fontId="1" fillId="0" borderId="0" xfId="0" applyFont="1" applyAlignment="1">
      <alignment vertical="center"/>
    </xf>
    <xf numFmtId="0" fontId="1" fillId="0" borderId="0" xfId="1" applyFont="1">
      <alignment vertical="center"/>
    </xf>
    <xf numFmtId="0" fontId="1" fillId="0" borderId="0" xfId="0" applyFont="1" applyFill="1" applyAlignment="1">
      <alignment vertical="center"/>
    </xf>
    <xf numFmtId="0" fontId="1" fillId="0" borderId="0" xfId="1" applyFont="1" applyFill="1">
      <alignment vertical="center"/>
    </xf>
    <xf numFmtId="0" fontId="4" fillId="0" borderId="0" xfId="0" applyFont="1" applyFill="1"/>
    <xf numFmtId="0" fontId="7" fillId="0" borderId="1" xfId="0" applyFont="1" applyFill="1" applyBorder="1" applyAlignment="1">
      <alignment horizontal="justify" vertical="center" wrapText="1"/>
    </xf>
    <xf numFmtId="0" fontId="15" fillId="0" borderId="0" xfId="0" applyFont="1"/>
    <xf numFmtId="0" fontId="16" fillId="0" borderId="0" xfId="0" applyFont="1"/>
    <xf numFmtId="0" fontId="1" fillId="3" borderId="0" xfId="0" applyFont="1" applyFill="1"/>
    <xf numFmtId="0" fontId="4" fillId="3" borderId="0" xfId="0" applyFont="1" applyFill="1"/>
    <xf numFmtId="0" fontId="4" fillId="2" borderId="0" xfId="0" applyFont="1" applyFill="1"/>
    <xf numFmtId="0" fontId="0" fillId="0" borderId="2" xfId="0" applyFill="1" applyBorder="1"/>
    <xf numFmtId="0" fontId="4" fillId="0" borderId="2" xfId="0" applyFont="1" applyBorder="1"/>
    <xf numFmtId="0" fontId="3" fillId="0" borderId="2" xfId="0" applyFont="1" applyBorder="1"/>
    <xf numFmtId="0" fontId="3" fillId="0" borderId="0" xfId="0" applyFont="1" applyBorder="1"/>
    <xf numFmtId="0" fontId="0" fillId="0" borderId="3" xfId="0" applyBorder="1"/>
    <xf numFmtId="0" fontId="0" fillId="3" borderId="1" xfId="0" applyFill="1" applyBorder="1"/>
    <xf numFmtId="0" fontId="3" fillId="0" borderId="9" xfId="0" applyFont="1" applyFill="1" applyBorder="1"/>
    <xf numFmtId="0" fontId="3" fillId="0" borderId="0" xfId="0" applyFont="1" applyFill="1" applyBorder="1"/>
    <xf numFmtId="0" fontId="3" fillId="0" borderId="2" xfId="0" applyFont="1" applyFill="1" applyBorder="1"/>
    <xf numFmtId="0" fontId="8" fillId="0" borderId="2" xfId="0" applyFont="1" applyBorder="1"/>
    <xf numFmtId="0" fontId="0" fillId="0" borderId="10" xfId="0" applyFill="1" applyBorder="1"/>
    <xf numFmtId="0" fontId="0" fillId="0" borderId="1" xfId="0" applyFill="1" applyBorder="1"/>
    <xf numFmtId="0" fontId="0" fillId="0" borderId="3" xfId="0" applyFill="1" applyBorder="1"/>
    <xf numFmtId="0" fontId="2" fillId="0" borderId="1" xfId="0" applyFont="1" applyFill="1" applyBorder="1" applyAlignment="1">
      <alignment vertical="center"/>
    </xf>
    <xf numFmtId="0" fontId="1" fillId="3" borderId="2" xfId="0" applyFont="1" applyFill="1" applyBorder="1"/>
    <xf numFmtId="0" fontId="8" fillId="0" borderId="0" xfId="0" applyFont="1" applyFill="1" applyBorder="1"/>
    <xf numFmtId="0" fontId="8" fillId="0" borderId="0" xfId="0" applyFont="1" applyBorder="1"/>
    <xf numFmtId="0" fontId="4" fillId="0" borderId="1" xfId="0" applyFont="1" applyFill="1" applyBorder="1"/>
    <xf numFmtId="0" fontId="4" fillId="0" borderId="1" xfId="0" applyFont="1" applyBorder="1"/>
    <xf numFmtId="0" fontId="4" fillId="0" borderId="3" xfId="0" applyFont="1" applyBorder="1"/>
    <xf numFmtId="0" fontId="1" fillId="8" borderId="0" xfId="0" applyFont="1" applyFill="1" applyAlignment="1">
      <alignment vertical="center"/>
    </xf>
    <xf numFmtId="0" fontId="0" fillId="8" borderId="0" xfId="0" applyFill="1" applyAlignment="1">
      <alignment vertical="center"/>
    </xf>
    <xf numFmtId="0" fontId="2" fillId="0" borderId="0" xfId="1" applyFont="1" applyFill="1" applyAlignment="1">
      <alignment vertical="center"/>
    </xf>
    <xf numFmtId="0" fontId="1" fillId="0" borderId="0" xfId="1" applyFont="1" applyFill="1" applyAlignment="1">
      <alignment vertical="center"/>
    </xf>
    <xf numFmtId="0" fontId="1" fillId="8" borderId="0" xfId="1" applyFont="1" applyFill="1">
      <alignment vertical="center"/>
    </xf>
    <xf numFmtId="0" fontId="2" fillId="8" borderId="0" xfId="1" applyFill="1">
      <alignment vertical="center"/>
    </xf>
    <xf numFmtId="0" fontId="2" fillId="3" borderId="0" xfId="1" applyFill="1">
      <alignment vertical="center"/>
    </xf>
    <xf numFmtId="0" fontId="4" fillId="0" borderId="0" xfId="1" applyFont="1" applyFill="1" applyAlignment="1">
      <alignment vertical="center"/>
    </xf>
    <xf numFmtId="0" fontId="2" fillId="0" borderId="0" xfId="1" applyFont="1" applyFill="1">
      <alignment vertical="center"/>
    </xf>
    <xf numFmtId="0" fontId="4" fillId="0" borderId="0" xfId="1" applyFont="1">
      <alignment vertical="center"/>
    </xf>
    <xf numFmtId="0" fontId="17" fillId="0" borderId="0" xfId="1" applyNumberFormat="1" applyFont="1" applyFill="1" applyBorder="1" applyAlignment="1" applyProtection="1">
      <alignment vertical="center"/>
    </xf>
    <xf numFmtId="0" fontId="2" fillId="0" borderId="0" xfId="1" quotePrefix="1" applyFont="1">
      <alignment vertical="center"/>
    </xf>
    <xf numFmtId="0" fontId="4" fillId="0" borderId="0" xfId="0" quotePrefix="1" applyFont="1"/>
    <xf numFmtId="0" fontId="4" fillId="0" borderId="0" xfId="0" quotePrefix="1" applyFont="1" applyBorder="1"/>
    <xf numFmtId="0" fontId="1" fillId="0" borderId="0" xfId="0" quotePrefix="1" applyFont="1"/>
    <xf numFmtId="0" fontId="1" fillId="0" borderId="0" xfId="0" quotePrefix="1" applyFont="1" applyFill="1"/>
    <xf numFmtId="0" fontId="9" fillId="0" borderId="2" xfId="0" quotePrefix="1" applyFont="1" applyBorder="1"/>
    <xf numFmtId="0" fontId="2" fillId="0" borderId="0" xfId="0" quotePrefix="1" applyFont="1" applyAlignment="1">
      <alignment vertical="center"/>
    </xf>
    <xf numFmtId="0" fontId="2" fillId="0" borderId="0" xfId="0" quotePrefix="1" applyFont="1"/>
    <xf numFmtId="0" fontId="2" fillId="3" borderId="0" xfId="1" applyFill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2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98"/>
  <sheetViews>
    <sheetView workbookViewId="0">
      <selection activeCell="O43" sqref="O43"/>
    </sheetView>
  </sheetViews>
  <sheetFormatPr defaultColWidth="9" defaultRowHeight="14.25"/>
  <cols>
    <col min="1" max="1" width="9" style="3"/>
    <col min="2" max="2" width="12.875" style="3" customWidth="1"/>
    <col min="3" max="3" width="34" style="3" customWidth="1"/>
    <col min="4" max="5" width="9" style="3"/>
    <col min="6" max="6" width="9.5" style="3" customWidth="1"/>
    <col min="7" max="28" width="9" style="3"/>
    <col min="29" max="29" width="15" style="3" customWidth="1"/>
    <col min="30" max="30" width="9" style="3"/>
    <col min="31" max="31" width="7.5" style="3" customWidth="1"/>
    <col min="32" max="16384" width="9" style="3"/>
  </cols>
  <sheetData>
    <row r="1" spans="1:32">
      <c r="A1" s="134" t="s">
        <v>0</v>
      </c>
      <c r="B1" s="134"/>
      <c r="C1" s="134"/>
      <c r="D1" s="134"/>
      <c r="F1" s="135" t="s">
        <v>1</v>
      </c>
      <c r="G1" s="135"/>
      <c r="J1" s="134" t="s">
        <v>2</v>
      </c>
      <c r="K1" s="134"/>
      <c r="L1" s="134"/>
      <c r="M1" s="134"/>
      <c r="N1" s="134"/>
      <c r="Q1" s="135" t="s">
        <v>3</v>
      </c>
      <c r="R1" s="135"/>
      <c r="S1" s="135"/>
      <c r="T1" s="135"/>
      <c r="U1" s="135"/>
      <c r="V1" s="135"/>
      <c r="W1" s="135"/>
      <c r="X1" s="135"/>
    </row>
    <row r="2" spans="1:32">
      <c r="A2" s="3" t="s">
        <v>4</v>
      </c>
      <c r="B2" s="3" t="s">
        <v>5</v>
      </c>
      <c r="C2" s="3" t="s">
        <v>6</v>
      </c>
      <c r="D2" s="3" t="s">
        <v>7</v>
      </c>
      <c r="F2" s="45" t="s">
        <v>8</v>
      </c>
      <c r="G2" s="45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Q2" s="45" t="s">
        <v>8</v>
      </c>
      <c r="R2" s="45" t="s">
        <v>9</v>
      </c>
      <c r="S2" s="45" t="s">
        <v>15</v>
      </c>
      <c r="T2" s="45" t="s">
        <v>16</v>
      </c>
      <c r="U2" s="45" t="s">
        <v>17</v>
      </c>
      <c r="V2" s="45" t="s">
        <v>18</v>
      </c>
      <c r="W2" s="45" t="s">
        <v>19</v>
      </c>
      <c r="X2" s="45" t="s">
        <v>20</v>
      </c>
    </row>
    <row r="3" spans="1:32">
      <c r="A3" s="3">
        <v>200</v>
      </c>
      <c r="B3" s="3">
        <v>150</v>
      </c>
      <c r="C3" s="3">
        <v>800</v>
      </c>
      <c r="D3" s="3">
        <v>5</v>
      </c>
      <c r="F3" s="45" t="s">
        <v>21</v>
      </c>
      <c r="G3" s="45">
        <v>1</v>
      </c>
      <c r="J3" s="119">
        <v>1</v>
      </c>
      <c r="K3" s="119">
        <v>100</v>
      </c>
      <c r="L3" s="119">
        <v>1</v>
      </c>
      <c r="M3" s="120">
        <f>J3*K3</f>
        <v>100</v>
      </c>
      <c r="N3" s="120">
        <f>MROUND(L3*M3,100)</f>
        <v>100</v>
      </c>
      <c r="Q3" s="45" t="s">
        <v>22</v>
      </c>
      <c r="R3" s="3">
        <v>1</v>
      </c>
      <c r="S3" s="45" t="s">
        <v>23</v>
      </c>
      <c r="T3" s="3">
        <v>1</v>
      </c>
      <c r="U3" s="45" t="s">
        <v>24</v>
      </c>
      <c r="V3" s="3">
        <v>1</v>
      </c>
      <c r="W3" s="45" t="s">
        <v>25</v>
      </c>
      <c r="X3" s="3">
        <v>1</v>
      </c>
    </row>
    <row r="4" spans="1:32">
      <c r="F4" s="45" t="s">
        <v>26</v>
      </c>
      <c r="G4" s="45">
        <v>2</v>
      </c>
      <c r="J4" s="85">
        <v>5</v>
      </c>
      <c r="K4" s="85">
        <v>105</v>
      </c>
      <c r="L4" s="85">
        <v>0.95</v>
      </c>
      <c r="M4" s="3">
        <f t="shared" ref="M4:M13" si="0">J4*K4</f>
        <v>525</v>
      </c>
      <c r="N4" s="3">
        <f t="shared" ref="N4" si="1">MROUND(L4*M4,100)</f>
        <v>500</v>
      </c>
      <c r="Q4" s="45" t="s">
        <v>27</v>
      </c>
      <c r="R4" s="3">
        <v>2</v>
      </c>
      <c r="S4" s="45" t="s">
        <v>28</v>
      </c>
      <c r="T4" s="3">
        <v>2</v>
      </c>
      <c r="U4" s="45" t="s">
        <v>29</v>
      </c>
      <c r="V4" s="3">
        <v>2</v>
      </c>
      <c r="W4" s="45" t="s">
        <v>30</v>
      </c>
      <c r="X4" s="3">
        <v>2</v>
      </c>
    </row>
    <row r="5" spans="1:32">
      <c r="F5" s="45" t="s">
        <v>31</v>
      </c>
      <c r="G5" s="45">
        <v>3</v>
      </c>
      <c r="J5" s="119">
        <v>10</v>
      </c>
      <c r="K5" s="119">
        <v>110</v>
      </c>
      <c r="L5" s="119">
        <v>0.9</v>
      </c>
      <c r="M5" s="120">
        <f t="shared" si="0"/>
        <v>1100</v>
      </c>
      <c r="N5" s="120">
        <f>MROUND(L5*M5,1000)</f>
        <v>1000</v>
      </c>
      <c r="Q5" s="45" t="s">
        <v>32</v>
      </c>
      <c r="R5" s="3">
        <v>3</v>
      </c>
      <c r="S5" s="45" t="s">
        <v>25</v>
      </c>
      <c r="T5" s="3">
        <v>3</v>
      </c>
      <c r="U5" s="45" t="s">
        <v>33</v>
      </c>
      <c r="V5" s="3">
        <v>3</v>
      </c>
    </row>
    <row r="6" spans="1:32">
      <c r="F6" s="45" t="s">
        <v>34</v>
      </c>
      <c r="G6" s="45">
        <v>4</v>
      </c>
      <c r="J6" s="85">
        <v>20</v>
      </c>
      <c r="K6" s="85">
        <v>115</v>
      </c>
      <c r="L6" s="85">
        <v>0.85</v>
      </c>
      <c r="M6" s="3">
        <f t="shared" si="0"/>
        <v>2300</v>
      </c>
      <c r="N6" s="3">
        <f t="shared" ref="N6:N13" si="2">MROUND(L6*M6,1000)</f>
        <v>2000</v>
      </c>
      <c r="Q6" s="45"/>
      <c r="S6" s="45" t="s">
        <v>30</v>
      </c>
      <c r="T6" s="3">
        <v>4</v>
      </c>
    </row>
    <row r="7" spans="1:32">
      <c r="F7" s="45"/>
      <c r="J7" s="119">
        <v>50</v>
      </c>
      <c r="K7" s="119">
        <v>120</v>
      </c>
      <c r="L7" s="119">
        <v>0.8</v>
      </c>
      <c r="M7" s="120">
        <f t="shared" si="0"/>
        <v>6000</v>
      </c>
      <c r="N7" s="120">
        <f t="shared" si="2"/>
        <v>5000</v>
      </c>
      <c r="Q7" s="45"/>
    </row>
    <row r="8" spans="1:32">
      <c r="G8" s="45"/>
      <c r="J8" s="119">
        <v>100</v>
      </c>
      <c r="K8" s="119">
        <v>125</v>
      </c>
      <c r="L8" s="119">
        <v>0.75</v>
      </c>
      <c r="M8" s="120">
        <f t="shared" si="0"/>
        <v>12500</v>
      </c>
      <c r="N8" s="120">
        <f t="shared" si="2"/>
        <v>9000</v>
      </c>
    </row>
    <row r="9" spans="1:32">
      <c r="C9" s="3" t="s">
        <v>35</v>
      </c>
      <c r="D9" s="3" t="s">
        <v>36</v>
      </c>
      <c r="E9" s="3" t="s">
        <v>37</v>
      </c>
      <c r="F9" s="3">
        <v>1</v>
      </c>
      <c r="G9" s="45" t="s">
        <v>21</v>
      </c>
      <c r="J9" s="119">
        <v>500</v>
      </c>
      <c r="K9" s="119">
        <v>130</v>
      </c>
      <c r="L9" s="119">
        <v>0.7</v>
      </c>
      <c r="M9" s="120">
        <f t="shared" si="0"/>
        <v>65000</v>
      </c>
      <c r="N9" s="120">
        <f t="shared" si="2"/>
        <v>46000</v>
      </c>
    </row>
    <row r="10" spans="1:32">
      <c r="C10" s="85">
        <v>2</v>
      </c>
      <c r="D10" s="85">
        <v>100</v>
      </c>
      <c r="E10" s="85">
        <v>100</v>
      </c>
      <c r="F10" s="3">
        <v>2</v>
      </c>
      <c r="G10" s="45" t="s">
        <v>38</v>
      </c>
      <c r="J10" s="85">
        <v>600</v>
      </c>
      <c r="K10" s="85">
        <v>135</v>
      </c>
      <c r="L10" s="85">
        <v>0.65</v>
      </c>
      <c r="M10" s="3">
        <f t="shared" si="0"/>
        <v>81000</v>
      </c>
      <c r="N10" s="3">
        <f t="shared" si="2"/>
        <v>53000</v>
      </c>
    </row>
    <row r="11" spans="1:32">
      <c r="F11" s="3">
        <v>3</v>
      </c>
      <c r="G11" s="45" t="s">
        <v>39</v>
      </c>
      <c r="J11" s="85">
        <v>700</v>
      </c>
      <c r="K11" s="85">
        <v>140</v>
      </c>
      <c r="L11" s="85">
        <v>0.6</v>
      </c>
      <c r="M11" s="3">
        <f t="shared" si="0"/>
        <v>98000</v>
      </c>
      <c r="N11" s="3">
        <f t="shared" si="2"/>
        <v>59000</v>
      </c>
    </row>
    <row r="12" spans="1:32">
      <c r="F12" s="3">
        <v>4</v>
      </c>
      <c r="G12" s="45" t="s">
        <v>34</v>
      </c>
      <c r="J12" s="85">
        <v>800</v>
      </c>
      <c r="K12" s="85">
        <v>145</v>
      </c>
      <c r="L12" s="85">
        <v>0.55000000000000004</v>
      </c>
      <c r="M12" s="3">
        <f t="shared" si="0"/>
        <v>116000</v>
      </c>
      <c r="N12" s="3">
        <f t="shared" si="2"/>
        <v>64000</v>
      </c>
    </row>
    <row r="13" spans="1:32">
      <c r="F13" s="3">
        <v>5</v>
      </c>
      <c r="G13" s="45" t="s">
        <v>40</v>
      </c>
      <c r="J13" s="119">
        <v>1000</v>
      </c>
      <c r="K13" s="119">
        <v>150</v>
      </c>
      <c r="L13" s="119">
        <v>0.5</v>
      </c>
      <c r="M13" s="120">
        <f t="shared" si="0"/>
        <v>150000</v>
      </c>
      <c r="N13" s="120">
        <f t="shared" si="2"/>
        <v>75000</v>
      </c>
    </row>
    <row r="14" spans="1:32">
      <c r="F14" s="3">
        <v>6</v>
      </c>
      <c r="G14" s="45" t="s">
        <v>41</v>
      </c>
    </row>
    <row r="16" spans="1:32">
      <c r="A16" s="134" t="s">
        <v>42</v>
      </c>
      <c r="B16" s="134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21"/>
      <c r="P16" s="121"/>
      <c r="Q16" s="135" t="s">
        <v>30</v>
      </c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  <c r="AE16" s="135"/>
      <c r="AF16" s="121"/>
    </row>
    <row r="17" spans="1:33">
      <c r="A17" s="45" t="s">
        <v>43</v>
      </c>
      <c r="B17" s="3" t="s">
        <v>44</v>
      </c>
      <c r="C17" s="3" t="s">
        <v>45</v>
      </c>
      <c r="D17" s="117" t="s">
        <v>46</v>
      </c>
      <c r="E17" s="117" t="s">
        <v>47</v>
      </c>
      <c r="F17" s="117" t="s">
        <v>48</v>
      </c>
      <c r="G17" s="117" t="s">
        <v>49</v>
      </c>
      <c r="H17" s="117" t="s">
        <v>50</v>
      </c>
      <c r="I17" s="117" t="s">
        <v>51</v>
      </c>
      <c r="J17" s="117" t="s">
        <v>52</v>
      </c>
      <c r="K17" s="117" t="s">
        <v>53</v>
      </c>
      <c r="L17" s="117" t="s">
        <v>54</v>
      </c>
      <c r="M17" s="117" t="s">
        <v>8</v>
      </c>
      <c r="N17" s="117"/>
      <c r="P17" s="45" t="s">
        <v>43</v>
      </c>
      <c r="Q17" s="45" t="s">
        <v>55</v>
      </c>
      <c r="R17" s="45" t="s">
        <v>56</v>
      </c>
      <c r="S17" s="45" t="s">
        <v>57</v>
      </c>
      <c r="T17" s="45" t="s">
        <v>58</v>
      </c>
      <c r="U17" s="45" t="s">
        <v>59</v>
      </c>
      <c r="V17" s="45" t="s">
        <v>15</v>
      </c>
      <c r="W17" s="45" t="s">
        <v>17</v>
      </c>
      <c r="X17" s="45" t="s">
        <v>60</v>
      </c>
      <c r="Y17" s="45" t="s">
        <v>61</v>
      </c>
      <c r="Z17" s="45" t="s">
        <v>52</v>
      </c>
      <c r="AA17" s="45" t="s">
        <v>62</v>
      </c>
      <c r="AB17" s="45" t="s">
        <v>63</v>
      </c>
      <c r="AC17" s="45" t="s">
        <v>64</v>
      </c>
      <c r="AD17" s="45" t="s">
        <v>65</v>
      </c>
      <c r="AE17" s="45" t="s">
        <v>66</v>
      </c>
      <c r="AF17" s="45" t="s">
        <v>67</v>
      </c>
      <c r="AG17" s="45" t="s">
        <v>68</v>
      </c>
    </row>
    <row r="18" spans="1:33">
      <c r="A18" s="3">
        <v>1</v>
      </c>
      <c r="B18" s="3" t="s">
        <v>69</v>
      </c>
      <c r="C18" s="3" t="s">
        <v>70</v>
      </c>
      <c r="D18" s="3">
        <f>100000*H18+E18*100+F18</f>
        <v>100100</v>
      </c>
      <c r="E18" s="3">
        <v>1</v>
      </c>
      <c r="F18" s="3">
        <v>0</v>
      </c>
      <c r="G18" s="117">
        <f>I18</f>
        <v>2</v>
      </c>
      <c r="H18" s="118">
        <v>1</v>
      </c>
      <c r="I18" s="122">
        <f t="shared" ref="I18:I49" si="3">VLOOKUP($H18,经济表_方块价格积分,C$10,1)</f>
        <v>2</v>
      </c>
      <c r="J18" s="117">
        <f>G18/D$10</f>
        <v>0.02</v>
      </c>
      <c r="K18" s="3">
        <f>I18*64</f>
        <v>128</v>
      </c>
      <c r="L18" s="117">
        <f>J18*64</f>
        <v>1.28</v>
      </c>
      <c r="M18" s="3">
        <v>1</v>
      </c>
      <c r="P18" s="3">
        <v>1</v>
      </c>
      <c r="Q18" s="85">
        <v>1</v>
      </c>
      <c r="R18" s="3">
        <f>V18*10000+W18*1000+Q18</f>
        <v>11001</v>
      </c>
      <c r="S18" s="117">
        <f t="shared" ref="S18:S49" si="4">Y18</f>
        <v>100</v>
      </c>
      <c r="T18" s="45" t="s">
        <v>71</v>
      </c>
      <c r="U18" s="45" t="s">
        <v>72</v>
      </c>
      <c r="V18" s="3">
        <v>1</v>
      </c>
      <c r="W18" s="3">
        <v>1</v>
      </c>
      <c r="X18" s="85">
        <v>1</v>
      </c>
      <c r="Y18" s="124">
        <f t="shared" ref="Y18:Y49" si="5">X18*E$10</f>
        <v>100</v>
      </c>
      <c r="Z18" s="117">
        <f t="shared" ref="Z18:Z49" si="6">Y18/D$10</f>
        <v>1</v>
      </c>
      <c r="AA18" s="126" t="s">
        <v>73</v>
      </c>
      <c r="AB18" s="126" t="s">
        <v>73</v>
      </c>
      <c r="AC18" s="126" t="s">
        <v>73</v>
      </c>
      <c r="AD18" s="45" t="s">
        <v>74</v>
      </c>
      <c r="AE18" s="3">
        <v>25</v>
      </c>
      <c r="AF18" s="45" t="s">
        <v>75</v>
      </c>
      <c r="AG18" s="45">
        <v>0</v>
      </c>
    </row>
    <row r="19" spans="1:33">
      <c r="A19" s="3">
        <v>2</v>
      </c>
      <c r="B19" s="3" t="s">
        <v>76</v>
      </c>
      <c r="C19" s="3" t="s">
        <v>77</v>
      </c>
      <c r="D19" s="3">
        <f t="shared" ref="D19:D82" si="7">100000*H19+E19*100+F19</f>
        <v>100200</v>
      </c>
      <c r="E19" s="117">
        <v>2</v>
      </c>
      <c r="F19" s="117">
        <v>0</v>
      </c>
      <c r="G19" s="117">
        <f t="shared" ref="G19:G82" si="8">I19</f>
        <v>2</v>
      </c>
      <c r="H19" s="118">
        <v>1</v>
      </c>
      <c r="I19" s="122">
        <f t="shared" si="3"/>
        <v>2</v>
      </c>
      <c r="J19" s="117">
        <f t="shared" ref="J19:J82" si="9">G19/D$10</f>
        <v>0.02</v>
      </c>
      <c r="K19" s="3">
        <f t="shared" ref="K19:K82" si="10">I19*64</f>
        <v>128</v>
      </c>
      <c r="L19" s="117">
        <f t="shared" ref="L19:L82" si="11">J19*64</f>
        <v>1.28</v>
      </c>
      <c r="M19" s="3">
        <v>1</v>
      </c>
      <c r="P19" s="3">
        <v>2</v>
      </c>
      <c r="Q19" s="3">
        <f t="shared" ref="Q19:Q50" si="12">IF(W19=W18,Q18+1,1)</f>
        <v>2</v>
      </c>
      <c r="R19" s="3">
        <f t="shared" ref="R19:R49" si="13">V19*10000+W19*1000+Q19</f>
        <v>11002</v>
      </c>
      <c r="S19" s="117">
        <f t="shared" si="4"/>
        <v>100</v>
      </c>
      <c r="T19" s="45" t="s">
        <v>78</v>
      </c>
      <c r="U19" s="45" t="s">
        <v>79</v>
      </c>
      <c r="V19" s="3">
        <v>1</v>
      </c>
      <c r="W19" s="3">
        <v>1</v>
      </c>
      <c r="X19" s="85">
        <v>1</v>
      </c>
      <c r="Y19" s="124">
        <f t="shared" si="5"/>
        <v>100</v>
      </c>
      <c r="Z19" s="117">
        <f t="shared" si="6"/>
        <v>1</v>
      </c>
      <c r="AA19" s="126" t="s">
        <v>73</v>
      </c>
      <c r="AB19" s="126" t="s">
        <v>73</v>
      </c>
      <c r="AC19" s="126" t="s">
        <v>73</v>
      </c>
      <c r="AD19" s="45" t="s">
        <v>74</v>
      </c>
      <c r="AE19" s="3">
        <v>26</v>
      </c>
      <c r="AF19" s="45" t="s">
        <v>80</v>
      </c>
      <c r="AG19" s="45">
        <v>0</v>
      </c>
    </row>
    <row r="20" spans="1:33">
      <c r="A20" s="3">
        <v>3</v>
      </c>
      <c r="B20" s="3" t="s">
        <v>81</v>
      </c>
      <c r="C20" s="3" t="s">
        <v>82</v>
      </c>
      <c r="D20" s="3">
        <f t="shared" si="7"/>
        <v>100300</v>
      </c>
      <c r="E20" s="117">
        <v>3</v>
      </c>
      <c r="F20" s="117">
        <v>0</v>
      </c>
      <c r="G20" s="117">
        <f t="shared" si="8"/>
        <v>2</v>
      </c>
      <c r="H20" s="118">
        <v>1</v>
      </c>
      <c r="I20" s="122">
        <f t="shared" si="3"/>
        <v>2</v>
      </c>
      <c r="J20" s="117">
        <f t="shared" si="9"/>
        <v>0.02</v>
      </c>
      <c r="K20" s="3">
        <f t="shared" si="10"/>
        <v>128</v>
      </c>
      <c r="L20" s="117">
        <f t="shared" si="11"/>
        <v>1.28</v>
      </c>
      <c r="M20" s="3">
        <v>1</v>
      </c>
      <c r="P20" s="3">
        <v>3</v>
      </c>
      <c r="Q20" s="3">
        <f t="shared" si="12"/>
        <v>3</v>
      </c>
      <c r="R20" s="3">
        <f t="shared" si="13"/>
        <v>11003</v>
      </c>
      <c r="S20" s="117">
        <f t="shared" si="4"/>
        <v>100</v>
      </c>
      <c r="T20" s="45" t="s">
        <v>83</v>
      </c>
      <c r="U20" s="45" t="s">
        <v>84</v>
      </c>
      <c r="V20" s="3">
        <v>1</v>
      </c>
      <c r="W20" s="3">
        <v>1</v>
      </c>
      <c r="X20" s="85">
        <v>1</v>
      </c>
      <c r="Y20" s="124">
        <f t="shared" si="5"/>
        <v>100</v>
      </c>
      <c r="Z20" s="117">
        <f t="shared" si="6"/>
        <v>1</v>
      </c>
      <c r="AA20" s="126" t="s">
        <v>73</v>
      </c>
      <c r="AB20" s="126" t="s">
        <v>73</v>
      </c>
      <c r="AC20" s="126" t="s">
        <v>73</v>
      </c>
      <c r="AD20" s="45" t="s">
        <v>74</v>
      </c>
      <c r="AE20" s="3">
        <v>27</v>
      </c>
      <c r="AF20" s="45" t="s">
        <v>85</v>
      </c>
      <c r="AG20" s="45">
        <v>0</v>
      </c>
    </row>
    <row r="21" spans="1:33">
      <c r="A21" s="3">
        <v>4</v>
      </c>
      <c r="B21" s="45" t="s">
        <v>86</v>
      </c>
      <c r="C21" s="45" t="s">
        <v>87</v>
      </c>
      <c r="D21" s="3">
        <f t="shared" si="7"/>
        <v>100400</v>
      </c>
      <c r="E21" s="3">
        <v>4</v>
      </c>
      <c r="F21" s="3">
        <v>0</v>
      </c>
      <c r="G21" s="117">
        <f t="shared" si="8"/>
        <v>2</v>
      </c>
      <c r="H21" s="118">
        <v>1</v>
      </c>
      <c r="I21" s="122">
        <f t="shared" si="3"/>
        <v>2</v>
      </c>
      <c r="J21" s="117">
        <f t="shared" si="9"/>
        <v>0.02</v>
      </c>
      <c r="K21" s="3">
        <f t="shared" si="10"/>
        <v>128</v>
      </c>
      <c r="L21" s="117">
        <f t="shared" si="11"/>
        <v>1.28</v>
      </c>
      <c r="M21" s="3">
        <v>1</v>
      </c>
      <c r="P21" s="3">
        <v>4</v>
      </c>
      <c r="Q21" s="3">
        <f t="shared" si="12"/>
        <v>4</v>
      </c>
      <c r="R21" s="3">
        <f t="shared" si="13"/>
        <v>11004</v>
      </c>
      <c r="S21" s="117">
        <f t="shared" si="4"/>
        <v>100</v>
      </c>
      <c r="T21" s="45" t="s">
        <v>88</v>
      </c>
      <c r="U21" s="45" t="s">
        <v>89</v>
      </c>
      <c r="V21" s="3">
        <v>1</v>
      </c>
      <c r="W21" s="3">
        <v>1</v>
      </c>
      <c r="X21" s="85">
        <v>1</v>
      </c>
      <c r="Y21" s="124">
        <f t="shared" si="5"/>
        <v>100</v>
      </c>
      <c r="Z21" s="117">
        <f t="shared" si="6"/>
        <v>1</v>
      </c>
      <c r="AA21" s="126" t="s">
        <v>73</v>
      </c>
      <c r="AB21" s="126" t="s">
        <v>73</v>
      </c>
      <c r="AC21" s="126" t="s">
        <v>73</v>
      </c>
      <c r="AD21" s="45" t="s">
        <v>90</v>
      </c>
      <c r="AE21" s="3">
        <v>2</v>
      </c>
      <c r="AF21" s="45" t="s">
        <v>91</v>
      </c>
      <c r="AG21" s="45">
        <v>0</v>
      </c>
    </row>
    <row r="22" spans="1:33">
      <c r="A22" s="3">
        <v>5</v>
      </c>
      <c r="B22" s="3" t="s">
        <v>92</v>
      </c>
      <c r="C22" s="3" t="s">
        <v>93</v>
      </c>
      <c r="D22" s="3">
        <f t="shared" si="7"/>
        <v>101200</v>
      </c>
      <c r="E22" s="3">
        <v>12</v>
      </c>
      <c r="F22" s="117">
        <v>0</v>
      </c>
      <c r="G22" s="117">
        <f t="shared" si="8"/>
        <v>2</v>
      </c>
      <c r="H22" s="118">
        <v>1</v>
      </c>
      <c r="I22" s="122">
        <f t="shared" si="3"/>
        <v>2</v>
      </c>
      <c r="J22" s="117">
        <f t="shared" si="9"/>
        <v>0.02</v>
      </c>
      <c r="K22" s="3">
        <f t="shared" si="10"/>
        <v>128</v>
      </c>
      <c r="L22" s="117">
        <f t="shared" si="11"/>
        <v>1.28</v>
      </c>
      <c r="M22" s="3">
        <v>1</v>
      </c>
      <c r="P22" s="3">
        <v>5</v>
      </c>
      <c r="Q22" s="3">
        <f t="shared" si="12"/>
        <v>5</v>
      </c>
      <c r="R22" s="3">
        <f t="shared" si="13"/>
        <v>11005</v>
      </c>
      <c r="S22" s="117">
        <f t="shared" si="4"/>
        <v>100</v>
      </c>
      <c r="T22" s="45" t="s">
        <v>94</v>
      </c>
      <c r="U22" s="45" t="s">
        <v>95</v>
      </c>
      <c r="V22" s="3">
        <v>1</v>
      </c>
      <c r="W22" s="3">
        <v>1</v>
      </c>
      <c r="X22" s="85">
        <v>1</v>
      </c>
      <c r="Y22" s="124">
        <f t="shared" si="5"/>
        <v>100</v>
      </c>
      <c r="Z22" s="117">
        <f t="shared" si="6"/>
        <v>1</v>
      </c>
      <c r="AA22" s="126" t="s">
        <v>73</v>
      </c>
      <c r="AB22" s="126" t="s">
        <v>73</v>
      </c>
      <c r="AC22" s="126" t="s">
        <v>73</v>
      </c>
      <c r="AD22" s="45" t="s">
        <v>74</v>
      </c>
      <c r="AE22" s="3">
        <v>29</v>
      </c>
      <c r="AF22" s="45" t="s">
        <v>96</v>
      </c>
      <c r="AG22" s="45">
        <v>0</v>
      </c>
    </row>
    <row r="23" spans="1:33">
      <c r="A23" s="3">
        <v>6</v>
      </c>
      <c r="B23" s="45" t="s">
        <v>97</v>
      </c>
      <c r="C23" s="45" t="s">
        <v>98</v>
      </c>
      <c r="D23" s="3">
        <f t="shared" si="7"/>
        <v>101700</v>
      </c>
      <c r="E23" s="3">
        <v>17</v>
      </c>
      <c r="F23" s="3">
        <v>0</v>
      </c>
      <c r="G23" s="117">
        <f t="shared" si="8"/>
        <v>2</v>
      </c>
      <c r="H23" s="118">
        <v>1</v>
      </c>
      <c r="I23" s="122">
        <f t="shared" si="3"/>
        <v>2</v>
      </c>
      <c r="J23" s="117">
        <f t="shared" si="9"/>
        <v>0.02</v>
      </c>
      <c r="K23" s="3">
        <f t="shared" si="10"/>
        <v>128</v>
      </c>
      <c r="L23" s="117">
        <f t="shared" si="11"/>
        <v>1.28</v>
      </c>
      <c r="M23" s="3">
        <v>1</v>
      </c>
      <c r="P23" s="3">
        <v>6</v>
      </c>
      <c r="Q23" s="3">
        <f t="shared" si="12"/>
        <v>6</v>
      </c>
      <c r="R23" s="3">
        <f t="shared" si="13"/>
        <v>11006</v>
      </c>
      <c r="S23" s="117">
        <f t="shared" si="4"/>
        <v>100</v>
      </c>
      <c r="T23" s="45" t="s">
        <v>99</v>
      </c>
      <c r="U23" s="45" t="s">
        <v>100</v>
      </c>
      <c r="V23" s="3">
        <v>1</v>
      </c>
      <c r="W23" s="3">
        <v>1</v>
      </c>
      <c r="X23" s="85">
        <v>1</v>
      </c>
      <c r="Y23" s="124">
        <f t="shared" si="5"/>
        <v>100</v>
      </c>
      <c r="Z23" s="117">
        <f t="shared" si="6"/>
        <v>1</v>
      </c>
      <c r="AA23" s="126" t="s">
        <v>73</v>
      </c>
      <c r="AB23" s="126" t="s">
        <v>73</v>
      </c>
      <c r="AC23" s="126" t="s">
        <v>73</v>
      </c>
      <c r="AD23" s="45" t="s">
        <v>74</v>
      </c>
      <c r="AE23" s="3">
        <v>30</v>
      </c>
      <c r="AF23" s="45" t="s">
        <v>101</v>
      </c>
      <c r="AG23" s="45">
        <v>0</v>
      </c>
    </row>
    <row r="24" spans="1:33">
      <c r="A24" s="3">
        <v>7</v>
      </c>
      <c r="B24" s="45" t="s">
        <v>102</v>
      </c>
      <c r="C24" s="45" t="s">
        <v>103</v>
      </c>
      <c r="D24" s="3">
        <f t="shared" si="7"/>
        <v>101701</v>
      </c>
      <c r="E24" s="3">
        <v>17</v>
      </c>
      <c r="F24" s="3">
        <v>1</v>
      </c>
      <c r="G24" s="117">
        <f t="shared" si="8"/>
        <v>2</v>
      </c>
      <c r="H24" s="118">
        <v>1</v>
      </c>
      <c r="I24" s="122">
        <f t="shared" si="3"/>
        <v>2</v>
      </c>
      <c r="J24" s="117">
        <f t="shared" si="9"/>
        <v>0.02</v>
      </c>
      <c r="K24" s="3">
        <f t="shared" si="10"/>
        <v>128</v>
      </c>
      <c r="L24" s="117">
        <f t="shared" si="11"/>
        <v>1.28</v>
      </c>
      <c r="M24" s="3">
        <v>1</v>
      </c>
      <c r="P24" s="3">
        <v>7</v>
      </c>
      <c r="Q24" s="3">
        <f t="shared" si="12"/>
        <v>7</v>
      </c>
      <c r="R24" s="3">
        <f t="shared" si="13"/>
        <v>11007</v>
      </c>
      <c r="S24" s="117">
        <f t="shared" si="4"/>
        <v>200</v>
      </c>
      <c r="T24" s="45" t="s">
        <v>104</v>
      </c>
      <c r="U24" s="45" t="s">
        <v>105</v>
      </c>
      <c r="V24" s="3">
        <v>1</v>
      </c>
      <c r="W24" s="3">
        <v>1</v>
      </c>
      <c r="X24" s="85">
        <v>2</v>
      </c>
      <c r="Y24" s="124">
        <f t="shared" si="5"/>
        <v>200</v>
      </c>
      <c r="Z24" s="117">
        <f t="shared" si="6"/>
        <v>2</v>
      </c>
      <c r="AA24" s="126" t="s">
        <v>73</v>
      </c>
      <c r="AB24" s="126" t="s">
        <v>73</v>
      </c>
      <c r="AC24" s="126" t="s">
        <v>73</v>
      </c>
      <c r="AD24" s="45" t="s">
        <v>90</v>
      </c>
      <c r="AE24" s="3">
        <v>5</v>
      </c>
      <c r="AF24" s="45" t="s">
        <v>106</v>
      </c>
      <c r="AG24" s="45">
        <v>0</v>
      </c>
    </row>
    <row r="25" spans="1:33">
      <c r="A25" s="3">
        <v>8</v>
      </c>
      <c r="B25" s="45" t="s">
        <v>107</v>
      </c>
      <c r="C25" s="45" t="s">
        <v>108</v>
      </c>
      <c r="D25" s="3">
        <f t="shared" si="7"/>
        <v>101702</v>
      </c>
      <c r="E25" s="3">
        <v>17</v>
      </c>
      <c r="F25" s="3">
        <v>2</v>
      </c>
      <c r="G25" s="117">
        <f t="shared" si="8"/>
        <v>2</v>
      </c>
      <c r="H25" s="118">
        <v>1</v>
      </c>
      <c r="I25" s="122">
        <f t="shared" si="3"/>
        <v>2</v>
      </c>
      <c r="J25" s="117">
        <f t="shared" si="9"/>
        <v>0.02</v>
      </c>
      <c r="K25" s="3">
        <f t="shared" si="10"/>
        <v>128</v>
      </c>
      <c r="L25" s="117">
        <f t="shared" si="11"/>
        <v>1.28</v>
      </c>
      <c r="M25" s="3">
        <v>1</v>
      </c>
      <c r="P25" s="3">
        <v>8</v>
      </c>
      <c r="Q25" s="3">
        <f t="shared" si="12"/>
        <v>8</v>
      </c>
      <c r="R25" s="3">
        <f t="shared" si="13"/>
        <v>11008</v>
      </c>
      <c r="S25" s="117">
        <f t="shared" si="4"/>
        <v>100</v>
      </c>
      <c r="T25" s="45" t="s">
        <v>23</v>
      </c>
      <c r="U25" s="45" t="s">
        <v>109</v>
      </c>
      <c r="V25" s="3">
        <v>1</v>
      </c>
      <c r="W25" s="3">
        <v>1</v>
      </c>
      <c r="X25" s="85">
        <v>1</v>
      </c>
      <c r="Y25" s="124">
        <f t="shared" si="5"/>
        <v>100</v>
      </c>
      <c r="Z25" s="117">
        <f t="shared" si="6"/>
        <v>1</v>
      </c>
      <c r="AA25" s="126" t="s">
        <v>73</v>
      </c>
      <c r="AB25" s="126" t="s">
        <v>73</v>
      </c>
      <c r="AC25" s="126" t="s">
        <v>73</v>
      </c>
      <c r="AD25" s="45" t="s">
        <v>74</v>
      </c>
      <c r="AE25" s="3">
        <v>38</v>
      </c>
      <c r="AF25" s="45" t="s">
        <v>110</v>
      </c>
      <c r="AG25" s="45">
        <v>0</v>
      </c>
    </row>
    <row r="26" spans="1:33">
      <c r="A26" s="3">
        <v>9</v>
      </c>
      <c r="B26" s="45" t="s">
        <v>111</v>
      </c>
      <c r="C26" s="45" t="s">
        <v>112</v>
      </c>
      <c r="D26" s="3">
        <f t="shared" si="7"/>
        <v>101703</v>
      </c>
      <c r="E26" s="3">
        <v>17</v>
      </c>
      <c r="F26" s="3">
        <v>3</v>
      </c>
      <c r="G26" s="117">
        <f t="shared" si="8"/>
        <v>2</v>
      </c>
      <c r="H26" s="118">
        <v>1</v>
      </c>
      <c r="I26" s="122">
        <f t="shared" si="3"/>
        <v>2</v>
      </c>
      <c r="J26" s="117">
        <f t="shared" si="9"/>
        <v>0.02</v>
      </c>
      <c r="K26" s="3">
        <f t="shared" si="10"/>
        <v>128</v>
      </c>
      <c r="L26" s="117">
        <f t="shared" si="11"/>
        <v>1.28</v>
      </c>
      <c r="M26" s="3">
        <v>1</v>
      </c>
      <c r="P26" s="3">
        <v>9</v>
      </c>
      <c r="Q26" s="3">
        <f t="shared" si="12"/>
        <v>9</v>
      </c>
      <c r="R26" s="3">
        <f t="shared" si="13"/>
        <v>11009</v>
      </c>
      <c r="S26" s="117">
        <f t="shared" si="4"/>
        <v>100</v>
      </c>
      <c r="T26" s="45" t="s">
        <v>113</v>
      </c>
      <c r="U26" s="45" t="s">
        <v>114</v>
      </c>
      <c r="V26" s="3">
        <v>1</v>
      </c>
      <c r="W26" s="3">
        <v>1</v>
      </c>
      <c r="X26" s="85">
        <v>1</v>
      </c>
      <c r="Y26" s="124">
        <f t="shared" si="5"/>
        <v>100</v>
      </c>
      <c r="Z26" s="117">
        <f t="shared" si="6"/>
        <v>1</v>
      </c>
      <c r="AA26" s="126" t="s">
        <v>73</v>
      </c>
      <c r="AB26" s="126" t="s">
        <v>73</v>
      </c>
      <c r="AC26" s="126" t="s">
        <v>73</v>
      </c>
      <c r="AD26" s="45" t="s">
        <v>74</v>
      </c>
      <c r="AE26" s="3">
        <v>39</v>
      </c>
      <c r="AF26" s="45" t="s">
        <v>115</v>
      </c>
      <c r="AG26" s="45">
        <v>0</v>
      </c>
    </row>
    <row r="27" spans="1:33">
      <c r="A27" s="3">
        <v>10</v>
      </c>
      <c r="B27" s="3" t="s">
        <v>116</v>
      </c>
      <c r="C27" s="3" t="s">
        <v>117</v>
      </c>
      <c r="D27" s="3">
        <f t="shared" si="7"/>
        <v>107800</v>
      </c>
      <c r="E27" s="3">
        <v>78</v>
      </c>
      <c r="F27" s="3">
        <v>0</v>
      </c>
      <c r="G27" s="117">
        <f t="shared" si="8"/>
        <v>2</v>
      </c>
      <c r="H27" s="118">
        <v>1</v>
      </c>
      <c r="I27" s="122">
        <f t="shared" si="3"/>
        <v>2</v>
      </c>
      <c r="J27" s="117">
        <f t="shared" si="9"/>
        <v>0.02</v>
      </c>
      <c r="K27" s="3">
        <f t="shared" si="10"/>
        <v>128</v>
      </c>
      <c r="L27" s="117">
        <f t="shared" si="11"/>
        <v>1.28</v>
      </c>
      <c r="M27" s="3">
        <v>1</v>
      </c>
      <c r="P27" s="3">
        <v>10</v>
      </c>
      <c r="Q27" s="3">
        <f t="shared" si="12"/>
        <v>10</v>
      </c>
      <c r="R27" s="3">
        <f t="shared" si="13"/>
        <v>11010</v>
      </c>
      <c r="S27" s="117">
        <f t="shared" si="4"/>
        <v>100</v>
      </c>
      <c r="T27" s="45" t="s">
        <v>118</v>
      </c>
      <c r="U27" s="45" t="s">
        <v>119</v>
      </c>
      <c r="V27" s="3">
        <v>1</v>
      </c>
      <c r="W27" s="3">
        <v>1</v>
      </c>
      <c r="X27" s="85">
        <v>1</v>
      </c>
      <c r="Y27" s="124">
        <f t="shared" si="5"/>
        <v>100</v>
      </c>
      <c r="Z27" s="117">
        <f t="shared" si="6"/>
        <v>1</v>
      </c>
      <c r="AA27" s="126" t="s">
        <v>73</v>
      </c>
      <c r="AB27" s="126" t="s">
        <v>73</v>
      </c>
      <c r="AC27" s="126" t="s">
        <v>73</v>
      </c>
      <c r="AD27" s="45" t="s">
        <v>74</v>
      </c>
      <c r="AE27" s="3">
        <v>40</v>
      </c>
      <c r="AF27" s="45" t="s">
        <v>120</v>
      </c>
      <c r="AG27" s="45">
        <v>0</v>
      </c>
    </row>
    <row r="28" spans="1:33">
      <c r="A28" s="3">
        <v>11</v>
      </c>
      <c r="B28" s="45" t="s">
        <v>121</v>
      </c>
      <c r="C28" s="45" t="s">
        <v>122</v>
      </c>
      <c r="D28" s="3">
        <f t="shared" si="7"/>
        <v>116200</v>
      </c>
      <c r="E28" s="3">
        <v>162</v>
      </c>
      <c r="F28" s="3">
        <v>0</v>
      </c>
      <c r="G28" s="117">
        <f t="shared" si="8"/>
        <v>2</v>
      </c>
      <c r="H28" s="118">
        <v>1</v>
      </c>
      <c r="I28" s="122">
        <f t="shared" si="3"/>
        <v>2</v>
      </c>
      <c r="J28" s="117">
        <f t="shared" si="9"/>
        <v>0.02</v>
      </c>
      <c r="K28" s="3">
        <f t="shared" si="10"/>
        <v>128</v>
      </c>
      <c r="L28" s="117">
        <f t="shared" si="11"/>
        <v>1.28</v>
      </c>
      <c r="M28" s="3">
        <v>1</v>
      </c>
      <c r="P28" s="3">
        <v>11</v>
      </c>
      <c r="Q28" s="3">
        <f t="shared" si="12"/>
        <v>1</v>
      </c>
      <c r="R28" s="3">
        <f t="shared" si="13"/>
        <v>12001</v>
      </c>
      <c r="S28" s="117">
        <f t="shared" si="4"/>
        <v>300</v>
      </c>
      <c r="T28" s="45" t="s">
        <v>123</v>
      </c>
      <c r="U28" s="45" t="s">
        <v>124</v>
      </c>
      <c r="V28" s="3">
        <v>1</v>
      </c>
      <c r="W28" s="3">
        <v>2</v>
      </c>
      <c r="X28" s="85">
        <v>3</v>
      </c>
      <c r="Y28" s="124">
        <f t="shared" si="5"/>
        <v>300</v>
      </c>
      <c r="Z28" s="117">
        <f t="shared" si="6"/>
        <v>3</v>
      </c>
      <c r="AA28" s="126" t="s">
        <v>73</v>
      </c>
      <c r="AB28" s="126" t="s">
        <v>73</v>
      </c>
      <c r="AC28" s="126" t="s">
        <v>73</v>
      </c>
      <c r="AD28" s="45" t="s">
        <v>90</v>
      </c>
      <c r="AE28" s="3">
        <v>4</v>
      </c>
      <c r="AF28" s="45" t="s">
        <v>125</v>
      </c>
      <c r="AG28" s="45">
        <v>2</v>
      </c>
    </row>
    <row r="29" spans="1:33">
      <c r="A29" s="3">
        <v>12</v>
      </c>
      <c r="B29" s="45" t="s">
        <v>126</v>
      </c>
      <c r="C29" s="45" t="s">
        <v>127</v>
      </c>
      <c r="D29" s="3">
        <f t="shared" si="7"/>
        <v>116201</v>
      </c>
      <c r="E29" s="3">
        <v>162</v>
      </c>
      <c r="F29" s="3">
        <v>1</v>
      </c>
      <c r="G29" s="117">
        <f t="shared" si="8"/>
        <v>2</v>
      </c>
      <c r="H29" s="118">
        <v>1</v>
      </c>
      <c r="I29" s="122">
        <f t="shared" si="3"/>
        <v>2</v>
      </c>
      <c r="J29" s="117">
        <f t="shared" si="9"/>
        <v>0.02</v>
      </c>
      <c r="K29" s="3">
        <f t="shared" si="10"/>
        <v>128</v>
      </c>
      <c r="L29" s="117">
        <f t="shared" si="11"/>
        <v>1.28</v>
      </c>
      <c r="M29" s="3">
        <v>1</v>
      </c>
      <c r="P29" s="3">
        <v>12</v>
      </c>
      <c r="Q29" s="3">
        <f t="shared" si="12"/>
        <v>2</v>
      </c>
      <c r="R29" s="3">
        <f t="shared" si="13"/>
        <v>12002</v>
      </c>
      <c r="S29" s="117">
        <f t="shared" si="4"/>
        <v>300</v>
      </c>
      <c r="T29" s="45" t="s">
        <v>128</v>
      </c>
      <c r="U29" s="45" t="s">
        <v>129</v>
      </c>
      <c r="V29" s="3">
        <v>1</v>
      </c>
      <c r="W29" s="3">
        <v>2</v>
      </c>
      <c r="X29" s="85">
        <v>3</v>
      </c>
      <c r="Y29" s="124">
        <f t="shared" si="5"/>
        <v>300</v>
      </c>
      <c r="Z29" s="117">
        <f t="shared" si="6"/>
        <v>3</v>
      </c>
      <c r="AA29" s="126" t="s">
        <v>73</v>
      </c>
      <c r="AB29" s="126" t="s">
        <v>73</v>
      </c>
      <c r="AC29" s="126" t="s">
        <v>73</v>
      </c>
      <c r="AD29" s="45" t="s">
        <v>90</v>
      </c>
      <c r="AE29" s="3">
        <v>23</v>
      </c>
      <c r="AF29" s="45" t="s">
        <v>130</v>
      </c>
      <c r="AG29" s="45">
        <v>2</v>
      </c>
    </row>
    <row r="30" spans="1:33">
      <c r="A30" s="3">
        <v>13</v>
      </c>
      <c r="B30" s="45" t="s">
        <v>131</v>
      </c>
      <c r="C30" s="45" t="s">
        <v>132</v>
      </c>
      <c r="D30" s="3">
        <f t="shared" si="7"/>
        <v>200500</v>
      </c>
      <c r="E30" s="3">
        <v>5</v>
      </c>
      <c r="F30" s="3">
        <v>0</v>
      </c>
      <c r="G30" s="117">
        <f t="shared" si="8"/>
        <v>4</v>
      </c>
      <c r="H30" s="118">
        <v>2</v>
      </c>
      <c r="I30" s="122">
        <f t="shared" si="3"/>
        <v>4</v>
      </c>
      <c r="J30" s="117">
        <f t="shared" si="9"/>
        <v>0.04</v>
      </c>
      <c r="K30" s="3">
        <f t="shared" si="10"/>
        <v>256</v>
      </c>
      <c r="L30" s="117">
        <f t="shared" si="11"/>
        <v>2.56</v>
      </c>
      <c r="M30" s="3">
        <v>1</v>
      </c>
      <c r="P30" s="3">
        <v>13</v>
      </c>
      <c r="Q30" s="3">
        <f t="shared" si="12"/>
        <v>3</v>
      </c>
      <c r="R30" s="3">
        <f t="shared" si="13"/>
        <v>12003</v>
      </c>
      <c r="S30" s="117">
        <f t="shared" si="4"/>
        <v>300</v>
      </c>
      <c r="T30" s="45" t="s">
        <v>133</v>
      </c>
      <c r="U30" s="45" t="s">
        <v>134</v>
      </c>
      <c r="V30" s="3">
        <v>1</v>
      </c>
      <c r="W30" s="3">
        <v>2</v>
      </c>
      <c r="X30" s="85">
        <v>3</v>
      </c>
      <c r="Y30" s="124">
        <f t="shared" si="5"/>
        <v>300</v>
      </c>
      <c r="Z30" s="117">
        <f t="shared" si="6"/>
        <v>3</v>
      </c>
      <c r="AA30" s="126" t="s">
        <v>73</v>
      </c>
      <c r="AB30" s="126" t="s">
        <v>73</v>
      </c>
      <c r="AC30" s="126" t="s">
        <v>73</v>
      </c>
      <c r="AD30" s="45" t="s">
        <v>90</v>
      </c>
      <c r="AE30" s="3">
        <v>14</v>
      </c>
      <c r="AF30" s="126" t="s">
        <v>73</v>
      </c>
      <c r="AG30" s="45">
        <v>2</v>
      </c>
    </row>
    <row r="31" spans="1:33">
      <c r="A31" s="3">
        <v>14</v>
      </c>
      <c r="B31" s="45" t="s">
        <v>135</v>
      </c>
      <c r="C31" s="45" t="s">
        <v>136</v>
      </c>
      <c r="D31" s="3">
        <f t="shared" si="7"/>
        <v>200501</v>
      </c>
      <c r="E31" s="3">
        <v>5</v>
      </c>
      <c r="F31" s="3">
        <v>1</v>
      </c>
      <c r="G31" s="117">
        <f t="shared" si="8"/>
        <v>4</v>
      </c>
      <c r="H31" s="118">
        <v>2</v>
      </c>
      <c r="I31" s="122">
        <f t="shared" si="3"/>
        <v>4</v>
      </c>
      <c r="J31" s="117">
        <f t="shared" si="9"/>
        <v>0.04</v>
      </c>
      <c r="K31" s="3">
        <f t="shared" si="10"/>
        <v>256</v>
      </c>
      <c r="L31" s="117">
        <f t="shared" si="11"/>
        <v>2.56</v>
      </c>
      <c r="M31" s="3">
        <v>1</v>
      </c>
      <c r="P31" s="3">
        <v>14</v>
      </c>
      <c r="Q31" s="3">
        <f t="shared" si="12"/>
        <v>4</v>
      </c>
      <c r="R31" s="3">
        <f t="shared" si="13"/>
        <v>12004</v>
      </c>
      <c r="S31" s="117">
        <f t="shared" si="4"/>
        <v>200</v>
      </c>
      <c r="T31" s="45" t="s">
        <v>137</v>
      </c>
      <c r="U31" s="45" t="s">
        <v>138</v>
      </c>
      <c r="V31" s="3">
        <v>1</v>
      </c>
      <c r="W31" s="3">
        <v>2</v>
      </c>
      <c r="X31" s="85">
        <v>2</v>
      </c>
      <c r="Y31" s="124">
        <f t="shared" si="5"/>
        <v>200</v>
      </c>
      <c r="Z31" s="117">
        <f t="shared" si="6"/>
        <v>2</v>
      </c>
      <c r="AA31" s="126" t="s">
        <v>73</v>
      </c>
      <c r="AB31" s="126" t="s">
        <v>73</v>
      </c>
      <c r="AC31" s="126" t="s">
        <v>73</v>
      </c>
      <c r="AD31" s="45" t="s">
        <v>90</v>
      </c>
      <c r="AE31" s="3">
        <v>15</v>
      </c>
      <c r="AF31" s="126" t="s">
        <v>73</v>
      </c>
      <c r="AG31" s="45">
        <v>2</v>
      </c>
    </row>
    <row r="32" spans="1:33">
      <c r="A32" s="3">
        <v>15</v>
      </c>
      <c r="B32" s="45" t="s">
        <v>139</v>
      </c>
      <c r="C32" s="45" t="s">
        <v>140</v>
      </c>
      <c r="D32" s="3">
        <f t="shared" si="7"/>
        <v>200502</v>
      </c>
      <c r="E32" s="3">
        <v>5</v>
      </c>
      <c r="F32" s="3">
        <v>2</v>
      </c>
      <c r="G32" s="117">
        <f t="shared" si="8"/>
        <v>4</v>
      </c>
      <c r="H32" s="118">
        <v>2</v>
      </c>
      <c r="I32" s="122">
        <f t="shared" si="3"/>
        <v>4</v>
      </c>
      <c r="J32" s="117">
        <f t="shared" si="9"/>
        <v>0.04</v>
      </c>
      <c r="K32" s="3">
        <f t="shared" si="10"/>
        <v>256</v>
      </c>
      <c r="L32" s="117">
        <f t="shared" si="11"/>
        <v>2.56</v>
      </c>
      <c r="M32" s="3">
        <v>1</v>
      </c>
      <c r="P32" s="3">
        <v>15</v>
      </c>
      <c r="Q32" s="3">
        <f t="shared" si="12"/>
        <v>5</v>
      </c>
      <c r="R32" s="3">
        <f t="shared" si="13"/>
        <v>12005</v>
      </c>
      <c r="S32" s="117">
        <f t="shared" si="4"/>
        <v>200</v>
      </c>
      <c r="T32" s="45" t="s">
        <v>141</v>
      </c>
      <c r="U32" s="45" t="s">
        <v>142</v>
      </c>
      <c r="V32" s="3">
        <v>1</v>
      </c>
      <c r="W32" s="3">
        <v>2</v>
      </c>
      <c r="X32" s="85">
        <v>2</v>
      </c>
      <c r="Y32" s="124">
        <f t="shared" si="5"/>
        <v>200</v>
      </c>
      <c r="Z32" s="117">
        <f t="shared" si="6"/>
        <v>2</v>
      </c>
      <c r="AA32" s="126" t="s">
        <v>73</v>
      </c>
      <c r="AB32" s="126" t="s">
        <v>73</v>
      </c>
      <c r="AC32" s="126" t="s">
        <v>73</v>
      </c>
      <c r="AD32" s="45" t="s">
        <v>90</v>
      </c>
      <c r="AE32" s="3">
        <v>16</v>
      </c>
      <c r="AF32" s="126" t="s">
        <v>73</v>
      </c>
      <c r="AG32" s="45">
        <v>1</v>
      </c>
    </row>
    <row r="33" spans="1:33">
      <c r="A33" s="3">
        <v>16</v>
      </c>
      <c r="B33" s="45" t="s">
        <v>143</v>
      </c>
      <c r="C33" s="45" t="s">
        <v>144</v>
      </c>
      <c r="D33" s="3">
        <f t="shared" si="7"/>
        <v>200503</v>
      </c>
      <c r="E33" s="3">
        <v>5</v>
      </c>
      <c r="F33" s="3">
        <v>3</v>
      </c>
      <c r="G33" s="117">
        <f t="shared" si="8"/>
        <v>4</v>
      </c>
      <c r="H33" s="118">
        <v>2</v>
      </c>
      <c r="I33" s="122">
        <f t="shared" si="3"/>
        <v>4</v>
      </c>
      <c r="J33" s="117">
        <f t="shared" si="9"/>
        <v>0.04</v>
      </c>
      <c r="K33" s="3">
        <f t="shared" si="10"/>
        <v>256</v>
      </c>
      <c r="L33" s="117">
        <f t="shared" si="11"/>
        <v>2.56</v>
      </c>
      <c r="M33" s="3">
        <v>1</v>
      </c>
      <c r="P33" s="3">
        <v>16</v>
      </c>
      <c r="Q33" s="3">
        <f t="shared" si="12"/>
        <v>6</v>
      </c>
      <c r="R33" s="3">
        <f t="shared" si="13"/>
        <v>12006</v>
      </c>
      <c r="S33" s="117">
        <f t="shared" si="4"/>
        <v>200</v>
      </c>
      <c r="T33" s="45" t="s">
        <v>145</v>
      </c>
      <c r="U33" s="45" t="s">
        <v>146</v>
      </c>
      <c r="V33" s="3">
        <v>1</v>
      </c>
      <c r="W33" s="3">
        <v>2</v>
      </c>
      <c r="X33" s="85">
        <v>2</v>
      </c>
      <c r="Y33" s="124">
        <f t="shared" si="5"/>
        <v>200</v>
      </c>
      <c r="Z33" s="117">
        <f t="shared" si="6"/>
        <v>2</v>
      </c>
      <c r="AA33" s="126" t="s">
        <v>73</v>
      </c>
      <c r="AB33" s="126" t="s">
        <v>73</v>
      </c>
      <c r="AC33" s="126" t="s">
        <v>73</v>
      </c>
      <c r="AD33" s="45" t="s">
        <v>90</v>
      </c>
      <c r="AE33" s="3">
        <v>17</v>
      </c>
      <c r="AF33" s="126" t="s">
        <v>73</v>
      </c>
      <c r="AG33" s="45">
        <v>1</v>
      </c>
    </row>
    <row r="34" spans="1:33">
      <c r="A34" s="3">
        <v>17</v>
      </c>
      <c r="B34" s="45" t="s">
        <v>147</v>
      </c>
      <c r="C34" s="45" t="s">
        <v>148</v>
      </c>
      <c r="D34" s="3">
        <f t="shared" si="7"/>
        <v>200504</v>
      </c>
      <c r="E34" s="3">
        <v>5</v>
      </c>
      <c r="F34" s="3">
        <v>4</v>
      </c>
      <c r="G34" s="117">
        <f t="shared" si="8"/>
        <v>4</v>
      </c>
      <c r="H34" s="118">
        <v>2</v>
      </c>
      <c r="I34" s="122">
        <f t="shared" si="3"/>
        <v>4</v>
      </c>
      <c r="J34" s="117">
        <f t="shared" si="9"/>
        <v>0.04</v>
      </c>
      <c r="K34" s="3">
        <f t="shared" si="10"/>
        <v>256</v>
      </c>
      <c r="L34" s="117">
        <f t="shared" si="11"/>
        <v>2.56</v>
      </c>
      <c r="M34" s="3">
        <v>1</v>
      </c>
      <c r="P34" s="3">
        <v>17</v>
      </c>
      <c r="Q34" s="3">
        <f t="shared" si="12"/>
        <v>7</v>
      </c>
      <c r="R34" s="3">
        <f t="shared" si="13"/>
        <v>12007</v>
      </c>
      <c r="S34" s="117">
        <f t="shared" si="4"/>
        <v>400</v>
      </c>
      <c r="T34" s="45" t="s">
        <v>149</v>
      </c>
      <c r="U34" s="45" t="s">
        <v>150</v>
      </c>
      <c r="V34" s="3">
        <v>1</v>
      </c>
      <c r="W34" s="3">
        <v>2</v>
      </c>
      <c r="X34" s="85">
        <v>4</v>
      </c>
      <c r="Y34" s="124">
        <f t="shared" si="5"/>
        <v>400</v>
      </c>
      <c r="Z34" s="117">
        <f t="shared" si="6"/>
        <v>4</v>
      </c>
      <c r="AA34" s="126" t="s">
        <v>73</v>
      </c>
      <c r="AB34" s="126" t="s">
        <v>73</v>
      </c>
      <c r="AC34" s="126" t="s">
        <v>73</v>
      </c>
      <c r="AD34" s="45" t="s">
        <v>90</v>
      </c>
      <c r="AE34" s="3">
        <v>26</v>
      </c>
      <c r="AF34" s="126" t="s">
        <v>73</v>
      </c>
      <c r="AG34" s="45">
        <v>2</v>
      </c>
    </row>
    <row r="35" spans="1:33">
      <c r="A35" s="3">
        <v>18</v>
      </c>
      <c r="B35" s="45" t="s">
        <v>151</v>
      </c>
      <c r="C35" s="45" t="s">
        <v>152</v>
      </c>
      <c r="D35" s="3">
        <f t="shared" si="7"/>
        <v>200505</v>
      </c>
      <c r="E35" s="3">
        <v>5</v>
      </c>
      <c r="F35" s="3">
        <v>5</v>
      </c>
      <c r="G35" s="117">
        <f t="shared" si="8"/>
        <v>4</v>
      </c>
      <c r="H35" s="118">
        <v>2</v>
      </c>
      <c r="I35" s="122">
        <f t="shared" si="3"/>
        <v>4</v>
      </c>
      <c r="J35" s="117">
        <f t="shared" si="9"/>
        <v>0.04</v>
      </c>
      <c r="K35" s="3">
        <f t="shared" si="10"/>
        <v>256</v>
      </c>
      <c r="L35" s="117">
        <f t="shared" si="11"/>
        <v>2.56</v>
      </c>
      <c r="M35" s="3">
        <v>1</v>
      </c>
      <c r="P35" s="3">
        <v>18</v>
      </c>
      <c r="Q35" s="3">
        <f t="shared" si="12"/>
        <v>8</v>
      </c>
      <c r="R35" s="3">
        <f t="shared" si="13"/>
        <v>12008</v>
      </c>
      <c r="S35" s="117">
        <f t="shared" si="4"/>
        <v>100</v>
      </c>
      <c r="T35" s="45" t="s">
        <v>153</v>
      </c>
      <c r="U35" s="45" t="s">
        <v>154</v>
      </c>
      <c r="V35" s="3">
        <v>1</v>
      </c>
      <c r="W35" s="3">
        <v>2</v>
      </c>
      <c r="X35" s="85">
        <v>1</v>
      </c>
      <c r="Y35" s="124">
        <f t="shared" si="5"/>
        <v>100</v>
      </c>
      <c r="Z35" s="117">
        <f t="shared" si="6"/>
        <v>1</v>
      </c>
      <c r="AA35" s="126" t="s">
        <v>73</v>
      </c>
      <c r="AB35" s="126" t="s">
        <v>73</v>
      </c>
      <c r="AC35" s="126" t="s">
        <v>73</v>
      </c>
      <c r="AD35" s="45" t="s">
        <v>90</v>
      </c>
      <c r="AE35" s="3">
        <v>3</v>
      </c>
      <c r="AF35" s="126" t="s">
        <v>73</v>
      </c>
      <c r="AG35" s="45">
        <v>1</v>
      </c>
    </row>
    <row r="36" spans="1:33">
      <c r="A36" s="3">
        <v>19</v>
      </c>
      <c r="B36" s="45" t="s">
        <v>34</v>
      </c>
      <c r="C36" s="45" t="s">
        <v>155</v>
      </c>
      <c r="D36" s="3">
        <f t="shared" si="7"/>
        <v>202000</v>
      </c>
      <c r="E36" s="3">
        <v>20</v>
      </c>
      <c r="F36" s="3">
        <v>0</v>
      </c>
      <c r="G36" s="117">
        <f t="shared" si="8"/>
        <v>4</v>
      </c>
      <c r="H36" s="118">
        <v>2</v>
      </c>
      <c r="I36" s="122">
        <f t="shared" si="3"/>
        <v>4</v>
      </c>
      <c r="J36" s="117">
        <f t="shared" si="9"/>
        <v>0.04</v>
      </c>
      <c r="K36" s="3">
        <f t="shared" si="10"/>
        <v>256</v>
      </c>
      <c r="L36" s="117">
        <f t="shared" si="11"/>
        <v>2.56</v>
      </c>
      <c r="M36" s="3">
        <v>4</v>
      </c>
      <c r="P36" s="3">
        <v>19</v>
      </c>
      <c r="Q36" s="3">
        <f t="shared" si="12"/>
        <v>9</v>
      </c>
      <c r="R36" s="3">
        <f t="shared" si="13"/>
        <v>12009</v>
      </c>
      <c r="S36" s="117">
        <f t="shared" si="4"/>
        <v>100</v>
      </c>
      <c r="T36" s="45" t="s">
        <v>156</v>
      </c>
      <c r="U36" s="45" t="s">
        <v>157</v>
      </c>
      <c r="V36" s="3">
        <v>1</v>
      </c>
      <c r="W36" s="3">
        <v>2</v>
      </c>
      <c r="X36" s="85">
        <v>1</v>
      </c>
      <c r="Y36" s="124">
        <f t="shared" si="5"/>
        <v>100</v>
      </c>
      <c r="Z36" s="117">
        <f t="shared" si="6"/>
        <v>1</v>
      </c>
      <c r="AA36" s="126" t="s">
        <v>73</v>
      </c>
      <c r="AB36" s="126" t="s">
        <v>73</v>
      </c>
      <c r="AC36" s="126" t="s">
        <v>73</v>
      </c>
      <c r="AD36" s="45" t="s">
        <v>90</v>
      </c>
      <c r="AE36" s="3">
        <v>24</v>
      </c>
      <c r="AF36" s="126" t="s">
        <v>73</v>
      </c>
      <c r="AG36" s="45">
        <v>1</v>
      </c>
    </row>
    <row r="37" spans="1:33">
      <c r="A37" s="3">
        <v>20</v>
      </c>
      <c r="B37" s="45" t="s">
        <v>158</v>
      </c>
      <c r="C37" s="45" t="s">
        <v>159</v>
      </c>
      <c r="D37" s="3">
        <f t="shared" si="7"/>
        <v>202400</v>
      </c>
      <c r="E37" s="3">
        <v>24</v>
      </c>
      <c r="F37" s="3">
        <v>0</v>
      </c>
      <c r="G37" s="117">
        <f t="shared" si="8"/>
        <v>4</v>
      </c>
      <c r="H37" s="118">
        <v>2</v>
      </c>
      <c r="I37" s="122">
        <f t="shared" si="3"/>
        <v>4</v>
      </c>
      <c r="J37" s="117">
        <f t="shared" si="9"/>
        <v>0.04</v>
      </c>
      <c r="K37" s="3">
        <f t="shared" si="10"/>
        <v>256</v>
      </c>
      <c r="L37" s="117">
        <f t="shared" si="11"/>
        <v>2.56</v>
      </c>
      <c r="M37" s="3">
        <v>1</v>
      </c>
      <c r="P37" s="3">
        <v>20</v>
      </c>
      <c r="Q37" s="3">
        <f t="shared" si="12"/>
        <v>10</v>
      </c>
      <c r="R37" s="3">
        <f t="shared" si="13"/>
        <v>12010</v>
      </c>
      <c r="S37" s="117">
        <f t="shared" si="4"/>
        <v>100</v>
      </c>
      <c r="T37" s="45" t="s">
        <v>160</v>
      </c>
      <c r="U37" s="45" t="s">
        <v>161</v>
      </c>
      <c r="V37" s="3">
        <v>1</v>
      </c>
      <c r="W37" s="3">
        <v>2</v>
      </c>
      <c r="X37" s="85">
        <v>1</v>
      </c>
      <c r="Y37" s="124">
        <f t="shared" si="5"/>
        <v>100</v>
      </c>
      <c r="Z37" s="117">
        <f t="shared" si="6"/>
        <v>1</v>
      </c>
      <c r="AA37" s="126" t="s">
        <v>73</v>
      </c>
      <c r="AB37" s="126" t="s">
        <v>73</v>
      </c>
      <c r="AC37" s="126" t="s">
        <v>73</v>
      </c>
      <c r="AD37" s="45" t="s">
        <v>90</v>
      </c>
      <c r="AE37" s="3">
        <v>25</v>
      </c>
      <c r="AF37" s="126" t="s">
        <v>73</v>
      </c>
      <c r="AG37" s="45">
        <v>1</v>
      </c>
    </row>
    <row r="38" spans="1:33">
      <c r="A38" s="3">
        <v>21</v>
      </c>
      <c r="B38" s="45" t="s">
        <v>162</v>
      </c>
      <c r="C38" s="45" t="s">
        <v>163</v>
      </c>
      <c r="D38" s="3">
        <f t="shared" si="7"/>
        <v>203500</v>
      </c>
      <c r="E38" s="3">
        <v>35</v>
      </c>
      <c r="F38" s="3">
        <v>0</v>
      </c>
      <c r="G38" s="117">
        <f t="shared" si="8"/>
        <v>4</v>
      </c>
      <c r="H38" s="118">
        <v>2</v>
      </c>
      <c r="I38" s="122">
        <f t="shared" si="3"/>
        <v>4</v>
      </c>
      <c r="J38" s="117">
        <f t="shared" si="9"/>
        <v>0.04</v>
      </c>
      <c r="K38" s="3">
        <f t="shared" si="10"/>
        <v>256</v>
      </c>
      <c r="L38" s="117">
        <f t="shared" si="11"/>
        <v>2.56</v>
      </c>
      <c r="M38" s="3">
        <v>5</v>
      </c>
      <c r="P38" s="3">
        <v>21</v>
      </c>
      <c r="Q38" s="3">
        <f t="shared" si="12"/>
        <v>11</v>
      </c>
      <c r="R38" s="3">
        <f t="shared" si="13"/>
        <v>12011</v>
      </c>
      <c r="S38" s="117">
        <f t="shared" si="4"/>
        <v>100</v>
      </c>
      <c r="T38" s="45" t="s">
        <v>164</v>
      </c>
      <c r="U38" s="45" t="s">
        <v>165</v>
      </c>
      <c r="V38" s="3">
        <v>1</v>
      </c>
      <c r="W38" s="3">
        <v>2</v>
      </c>
      <c r="X38" s="85">
        <v>1</v>
      </c>
      <c r="Y38" s="124">
        <f t="shared" si="5"/>
        <v>100</v>
      </c>
      <c r="Z38" s="117">
        <f t="shared" si="6"/>
        <v>1</v>
      </c>
      <c r="AA38" s="126" t="s">
        <v>73</v>
      </c>
      <c r="AB38" s="126" t="s">
        <v>73</v>
      </c>
      <c r="AC38" s="126" t="s">
        <v>73</v>
      </c>
      <c r="AD38" s="45" t="s">
        <v>90</v>
      </c>
      <c r="AE38" s="3">
        <v>20</v>
      </c>
      <c r="AF38" s="45" t="s">
        <v>166</v>
      </c>
      <c r="AG38" s="45">
        <v>1</v>
      </c>
    </row>
    <row r="39" spans="1:33">
      <c r="A39" s="3">
        <v>22</v>
      </c>
      <c r="B39" s="45" t="s">
        <v>167</v>
      </c>
      <c r="C39" s="45" t="s">
        <v>168</v>
      </c>
      <c r="D39" s="3">
        <f t="shared" si="7"/>
        <v>203501</v>
      </c>
      <c r="E39" s="3">
        <v>35</v>
      </c>
      <c r="F39" s="3">
        <v>1</v>
      </c>
      <c r="G39" s="117">
        <f t="shared" si="8"/>
        <v>4</v>
      </c>
      <c r="H39" s="118">
        <v>2</v>
      </c>
      <c r="I39" s="122">
        <f t="shared" si="3"/>
        <v>4</v>
      </c>
      <c r="J39" s="117">
        <f t="shared" si="9"/>
        <v>0.04</v>
      </c>
      <c r="K39" s="3">
        <f t="shared" si="10"/>
        <v>256</v>
      </c>
      <c r="L39" s="117">
        <f t="shared" si="11"/>
        <v>2.56</v>
      </c>
      <c r="M39" s="3">
        <v>5</v>
      </c>
      <c r="P39" s="3">
        <v>22</v>
      </c>
      <c r="Q39" s="3">
        <f t="shared" si="12"/>
        <v>12</v>
      </c>
      <c r="R39" s="3">
        <f t="shared" si="13"/>
        <v>12012</v>
      </c>
      <c r="S39" s="117">
        <f t="shared" si="4"/>
        <v>100</v>
      </c>
      <c r="T39" s="123" t="s">
        <v>169</v>
      </c>
      <c r="U39" s="45" t="s">
        <v>170</v>
      </c>
      <c r="V39" s="3">
        <v>1</v>
      </c>
      <c r="W39" s="3">
        <v>2</v>
      </c>
      <c r="X39" s="85">
        <v>1</v>
      </c>
      <c r="Y39" s="124">
        <f t="shared" si="5"/>
        <v>100</v>
      </c>
      <c r="Z39" s="117">
        <f t="shared" si="6"/>
        <v>1</v>
      </c>
      <c r="AA39" s="126" t="s">
        <v>73</v>
      </c>
      <c r="AB39" s="126" t="s">
        <v>73</v>
      </c>
      <c r="AC39" s="126" t="s">
        <v>73</v>
      </c>
      <c r="AD39" s="45" t="s">
        <v>90</v>
      </c>
      <c r="AE39" s="3">
        <v>21</v>
      </c>
      <c r="AF39" s="45" t="s">
        <v>171</v>
      </c>
      <c r="AG39" s="45">
        <v>1</v>
      </c>
    </row>
    <row r="40" spans="1:33">
      <c r="A40" s="3">
        <v>23</v>
      </c>
      <c r="B40" s="45" t="s">
        <v>172</v>
      </c>
      <c r="C40" s="45" t="s">
        <v>173</v>
      </c>
      <c r="D40" s="3">
        <f t="shared" si="7"/>
        <v>203502</v>
      </c>
      <c r="E40" s="3">
        <v>35</v>
      </c>
      <c r="F40" s="3">
        <v>2</v>
      </c>
      <c r="G40" s="117">
        <f t="shared" si="8"/>
        <v>4</v>
      </c>
      <c r="H40" s="118">
        <v>2</v>
      </c>
      <c r="I40" s="122">
        <f t="shared" si="3"/>
        <v>4</v>
      </c>
      <c r="J40" s="117">
        <f t="shared" si="9"/>
        <v>0.04</v>
      </c>
      <c r="K40" s="3">
        <f t="shared" si="10"/>
        <v>256</v>
      </c>
      <c r="L40" s="117">
        <f t="shared" si="11"/>
        <v>2.56</v>
      </c>
      <c r="M40" s="3">
        <v>5</v>
      </c>
      <c r="P40" s="3">
        <v>23</v>
      </c>
      <c r="Q40" s="3">
        <f t="shared" si="12"/>
        <v>13</v>
      </c>
      <c r="R40" s="3">
        <f t="shared" si="13"/>
        <v>12013</v>
      </c>
      <c r="S40" s="117">
        <f t="shared" si="4"/>
        <v>200</v>
      </c>
      <c r="T40" s="45" t="s">
        <v>174</v>
      </c>
      <c r="U40" s="45" t="s">
        <v>175</v>
      </c>
      <c r="V40" s="3">
        <v>1</v>
      </c>
      <c r="W40" s="3">
        <v>2</v>
      </c>
      <c r="X40" s="85">
        <v>2</v>
      </c>
      <c r="Y40" s="124">
        <f t="shared" si="5"/>
        <v>200</v>
      </c>
      <c r="Z40" s="117">
        <f t="shared" si="6"/>
        <v>2</v>
      </c>
      <c r="AA40" s="126" t="s">
        <v>73</v>
      </c>
      <c r="AB40" s="126" t="s">
        <v>73</v>
      </c>
      <c r="AC40" s="126" t="s">
        <v>73</v>
      </c>
      <c r="AD40" s="45" t="s">
        <v>90</v>
      </c>
      <c r="AE40" s="3">
        <v>18</v>
      </c>
      <c r="AF40" s="126" t="s">
        <v>73</v>
      </c>
      <c r="AG40" s="45">
        <v>1</v>
      </c>
    </row>
    <row r="41" spans="1:33">
      <c r="A41" s="3">
        <v>24</v>
      </c>
      <c r="B41" s="45" t="s">
        <v>176</v>
      </c>
      <c r="C41" s="45" t="s">
        <v>177</v>
      </c>
      <c r="D41" s="3">
        <f t="shared" si="7"/>
        <v>203503</v>
      </c>
      <c r="E41" s="3">
        <v>35</v>
      </c>
      <c r="F41" s="3">
        <v>3</v>
      </c>
      <c r="G41" s="117">
        <f t="shared" si="8"/>
        <v>4</v>
      </c>
      <c r="H41" s="118">
        <v>2</v>
      </c>
      <c r="I41" s="122">
        <f t="shared" si="3"/>
        <v>4</v>
      </c>
      <c r="J41" s="117">
        <f t="shared" si="9"/>
        <v>0.04</v>
      </c>
      <c r="K41" s="3">
        <f t="shared" si="10"/>
        <v>256</v>
      </c>
      <c r="L41" s="117">
        <f t="shared" si="11"/>
        <v>2.56</v>
      </c>
      <c r="M41" s="3">
        <v>5</v>
      </c>
      <c r="P41" s="3">
        <v>24</v>
      </c>
      <c r="Q41" s="3">
        <f t="shared" si="12"/>
        <v>14</v>
      </c>
      <c r="R41" s="3">
        <f t="shared" si="13"/>
        <v>12014</v>
      </c>
      <c r="S41" s="117">
        <f t="shared" si="4"/>
        <v>300</v>
      </c>
      <c r="T41" s="45" t="s">
        <v>178</v>
      </c>
      <c r="U41" s="45" t="s">
        <v>179</v>
      </c>
      <c r="V41" s="3">
        <v>1</v>
      </c>
      <c r="W41" s="3">
        <v>2</v>
      </c>
      <c r="X41" s="85">
        <v>3</v>
      </c>
      <c r="Y41" s="124">
        <f t="shared" si="5"/>
        <v>300</v>
      </c>
      <c r="Z41" s="117">
        <f t="shared" si="6"/>
        <v>3</v>
      </c>
      <c r="AA41" s="126" t="s">
        <v>73</v>
      </c>
      <c r="AB41" s="126" t="s">
        <v>73</v>
      </c>
      <c r="AC41" s="126" t="s">
        <v>73</v>
      </c>
      <c r="AD41" s="45" t="s">
        <v>90</v>
      </c>
      <c r="AE41" s="3">
        <v>8</v>
      </c>
      <c r="AF41" s="126" t="s">
        <v>73</v>
      </c>
      <c r="AG41" s="45">
        <v>3</v>
      </c>
    </row>
    <row r="42" spans="1:33">
      <c r="A42" s="3">
        <v>25</v>
      </c>
      <c r="B42" s="45" t="s">
        <v>180</v>
      </c>
      <c r="C42" s="45" t="s">
        <v>181</v>
      </c>
      <c r="D42" s="3">
        <f t="shared" si="7"/>
        <v>203504</v>
      </c>
      <c r="E42" s="3">
        <v>35</v>
      </c>
      <c r="F42" s="3">
        <v>4</v>
      </c>
      <c r="G42" s="117">
        <f t="shared" si="8"/>
        <v>4</v>
      </c>
      <c r="H42" s="118">
        <v>2</v>
      </c>
      <c r="I42" s="122">
        <f t="shared" si="3"/>
        <v>4</v>
      </c>
      <c r="J42" s="117">
        <f t="shared" si="9"/>
        <v>0.04</v>
      </c>
      <c r="K42" s="3">
        <f t="shared" si="10"/>
        <v>256</v>
      </c>
      <c r="L42" s="117">
        <f t="shared" si="11"/>
        <v>2.56</v>
      </c>
      <c r="M42" s="3">
        <v>5</v>
      </c>
      <c r="P42" s="3">
        <v>25</v>
      </c>
      <c r="Q42" s="3">
        <f t="shared" si="12"/>
        <v>15</v>
      </c>
      <c r="R42" s="3">
        <f t="shared" si="13"/>
        <v>12015</v>
      </c>
      <c r="S42" s="117">
        <f t="shared" si="4"/>
        <v>300</v>
      </c>
      <c r="T42" s="45" t="s">
        <v>182</v>
      </c>
      <c r="U42" s="45" t="s">
        <v>183</v>
      </c>
      <c r="V42" s="3">
        <v>1</v>
      </c>
      <c r="W42" s="3">
        <v>2</v>
      </c>
      <c r="X42" s="85">
        <v>3</v>
      </c>
      <c r="Y42" s="124">
        <f t="shared" si="5"/>
        <v>300</v>
      </c>
      <c r="Z42" s="117">
        <f t="shared" si="6"/>
        <v>3</v>
      </c>
      <c r="AA42" s="126" t="s">
        <v>73</v>
      </c>
      <c r="AB42" s="126" t="s">
        <v>73</v>
      </c>
      <c r="AC42" s="126" t="s">
        <v>73</v>
      </c>
      <c r="AD42" s="45" t="s">
        <v>90</v>
      </c>
      <c r="AE42" s="3">
        <v>12</v>
      </c>
      <c r="AF42" s="126" t="s">
        <v>73</v>
      </c>
      <c r="AG42" s="45">
        <v>3</v>
      </c>
    </row>
    <row r="43" spans="1:33">
      <c r="A43" s="3">
        <v>26</v>
      </c>
      <c r="B43" s="45" t="s">
        <v>184</v>
      </c>
      <c r="C43" s="45" t="s">
        <v>185</v>
      </c>
      <c r="D43" s="3">
        <f t="shared" si="7"/>
        <v>203505</v>
      </c>
      <c r="E43" s="3">
        <v>35</v>
      </c>
      <c r="F43" s="3">
        <v>5</v>
      </c>
      <c r="G43" s="117">
        <f t="shared" si="8"/>
        <v>4</v>
      </c>
      <c r="H43" s="118">
        <v>2</v>
      </c>
      <c r="I43" s="122">
        <f t="shared" si="3"/>
        <v>4</v>
      </c>
      <c r="J43" s="117">
        <f t="shared" si="9"/>
        <v>0.04</v>
      </c>
      <c r="K43" s="3">
        <f t="shared" si="10"/>
        <v>256</v>
      </c>
      <c r="L43" s="117">
        <f t="shared" si="11"/>
        <v>2.56</v>
      </c>
      <c r="M43" s="3">
        <v>5</v>
      </c>
      <c r="P43" s="3">
        <v>26</v>
      </c>
      <c r="Q43" s="3">
        <f t="shared" si="12"/>
        <v>16</v>
      </c>
      <c r="R43" s="3">
        <f t="shared" si="13"/>
        <v>12016</v>
      </c>
      <c r="S43" s="117">
        <f t="shared" si="4"/>
        <v>300</v>
      </c>
      <c r="T43" s="45" t="s">
        <v>186</v>
      </c>
      <c r="U43" s="45" t="s">
        <v>187</v>
      </c>
      <c r="V43" s="3">
        <v>1</v>
      </c>
      <c r="W43" s="3">
        <v>2</v>
      </c>
      <c r="X43" s="85">
        <v>3</v>
      </c>
      <c r="Y43" s="124">
        <f t="shared" si="5"/>
        <v>300</v>
      </c>
      <c r="Z43" s="117">
        <f t="shared" si="6"/>
        <v>3</v>
      </c>
      <c r="AA43" s="126" t="s">
        <v>73</v>
      </c>
      <c r="AB43" s="126" t="s">
        <v>73</v>
      </c>
      <c r="AC43" s="126" t="s">
        <v>73</v>
      </c>
      <c r="AD43" s="45" t="s">
        <v>90</v>
      </c>
      <c r="AE43" s="3">
        <v>13</v>
      </c>
      <c r="AF43" s="126" t="s">
        <v>73</v>
      </c>
      <c r="AG43" s="45">
        <v>3</v>
      </c>
    </row>
    <row r="44" spans="1:33">
      <c r="A44" s="3">
        <v>27</v>
      </c>
      <c r="B44" s="45" t="s">
        <v>188</v>
      </c>
      <c r="C44" s="45" t="s">
        <v>189</v>
      </c>
      <c r="D44" s="3">
        <f t="shared" si="7"/>
        <v>203506</v>
      </c>
      <c r="E44" s="3">
        <v>35</v>
      </c>
      <c r="F44" s="3">
        <v>6</v>
      </c>
      <c r="G44" s="117">
        <f t="shared" si="8"/>
        <v>4</v>
      </c>
      <c r="H44" s="118">
        <v>2</v>
      </c>
      <c r="I44" s="122">
        <f t="shared" si="3"/>
        <v>4</v>
      </c>
      <c r="J44" s="117">
        <f t="shared" si="9"/>
        <v>0.04</v>
      </c>
      <c r="K44" s="3">
        <f t="shared" si="10"/>
        <v>256</v>
      </c>
      <c r="L44" s="117">
        <f t="shared" si="11"/>
        <v>2.56</v>
      </c>
      <c r="M44" s="3">
        <v>5</v>
      </c>
      <c r="P44" s="3">
        <v>27</v>
      </c>
      <c r="Q44" s="3">
        <f t="shared" si="12"/>
        <v>17</v>
      </c>
      <c r="R44" s="3">
        <f t="shared" si="13"/>
        <v>12017</v>
      </c>
      <c r="S44" s="117">
        <f t="shared" si="4"/>
        <v>200</v>
      </c>
      <c r="T44" s="45" t="s">
        <v>190</v>
      </c>
      <c r="U44" s="45" t="s">
        <v>191</v>
      </c>
      <c r="V44" s="3">
        <v>1</v>
      </c>
      <c r="W44" s="3">
        <v>2</v>
      </c>
      <c r="X44" s="85">
        <v>2</v>
      </c>
      <c r="Y44" s="124">
        <f t="shared" si="5"/>
        <v>200</v>
      </c>
      <c r="Z44" s="117">
        <f t="shared" si="6"/>
        <v>2</v>
      </c>
      <c r="AA44" s="126" t="s">
        <v>73</v>
      </c>
      <c r="AB44" s="126" t="s">
        <v>73</v>
      </c>
      <c r="AC44" s="126" t="s">
        <v>73</v>
      </c>
      <c r="AD44" s="45" t="s">
        <v>90</v>
      </c>
      <c r="AE44" s="3">
        <v>27</v>
      </c>
      <c r="AF44" s="126" t="s">
        <v>73</v>
      </c>
      <c r="AG44" s="45">
        <v>3</v>
      </c>
    </row>
    <row r="45" spans="1:33">
      <c r="A45" s="3">
        <v>28</v>
      </c>
      <c r="B45" s="45" t="s">
        <v>192</v>
      </c>
      <c r="C45" s="45" t="s">
        <v>193</v>
      </c>
      <c r="D45" s="3">
        <f t="shared" si="7"/>
        <v>203507</v>
      </c>
      <c r="E45" s="3">
        <v>35</v>
      </c>
      <c r="F45" s="3">
        <v>7</v>
      </c>
      <c r="G45" s="117">
        <f t="shared" si="8"/>
        <v>4</v>
      </c>
      <c r="H45" s="118">
        <v>2</v>
      </c>
      <c r="I45" s="122">
        <f t="shared" si="3"/>
        <v>4</v>
      </c>
      <c r="J45" s="117">
        <f t="shared" si="9"/>
        <v>0.04</v>
      </c>
      <c r="K45" s="3">
        <f t="shared" si="10"/>
        <v>256</v>
      </c>
      <c r="L45" s="117">
        <f t="shared" si="11"/>
        <v>2.56</v>
      </c>
      <c r="M45" s="3">
        <v>5</v>
      </c>
      <c r="P45" s="3">
        <v>28</v>
      </c>
      <c r="Q45" s="3">
        <f t="shared" si="12"/>
        <v>18</v>
      </c>
      <c r="R45" s="3">
        <f t="shared" si="13"/>
        <v>12018</v>
      </c>
      <c r="S45" s="117">
        <f t="shared" si="4"/>
        <v>200</v>
      </c>
      <c r="T45" s="45" t="s">
        <v>194</v>
      </c>
      <c r="U45" s="45" t="s">
        <v>195</v>
      </c>
      <c r="V45" s="3">
        <v>1</v>
      </c>
      <c r="W45" s="3">
        <v>2</v>
      </c>
      <c r="X45" s="85">
        <v>2</v>
      </c>
      <c r="Y45" s="124">
        <f t="shared" si="5"/>
        <v>200</v>
      </c>
      <c r="Z45" s="117">
        <f t="shared" si="6"/>
        <v>2</v>
      </c>
      <c r="AA45" s="126" t="s">
        <v>73</v>
      </c>
      <c r="AB45" s="126" t="s">
        <v>73</v>
      </c>
      <c r="AC45" s="126" t="s">
        <v>73</v>
      </c>
      <c r="AD45" s="45" t="s">
        <v>90</v>
      </c>
      <c r="AE45" s="3">
        <v>28</v>
      </c>
      <c r="AF45" s="126" t="s">
        <v>73</v>
      </c>
      <c r="AG45" s="45">
        <v>3</v>
      </c>
    </row>
    <row r="46" spans="1:33">
      <c r="A46" s="3">
        <v>29</v>
      </c>
      <c r="B46" s="45" t="s">
        <v>196</v>
      </c>
      <c r="C46" s="45" t="s">
        <v>197</v>
      </c>
      <c r="D46" s="3">
        <f t="shared" si="7"/>
        <v>203508</v>
      </c>
      <c r="E46" s="3">
        <v>35</v>
      </c>
      <c r="F46" s="3">
        <v>8</v>
      </c>
      <c r="G46" s="117">
        <f t="shared" si="8"/>
        <v>4</v>
      </c>
      <c r="H46" s="118">
        <v>2</v>
      </c>
      <c r="I46" s="122">
        <f t="shared" si="3"/>
        <v>4</v>
      </c>
      <c r="J46" s="117">
        <f t="shared" si="9"/>
        <v>0.04</v>
      </c>
      <c r="K46" s="3">
        <f t="shared" si="10"/>
        <v>256</v>
      </c>
      <c r="L46" s="117">
        <f t="shared" si="11"/>
        <v>2.56</v>
      </c>
      <c r="M46" s="3">
        <v>5</v>
      </c>
      <c r="P46" s="3">
        <v>29</v>
      </c>
      <c r="Q46" s="3">
        <f t="shared" si="12"/>
        <v>19</v>
      </c>
      <c r="R46" s="3">
        <f t="shared" si="13"/>
        <v>12019</v>
      </c>
      <c r="S46" s="117">
        <f t="shared" si="4"/>
        <v>200</v>
      </c>
      <c r="T46" s="45" t="s">
        <v>198</v>
      </c>
      <c r="U46" s="45" t="s">
        <v>199</v>
      </c>
      <c r="V46" s="3">
        <v>1</v>
      </c>
      <c r="W46" s="3">
        <v>2</v>
      </c>
      <c r="X46" s="85">
        <v>2</v>
      </c>
      <c r="Y46" s="124">
        <f t="shared" si="5"/>
        <v>200</v>
      </c>
      <c r="Z46" s="117">
        <f t="shared" si="6"/>
        <v>2</v>
      </c>
      <c r="AA46" s="126" t="s">
        <v>73</v>
      </c>
      <c r="AB46" s="126" t="s">
        <v>73</v>
      </c>
      <c r="AC46" s="126" t="s">
        <v>73</v>
      </c>
      <c r="AD46" s="45" t="s">
        <v>90</v>
      </c>
      <c r="AE46" s="3">
        <v>29</v>
      </c>
      <c r="AF46" s="126" t="s">
        <v>73</v>
      </c>
      <c r="AG46" s="45">
        <v>3</v>
      </c>
    </row>
    <row r="47" spans="1:33">
      <c r="A47" s="3">
        <v>30</v>
      </c>
      <c r="B47" s="45" t="s">
        <v>200</v>
      </c>
      <c r="C47" s="45" t="s">
        <v>201</v>
      </c>
      <c r="D47" s="3">
        <f t="shared" si="7"/>
        <v>203509</v>
      </c>
      <c r="E47" s="3">
        <v>35</v>
      </c>
      <c r="F47" s="3">
        <v>9</v>
      </c>
      <c r="G47" s="117">
        <f t="shared" si="8"/>
        <v>4</v>
      </c>
      <c r="H47" s="118">
        <v>2</v>
      </c>
      <c r="I47" s="122">
        <f t="shared" si="3"/>
        <v>4</v>
      </c>
      <c r="J47" s="117">
        <f t="shared" si="9"/>
        <v>0.04</v>
      </c>
      <c r="K47" s="3">
        <f t="shared" si="10"/>
        <v>256</v>
      </c>
      <c r="L47" s="117">
        <f t="shared" si="11"/>
        <v>2.56</v>
      </c>
      <c r="M47" s="3">
        <v>5</v>
      </c>
      <c r="P47" s="3">
        <v>30</v>
      </c>
      <c r="Q47" s="3">
        <f t="shared" si="12"/>
        <v>1</v>
      </c>
      <c r="R47" s="3">
        <f t="shared" si="13"/>
        <v>21001</v>
      </c>
      <c r="S47" s="117">
        <f t="shared" si="4"/>
        <v>300</v>
      </c>
      <c r="T47" s="45" t="s">
        <v>24</v>
      </c>
      <c r="U47" s="45" t="s">
        <v>202</v>
      </c>
      <c r="V47" s="3">
        <v>2</v>
      </c>
      <c r="W47" s="3">
        <v>1</v>
      </c>
      <c r="X47" s="85">
        <v>3</v>
      </c>
      <c r="Y47" s="124">
        <f t="shared" si="5"/>
        <v>300</v>
      </c>
      <c r="Z47" s="117">
        <f t="shared" si="6"/>
        <v>3</v>
      </c>
      <c r="AA47" s="126" t="s">
        <v>73</v>
      </c>
      <c r="AB47" s="126" t="s">
        <v>73</v>
      </c>
      <c r="AC47" s="126" t="s">
        <v>73</v>
      </c>
      <c r="AD47" s="45" t="s">
        <v>74</v>
      </c>
      <c r="AE47" s="3">
        <v>51</v>
      </c>
      <c r="AF47" s="45" t="s">
        <v>203</v>
      </c>
      <c r="AG47" s="45">
        <v>0</v>
      </c>
    </row>
    <row r="48" spans="1:33">
      <c r="A48" s="3">
        <v>31</v>
      </c>
      <c r="B48" s="45" t="s">
        <v>204</v>
      </c>
      <c r="C48" s="45" t="s">
        <v>205</v>
      </c>
      <c r="D48" s="3">
        <f t="shared" si="7"/>
        <v>203510</v>
      </c>
      <c r="E48" s="3">
        <v>35</v>
      </c>
      <c r="F48" s="3">
        <v>10</v>
      </c>
      <c r="G48" s="117">
        <f t="shared" si="8"/>
        <v>4</v>
      </c>
      <c r="H48" s="118">
        <v>2</v>
      </c>
      <c r="I48" s="122">
        <f t="shared" si="3"/>
        <v>4</v>
      </c>
      <c r="J48" s="117">
        <f t="shared" si="9"/>
        <v>0.04</v>
      </c>
      <c r="K48" s="3">
        <f t="shared" si="10"/>
        <v>256</v>
      </c>
      <c r="L48" s="117">
        <f t="shared" si="11"/>
        <v>2.56</v>
      </c>
      <c r="M48" s="3">
        <v>5</v>
      </c>
      <c r="P48" s="3">
        <v>31</v>
      </c>
      <c r="Q48" s="3">
        <f t="shared" si="12"/>
        <v>2</v>
      </c>
      <c r="R48" s="3">
        <f t="shared" si="13"/>
        <v>21002</v>
      </c>
      <c r="S48" s="117">
        <f t="shared" si="4"/>
        <v>300</v>
      </c>
      <c r="T48" s="45" t="s">
        <v>206</v>
      </c>
      <c r="U48" s="45" t="s">
        <v>207</v>
      </c>
      <c r="V48" s="3">
        <v>2</v>
      </c>
      <c r="W48" s="3">
        <v>1</v>
      </c>
      <c r="X48" s="85">
        <v>3</v>
      </c>
      <c r="Y48" s="124">
        <f t="shared" si="5"/>
        <v>300</v>
      </c>
      <c r="Z48" s="117">
        <f t="shared" si="6"/>
        <v>3</v>
      </c>
      <c r="AA48" s="126" t="s">
        <v>73</v>
      </c>
      <c r="AB48" s="126" t="s">
        <v>73</v>
      </c>
      <c r="AC48" s="126" t="s">
        <v>73</v>
      </c>
      <c r="AD48" s="45" t="s">
        <v>74</v>
      </c>
      <c r="AE48" s="3">
        <v>52</v>
      </c>
      <c r="AF48" s="45" t="s">
        <v>208</v>
      </c>
      <c r="AG48" s="45">
        <v>0</v>
      </c>
    </row>
    <row r="49" spans="1:33">
      <c r="A49" s="3">
        <v>32</v>
      </c>
      <c r="B49" s="45" t="s">
        <v>209</v>
      </c>
      <c r="C49" s="45" t="s">
        <v>210</v>
      </c>
      <c r="D49" s="3">
        <f t="shared" si="7"/>
        <v>203511</v>
      </c>
      <c r="E49" s="3">
        <v>35</v>
      </c>
      <c r="F49" s="3">
        <v>11</v>
      </c>
      <c r="G49" s="117">
        <f t="shared" si="8"/>
        <v>4</v>
      </c>
      <c r="H49" s="118">
        <v>2</v>
      </c>
      <c r="I49" s="122">
        <f t="shared" si="3"/>
        <v>4</v>
      </c>
      <c r="J49" s="117">
        <f t="shared" si="9"/>
        <v>0.04</v>
      </c>
      <c r="K49" s="3">
        <f t="shared" si="10"/>
        <v>256</v>
      </c>
      <c r="L49" s="117">
        <f t="shared" si="11"/>
        <v>2.56</v>
      </c>
      <c r="M49" s="3">
        <v>5</v>
      </c>
      <c r="P49" s="3">
        <v>32</v>
      </c>
      <c r="Q49" s="3">
        <f t="shared" si="12"/>
        <v>3</v>
      </c>
      <c r="R49" s="3">
        <f t="shared" si="13"/>
        <v>21003</v>
      </c>
      <c r="S49" s="117">
        <f t="shared" si="4"/>
        <v>400</v>
      </c>
      <c r="T49" s="45" t="s">
        <v>211</v>
      </c>
      <c r="U49" s="45" t="s">
        <v>212</v>
      </c>
      <c r="V49" s="3">
        <v>2</v>
      </c>
      <c r="W49" s="3">
        <v>1</v>
      </c>
      <c r="X49" s="85">
        <v>4</v>
      </c>
      <c r="Y49" s="124">
        <f t="shared" si="5"/>
        <v>400</v>
      </c>
      <c r="Z49" s="117">
        <f t="shared" si="6"/>
        <v>4</v>
      </c>
      <c r="AA49" s="126" t="s">
        <v>73</v>
      </c>
      <c r="AB49" s="126" t="s">
        <v>73</v>
      </c>
      <c r="AC49" s="126" t="s">
        <v>73</v>
      </c>
      <c r="AD49" s="45" t="s">
        <v>74</v>
      </c>
      <c r="AE49" s="3">
        <v>53</v>
      </c>
      <c r="AF49" s="45" t="s">
        <v>213</v>
      </c>
      <c r="AG49" s="45">
        <v>0</v>
      </c>
    </row>
    <row r="50" spans="1:33">
      <c r="A50" s="3">
        <v>33</v>
      </c>
      <c r="B50" s="45" t="s">
        <v>214</v>
      </c>
      <c r="C50" s="45" t="s">
        <v>215</v>
      </c>
      <c r="D50" s="3">
        <f t="shared" si="7"/>
        <v>203512</v>
      </c>
      <c r="E50" s="3">
        <v>35</v>
      </c>
      <c r="F50" s="3">
        <v>12</v>
      </c>
      <c r="G50" s="117">
        <f t="shared" si="8"/>
        <v>4</v>
      </c>
      <c r="H50" s="118">
        <v>2</v>
      </c>
      <c r="I50" s="122">
        <f t="shared" ref="I50:I81" si="14">VLOOKUP($H50,经济表_方块价格积分,C$10,1)</f>
        <v>4</v>
      </c>
      <c r="J50" s="117">
        <f t="shared" si="9"/>
        <v>0.04</v>
      </c>
      <c r="K50" s="3">
        <f t="shared" si="10"/>
        <v>256</v>
      </c>
      <c r="L50" s="117">
        <f t="shared" si="11"/>
        <v>2.56</v>
      </c>
      <c r="M50" s="3">
        <v>5</v>
      </c>
      <c r="P50" s="3">
        <v>33</v>
      </c>
      <c r="Q50" s="3">
        <f t="shared" si="12"/>
        <v>4</v>
      </c>
      <c r="R50" s="3">
        <f t="shared" ref="R50:R81" si="15">V50*10000+W50*1000+Q50</f>
        <v>21004</v>
      </c>
      <c r="S50" s="117">
        <f t="shared" ref="S50:S81" si="16">Y50</f>
        <v>400</v>
      </c>
      <c r="T50" s="45" t="s">
        <v>216</v>
      </c>
      <c r="U50" s="45" t="s">
        <v>217</v>
      </c>
      <c r="V50" s="3">
        <v>2</v>
      </c>
      <c r="W50" s="3">
        <v>1</v>
      </c>
      <c r="X50" s="85">
        <v>4</v>
      </c>
      <c r="Y50" s="124">
        <f t="shared" ref="Y50:Y81" si="17">X50*E$10</f>
        <v>400</v>
      </c>
      <c r="Z50" s="117">
        <f t="shared" ref="Z50:Z81" si="18">Y50/D$10</f>
        <v>4</v>
      </c>
      <c r="AA50" s="126" t="s">
        <v>73</v>
      </c>
      <c r="AB50" s="126" t="s">
        <v>73</v>
      </c>
      <c r="AC50" s="126" t="s">
        <v>73</v>
      </c>
      <c r="AD50" s="45" t="s">
        <v>74</v>
      </c>
      <c r="AE50" s="3">
        <v>54</v>
      </c>
      <c r="AF50" s="45" t="s">
        <v>218</v>
      </c>
      <c r="AG50" s="45">
        <v>0</v>
      </c>
    </row>
    <row r="51" spans="1:33">
      <c r="A51" s="3">
        <v>34</v>
      </c>
      <c r="B51" s="45" t="s">
        <v>219</v>
      </c>
      <c r="C51" s="45" t="s">
        <v>220</v>
      </c>
      <c r="D51" s="3">
        <f t="shared" si="7"/>
        <v>203513</v>
      </c>
      <c r="E51" s="3">
        <v>35</v>
      </c>
      <c r="F51" s="3">
        <v>13</v>
      </c>
      <c r="G51" s="117">
        <f t="shared" si="8"/>
        <v>4</v>
      </c>
      <c r="H51" s="118">
        <v>2</v>
      </c>
      <c r="I51" s="122">
        <f t="shared" si="14"/>
        <v>4</v>
      </c>
      <c r="J51" s="117">
        <f t="shared" si="9"/>
        <v>0.04</v>
      </c>
      <c r="K51" s="3">
        <f t="shared" si="10"/>
        <v>256</v>
      </c>
      <c r="L51" s="117">
        <f t="shared" si="11"/>
        <v>2.56</v>
      </c>
      <c r="M51" s="3">
        <v>5</v>
      </c>
      <c r="P51" s="3">
        <v>34</v>
      </c>
      <c r="Q51" s="3">
        <f t="shared" ref="Q51:Q82" si="19">IF(W51=W50,Q50+1,1)</f>
        <v>5</v>
      </c>
      <c r="R51" s="3">
        <f t="shared" si="15"/>
        <v>21005</v>
      </c>
      <c r="S51" s="117">
        <f t="shared" si="16"/>
        <v>400</v>
      </c>
      <c r="T51" s="45" t="s">
        <v>221</v>
      </c>
      <c r="U51" s="45" t="s">
        <v>222</v>
      </c>
      <c r="V51" s="3">
        <v>2</v>
      </c>
      <c r="W51" s="3">
        <v>1</v>
      </c>
      <c r="X51" s="85">
        <v>4</v>
      </c>
      <c r="Y51" s="124">
        <f t="shared" si="17"/>
        <v>400</v>
      </c>
      <c r="Z51" s="117">
        <f t="shared" si="18"/>
        <v>4</v>
      </c>
      <c r="AA51" s="126" t="s">
        <v>73</v>
      </c>
      <c r="AB51" s="126" t="s">
        <v>73</v>
      </c>
      <c r="AC51" s="126" t="s">
        <v>73</v>
      </c>
      <c r="AD51" s="45" t="s">
        <v>74</v>
      </c>
      <c r="AE51" s="3">
        <v>55</v>
      </c>
      <c r="AF51" s="45" t="s">
        <v>223</v>
      </c>
      <c r="AG51" s="45">
        <v>0</v>
      </c>
    </row>
    <row r="52" spans="1:33">
      <c r="A52" s="3">
        <v>35</v>
      </c>
      <c r="B52" s="45" t="s">
        <v>224</v>
      </c>
      <c r="C52" s="45" t="s">
        <v>225</v>
      </c>
      <c r="D52" s="3">
        <f t="shared" si="7"/>
        <v>203514</v>
      </c>
      <c r="E52" s="3">
        <v>35</v>
      </c>
      <c r="F52" s="3">
        <v>14</v>
      </c>
      <c r="G52" s="117">
        <f t="shared" si="8"/>
        <v>4</v>
      </c>
      <c r="H52" s="118">
        <v>2</v>
      </c>
      <c r="I52" s="122">
        <f t="shared" si="14"/>
        <v>4</v>
      </c>
      <c r="J52" s="117">
        <f t="shared" si="9"/>
        <v>0.04</v>
      </c>
      <c r="K52" s="3">
        <f t="shared" si="10"/>
        <v>256</v>
      </c>
      <c r="L52" s="117">
        <f t="shared" si="11"/>
        <v>2.56</v>
      </c>
      <c r="M52" s="3">
        <v>5</v>
      </c>
      <c r="P52" s="3">
        <v>35</v>
      </c>
      <c r="Q52" s="3">
        <f t="shared" si="19"/>
        <v>1</v>
      </c>
      <c r="R52" s="3">
        <f t="shared" si="15"/>
        <v>22001</v>
      </c>
      <c r="S52" s="117">
        <f t="shared" si="16"/>
        <v>100</v>
      </c>
      <c r="T52" s="45" t="s">
        <v>226</v>
      </c>
      <c r="U52" s="45" t="s">
        <v>227</v>
      </c>
      <c r="V52" s="3">
        <v>2</v>
      </c>
      <c r="W52" s="3">
        <v>2</v>
      </c>
      <c r="X52" s="85">
        <v>1</v>
      </c>
      <c r="Y52" s="124">
        <f t="shared" si="17"/>
        <v>100</v>
      </c>
      <c r="Z52" s="117">
        <f t="shared" si="18"/>
        <v>1</v>
      </c>
      <c r="AA52" s="126" t="s">
        <v>73</v>
      </c>
      <c r="AB52" s="126" t="s">
        <v>73</v>
      </c>
      <c r="AC52" s="126" t="s">
        <v>73</v>
      </c>
      <c r="AD52" s="45" t="s">
        <v>74</v>
      </c>
      <c r="AE52" s="3">
        <v>1</v>
      </c>
      <c r="AF52" s="45" t="s">
        <v>228</v>
      </c>
      <c r="AG52" s="45">
        <v>0</v>
      </c>
    </row>
    <row r="53" spans="1:33">
      <c r="A53" s="3">
        <v>36</v>
      </c>
      <c r="B53" s="45" t="s">
        <v>229</v>
      </c>
      <c r="C53" s="45" t="s">
        <v>230</v>
      </c>
      <c r="D53" s="3">
        <f t="shared" si="7"/>
        <v>203515</v>
      </c>
      <c r="E53" s="3">
        <v>35</v>
      </c>
      <c r="F53" s="3">
        <v>15</v>
      </c>
      <c r="G53" s="117">
        <f t="shared" si="8"/>
        <v>4</v>
      </c>
      <c r="H53" s="118">
        <v>2</v>
      </c>
      <c r="I53" s="122">
        <f t="shared" si="14"/>
        <v>4</v>
      </c>
      <c r="J53" s="117">
        <f t="shared" si="9"/>
        <v>0.04</v>
      </c>
      <c r="K53" s="3">
        <f t="shared" si="10"/>
        <v>256</v>
      </c>
      <c r="L53" s="117">
        <f t="shared" si="11"/>
        <v>2.56</v>
      </c>
      <c r="M53" s="3">
        <v>5</v>
      </c>
      <c r="P53" s="3">
        <v>36</v>
      </c>
      <c r="Q53" s="3">
        <f t="shared" si="19"/>
        <v>2</v>
      </c>
      <c r="R53" s="3">
        <f t="shared" si="15"/>
        <v>22002</v>
      </c>
      <c r="S53" s="117">
        <f t="shared" si="16"/>
        <v>100</v>
      </c>
      <c r="T53" s="45" t="s">
        <v>231</v>
      </c>
      <c r="U53" s="45" t="s">
        <v>232</v>
      </c>
      <c r="V53" s="3">
        <v>2</v>
      </c>
      <c r="W53" s="3">
        <v>2</v>
      </c>
      <c r="X53" s="85">
        <v>1</v>
      </c>
      <c r="Y53" s="124">
        <f t="shared" si="17"/>
        <v>100</v>
      </c>
      <c r="Z53" s="117">
        <f t="shared" si="18"/>
        <v>1</v>
      </c>
      <c r="AA53" s="126" t="s">
        <v>73</v>
      </c>
      <c r="AB53" s="126" t="s">
        <v>73</v>
      </c>
      <c r="AC53" s="126" t="s">
        <v>73</v>
      </c>
      <c r="AD53" s="45" t="s">
        <v>74</v>
      </c>
      <c r="AE53" s="3">
        <v>2</v>
      </c>
      <c r="AF53" s="45" t="s">
        <v>233</v>
      </c>
      <c r="AG53" s="45">
        <v>0</v>
      </c>
    </row>
    <row r="54" spans="1:33">
      <c r="A54" s="3">
        <v>37</v>
      </c>
      <c r="B54" s="45" t="s">
        <v>234</v>
      </c>
      <c r="C54" s="45" t="s">
        <v>235</v>
      </c>
      <c r="D54" s="3">
        <f t="shared" si="7"/>
        <v>204500</v>
      </c>
      <c r="E54" s="3">
        <v>45</v>
      </c>
      <c r="F54" s="3">
        <v>0</v>
      </c>
      <c r="G54" s="117">
        <f t="shared" si="8"/>
        <v>4</v>
      </c>
      <c r="H54" s="118">
        <v>2</v>
      </c>
      <c r="I54" s="122">
        <f t="shared" si="14"/>
        <v>4</v>
      </c>
      <c r="J54" s="117">
        <f t="shared" si="9"/>
        <v>0.04</v>
      </c>
      <c r="K54" s="3">
        <f t="shared" si="10"/>
        <v>256</v>
      </c>
      <c r="L54" s="117">
        <f t="shared" si="11"/>
        <v>2.56</v>
      </c>
      <c r="M54" s="3">
        <v>1</v>
      </c>
      <c r="P54" s="3">
        <v>37</v>
      </c>
      <c r="Q54" s="3">
        <f t="shared" si="19"/>
        <v>3</v>
      </c>
      <c r="R54" s="3">
        <f t="shared" si="15"/>
        <v>22003</v>
      </c>
      <c r="S54" s="117">
        <f t="shared" si="16"/>
        <v>100</v>
      </c>
      <c r="T54" s="45" t="s">
        <v>236</v>
      </c>
      <c r="U54" s="45" t="s">
        <v>237</v>
      </c>
      <c r="V54" s="3">
        <v>2</v>
      </c>
      <c r="W54" s="3">
        <v>2</v>
      </c>
      <c r="X54" s="85">
        <v>1</v>
      </c>
      <c r="Y54" s="124">
        <f t="shared" si="17"/>
        <v>100</v>
      </c>
      <c r="Z54" s="117">
        <f t="shared" si="18"/>
        <v>1</v>
      </c>
      <c r="AA54" s="126" t="s">
        <v>73</v>
      </c>
      <c r="AB54" s="126" t="s">
        <v>73</v>
      </c>
      <c r="AC54" s="126" t="s">
        <v>73</v>
      </c>
      <c r="AD54" s="45" t="s">
        <v>74</v>
      </c>
      <c r="AE54" s="3">
        <v>3</v>
      </c>
      <c r="AF54" s="45" t="s">
        <v>238</v>
      </c>
      <c r="AG54" s="45">
        <v>0</v>
      </c>
    </row>
    <row r="55" spans="1:33">
      <c r="A55" s="3">
        <v>38</v>
      </c>
      <c r="B55" s="45" t="s">
        <v>239</v>
      </c>
      <c r="C55" s="45" t="s">
        <v>240</v>
      </c>
      <c r="D55" s="3">
        <f t="shared" si="7"/>
        <v>207900</v>
      </c>
      <c r="E55" s="3">
        <v>79</v>
      </c>
      <c r="F55" s="3">
        <v>0</v>
      </c>
      <c r="G55" s="117">
        <f t="shared" si="8"/>
        <v>4</v>
      </c>
      <c r="H55" s="118">
        <v>2</v>
      </c>
      <c r="I55" s="122">
        <f t="shared" si="14"/>
        <v>4</v>
      </c>
      <c r="J55" s="117">
        <f t="shared" si="9"/>
        <v>0.04</v>
      </c>
      <c r="K55" s="3">
        <f t="shared" si="10"/>
        <v>256</v>
      </c>
      <c r="L55" s="117">
        <f t="shared" si="11"/>
        <v>2.56</v>
      </c>
      <c r="M55" s="3">
        <v>1</v>
      </c>
      <c r="P55" s="3">
        <v>38</v>
      </c>
      <c r="Q55" s="3">
        <f t="shared" si="19"/>
        <v>4</v>
      </c>
      <c r="R55" s="3">
        <f t="shared" si="15"/>
        <v>22004</v>
      </c>
      <c r="S55" s="117">
        <f t="shared" si="16"/>
        <v>100</v>
      </c>
      <c r="T55" s="45" t="s">
        <v>241</v>
      </c>
      <c r="U55" s="45" t="s">
        <v>242</v>
      </c>
      <c r="V55" s="3">
        <v>2</v>
      </c>
      <c r="W55" s="3">
        <v>2</v>
      </c>
      <c r="X55" s="85">
        <v>1</v>
      </c>
      <c r="Y55" s="124">
        <f t="shared" si="17"/>
        <v>100</v>
      </c>
      <c r="Z55" s="117">
        <f t="shared" si="18"/>
        <v>1</v>
      </c>
      <c r="AA55" s="126" t="s">
        <v>73</v>
      </c>
      <c r="AB55" s="126" t="s">
        <v>73</v>
      </c>
      <c r="AC55" s="126" t="s">
        <v>73</v>
      </c>
      <c r="AD55" s="45" t="s">
        <v>74</v>
      </c>
      <c r="AE55" s="3">
        <v>6</v>
      </c>
      <c r="AF55" s="45" t="s">
        <v>243</v>
      </c>
      <c r="AG55" s="45">
        <v>0</v>
      </c>
    </row>
    <row r="56" spans="1:33">
      <c r="A56" s="3">
        <v>39</v>
      </c>
      <c r="B56" s="45" t="s">
        <v>244</v>
      </c>
      <c r="C56" s="45" t="s">
        <v>245</v>
      </c>
      <c r="D56" s="3">
        <f t="shared" si="7"/>
        <v>209800</v>
      </c>
      <c r="E56" s="3">
        <v>98</v>
      </c>
      <c r="F56" s="3">
        <v>0</v>
      </c>
      <c r="G56" s="117">
        <f t="shared" si="8"/>
        <v>4</v>
      </c>
      <c r="H56" s="118">
        <v>2</v>
      </c>
      <c r="I56" s="122">
        <f t="shared" si="14"/>
        <v>4</v>
      </c>
      <c r="J56" s="117">
        <f t="shared" si="9"/>
        <v>0.04</v>
      </c>
      <c r="K56" s="3">
        <f t="shared" si="10"/>
        <v>256</v>
      </c>
      <c r="L56" s="117">
        <f t="shared" si="11"/>
        <v>2.56</v>
      </c>
      <c r="M56" s="3">
        <v>1</v>
      </c>
      <c r="P56" s="3">
        <v>39</v>
      </c>
      <c r="Q56" s="3">
        <f t="shared" si="19"/>
        <v>5</v>
      </c>
      <c r="R56" s="3">
        <f t="shared" si="15"/>
        <v>22005</v>
      </c>
      <c r="S56" s="117">
        <f t="shared" si="16"/>
        <v>100</v>
      </c>
      <c r="T56" s="45" t="s">
        <v>246</v>
      </c>
      <c r="U56" s="45" t="s">
        <v>247</v>
      </c>
      <c r="V56" s="3">
        <v>2</v>
      </c>
      <c r="W56" s="3">
        <v>2</v>
      </c>
      <c r="X56" s="85">
        <v>1</v>
      </c>
      <c r="Y56" s="124">
        <f t="shared" si="17"/>
        <v>100</v>
      </c>
      <c r="Z56" s="117">
        <f t="shared" si="18"/>
        <v>1</v>
      </c>
      <c r="AA56" s="126" t="s">
        <v>73</v>
      </c>
      <c r="AB56" s="126" t="s">
        <v>73</v>
      </c>
      <c r="AC56" s="126" t="s">
        <v>73</v>
      </c>
      <c r="AD56" s="45" t="s">
        <v>74</v>
      </c>
      <c r="AE56" s="3">
        <v>7</v>
      </c>
      <c r="AF56" s="45" t="s">
        <v>248</v>
      </c>
      <c r="AG56" s="45">
        <v>0</v>
      </c>
    </row>
    <row r="57" spans="1:33">
      <c r="A57" s="3">
        <v>40</v>
      </c>
      <c r="B57" s="45" t="s">
        <v>249</v>
      </c>
      <c r="C57" s="45" t="s">
        <v>250</v>
      </c>
      <c r="D57" s="3">
        <f t="shared" si="7"/>
        <v>209801</v>
      </c>
      <c r="E57" s="3">
        <v>98</v>
      </c>
      <c r="F57" s="3">
        <v>1</v>
      </c>
      <c r="G57" s="117">
        <f t="shared" si="8"/>
        <v>4</v>
      </c>
      <c r="H57" s="118">
        <v>2</v>
      </c>
      <c r="I57" s="122">
        <f t="shared" si="14"/>
        <v>4</v>
      </c>
      <c r="J57" s="117">
        <f t="shared" si="9"/>
        <v>0.04</v>
      </c>
      <c r="K57" s="3">
        <f t="shared" si="10"/>
        <v>256</v>
      </c>
      <c r="L57" s="117">
        <f t="shared" si="11"/>
        <v>2.56</v>
      </c>
      <c r="M57" s="3">
        <v>1</v>
      </c>
      <c r="P57" s="3">
        <v>40</v>
      </c>
      <c r="Q57" s="3">
        <f t="shared" si="19"/>
        <v>6</v>
      </c>
      <c r="R57" s="3">
        <f t="shared" si="15"/>
        <v>22006</v>
      </c>
      <c r="S57" s="117">
        <f t="shared" si="16"/>
        <v>100</v>
      </c>
      <c r="T57" s="45" t="s">
        <v>251</v>
      </c>
      <c r="U57" s="45" t="s">
        <v>252</v>
      </c>
      <c r="V57" s="3">
        <v>2</v>
      </c>
      <c r="W57" s="3">
        <v>2</v>
      </c>
      <c r="X57" s="85">
        <v>1</v>
      </c>
      <c r="Y57" s="124">
        <f t="shared" si="17"/>
        <v>100</v>
      </c>
      <c r="Z57" s="117">
        <f t="shared" si="18"/>
        <v>1</v>
      </c>
      <c r="AA57" s="126" t="s">
        <v>73</v>
      </c>
      <c r="AB57" s="126" t="s">
        <v>73</v>
      </c>
      <c r="AC57" s="126" t="s">
        <v>73</v>
      </c>
      <c r="AD57" s="45" t="s">
        <v>74</v>
      </c>
      <c r="AE57" s="3">
        <v>8</v>
      </c>
      <c r="AF57" s="45" t="s">
        <v>253</v>
      </c>
      <c r="AG57" s="45">
        <v>0</v>
      </c>
    </row>
    <row r="58" spans="1:33">
      <c r="A58" s="3">
        <v>41</v>
      </c>
      <c r="B58" s="45" t="s">
        <v>254</v>
      </c>
      <c r="C58" s="45" t="s">
        <v>255</v>
      </c>
      <c r="D58" s="3">
        <f t="shared" si="7"/>
        <v>209802</v>
      </c>
      <c r="E58" s="3">
        <v>98</v>
      </c>
      <c r="F58" s="3">
        <v>2</v>
      </c>
      <c r="G58" s="117">
        <f t="shared" si="8"/>
        <v>4</v>
      </c>
      <c r="H58" s="118">
        <v>2</v>
      </c>
      <c r="I58" s="122">
        <f t="shared" si="14"/>
        <v>4</v>
      </c>
      <c r="J58" s="117">
        <f t="shared" si="9"/>
        <v>0.04</v>
      </c>
      <c r="K58" s="3">
        <f t="shared" si="10"/>
        <v>256</v>
      </c>
      <c r="L58" s="117">
        <f t="shared" si="11"/>
        <v>2.56</v>
      </c>
      <c r="M58" s="3">
        <v>1</v>
      </c>
      <c r="P58" s="3">
        <v>41</v>
      </c>
      <c r="Q58" s="3">
        <f t="shared" si="19"/>
        <v>7</v>
      </c>
      <c r="R58" s="3">
        <f t="shared" si="15"/>
        <v>22007</v>
      </c>
      <c r="S58" s="117">
        <f t="shared" si="16"/>
        <v>100</v>
      </c>
      <c r="T58" s="45" t="s">
        <v>256</v>
      </c>
      <c r="U58" s="45" t="s">
        <v>257</v>
      </c>
      <c r="V58" s="3">
        <v>2</v>
      </c>
      <c r="W58" s="3">
        <v>2</v>
      </c>
      <c r="X58" s="85">
        <v>1</v>
      </c>
      <c r="Y58" s="124">
        <f t="shared" si="17"/>
        <v>100</v>
      </c>
      <c r="Z58" s="117">
        <f t="shared" si="18"/>
        <v>1</v>
      </c>
      <c r="AA58" s="126" t="s">
        <v>73</v>
      </c>
      <c r="AB58" s="126" t="s">
        <v>73</v>
      </c>
      <c r="AC58" s="126" t="s">
        <v>73</v>
      </c>
      <c r="AD58" s="45" t="s">
        <v>74</v>
      </c>
      <c r="AE58" s="3">
        <v>9</v>
      </c>
      <c r="AF58" s="45" t="s">
        <v>258</v>
      </c>
      <c r="AG58" s="45">
        <v>0</v>
      </c>
    </row>
    <row r="59" spans="1:33">
      <c r="A59" s="3">
        <v>42</v>
      </c>
      <c r="B59" s="45" t="s">
        <v>259</v>
      </c>
      <c r="C59" s="45" t="s">
        <v>260</v>
      </c>
      <c r="D59" s="3">
        <f t="shared" si="7"/>
        <v>209803</v>
      </c>
      <c r="E59" s="3">
        <v>98</v>
      </c>
      <c r="F59" s="3">
        <v>3</v>
      </c>
      <c r="G59" s="117">
        <f t="shared" si="8"/>
        <v>4</v>
      </c>
      <c r="H59" s="118">
        <v>2</v>
      </c>
      <c r="I59" s="122">
        <f t="shared" si="14"/>
        <v>4</v>
      </c>
      <c r="J59" s="117">
        <f t="shared" si="9"/>
        <v>0.04</v>
      </c>
      <c r="K59" s="3">
        <f t="shared" si="10"/>
        <v>256</v>
      </c>
      <c r="L59" s="117">
        <f t="shared" si="11"/>
        <v>2.56</v>
      </c>
      <c r="M59" s="3">
        <v>1</v>
      </c>
      <c r="P59" s="3">
        <v>42</v>
      </c>
      <c r="Q59" s="3">
        <f t="shared" si="19"/>
        <v>8</v>
      </c>
      <c r="R59" s="3">
        <f t="shared" si="15"/>
        <v>22008</v>
      </c>
      <c r="S59" s="117">
        <f t="shared" si="16"/>
        <v>100</v>
      </c>
      <c r="T59" s="45" t="s">
        <v>261</v>
      </c>
      <c r="U59" s="45" t="s">
        <v>262</v>
      </c>
      <c r="V59" s="3">
        <v>2</v>
      </c>
      <c r="W59" s="3">
        <v>2</v>
      </c>
      <c r="X59" s="85">
        <v>1</v>
      </c>
      <c r="Y59" s="124">
        <f t="shared" si="17"/>
        <v>100</v>
      </c>
      <c r="Z59" s="117">
        <f t="shared" si="18"/>
        <v>1</v>
      </c>
      <c r="AA59" s="126" t="s">
        <v>73</v>
      </c>
      <c r="AB59" s="126" t="s">
        <v>73</v>
      </c>
      <c r="AC59" s="126" t="s">
        <v>73</v>
      </c>
      <c r="AD59" s="45" t="s">
        <v>74</v>
      </c>
      <c r="AE59" s="3">
        <v>10</v>
      </c>
      <c r="AF59" s="45" t="s">
        <v>263</v>
      </c>
      <c r="AG59" s="45">
        <v>0</v>
      </c>
    </row>
    <row r="60" spans="1:33">
      <c r="A60" s="3">
        <v>43</v>
      </c>
      <c r="B60" s="45" t="s">
        <v>264</v>
      </c>
      <c r="C60" s="45" t="s">
        <v>265</v>
      </c>
      <c r="D60" s="3">
        <f t="shared" si="7"/>
        <v>217100</v>
      </c>
      <c r="E60" s="3">
        <v>171</v>
      </c>
      <c r="F60" s="3">
        <v>0</v>
      </c>
      <c r="G60" s="117">
        <f t="shared" si="8"/>
        <v>4</v>
      </c>
      <c r="H60" s="118">
        <v>2</v>
      </c>
      <c r="I60" s="122">
        <f t="shared" si="14"/>
        <v>4</v>
      </c>
      <c r="J60" s="117">
        <f t="shared" si="9"/>
        <v>0.04</v>
      </c>
      <c r="K60" s="3">
        <f t="shared" si="10"/>
        <v>256</v>
      </c>
      <c r="L60" s="117">
        <f t="shared" si="11"/>
        <v>2.56</v>
      </c>
      <c r="M60" s="3">
        <v>5</v>
      </c>
      <c r="P60" s="3">
        <v>43</v>
      </c>
      <c r="Q60" s="3">
        <f t="shared" si="19"/>
        <v>9</v>
      </c>
      <c r="R60" s="3">
        <f t="shared" si="15"/>
        <v>22009</v>
      </c>
      <c r="S60" s="117">
        <f t="shared" si="16"/>
        <v>100</v>
      </c>
      <c r="T60" s="45" t="s">
        <v>266</v>
      </c>
      <c r="U60" s="45" t="s">
        <v>267</v>
      </c>
      <c r="V60" s="3">
        <v>2</v>
      </c>
      <c r="W60" s="3">
        <v>2</v>
      </c>
      <c r="X60" s="85">
        <v>1</v>
      </c>
      <c r="Y60" s="124">
        <f t="shared" si="17"/>
        <v>100</v>
      </c>
      <c r="Z60" s="117">
        <f t="shared" si="18"/>
        <v>1</v>
      </c>
      <c r="AA60" s="126" t="s">
        <v>73</v>
      </c>
      <c r="AB60" s="126" t="s">
        <v>73</v>
      </c>
      <c r="AC60" s="126" t="s">
        <v>73</v>
      </c>
      <c r="AD60" s="45" t="s">
        <v>74</v>
      </c>
      <c r="AE60" s="3">
        <v>11</v>
      </c>
      <c r="AF60" s="45" t="s">
        <v>268</v>
      </c>
      <c r="AG60" s="45">
        <v>0</v>
      </c>
    </row>
    <row r="61" spans="1:33">
      <c r="A61" s="3">
        <v>44</v>
      </c>
      <c r="B61" s="45" t="s">
        <v>269</v>
      </c>
      <c r="C61" s="45" t="s">
        <v>270</v>
      </c>
      <c r="D61" s="3">
        <f t="shared" si="7"/>
        <v>217101</v>
      </c>
      <c r="E61" s="3">
        <v>171</v>
      </c>
      <c r="F61" s="3">
        <v>1</v>
      </c>
      <c r="G61" s="117">
        <f t="shared" si="8"/>
        <v>4</v>
      </c>
      <c r="H61" s="118">
        <v>2</v>
      </c>
      <c r="I61" s="122">
        <f t="shared" si="14"/>
        <v>4</v>
      </c>
      <c r="J61" s="117">
        <f t="shared" si="9"/>
        <v>0.04</v>
      </c>
      <c r="K61" s="3">
        <f t="shared" si="10"/>
        <v>256</v>
      </c>
      <c r="L61" s="117">
        <f t="shared" si="11"/>
        <v>2.56</v>
      </c>
      <c r="M61" s="3">
        <v>5</v>
      </c>
      <c r="P61" s="3">
        <v>44</v>
      </c>
      <c r="Q61" s="3">
        <f t="shared" si="19"/>
        <v>10</v>
      </c>
      <c r="R61" s="3">
        <f t="shared" si="15"/>
        <v>22010</v>
      </c>
      <c r="S61" s="117">
        <f t="shared" si="16"/>
        <v>200</v>
      </c>
      <c r="T61" s="45" t="s">
        <v>271</v>
      </c>
      <c r="U61" s="45" t="s">
        <v>272</v>
      </c>
      <c r="V61" s="3">
        <v>2</v>
      </c>
      <c r="W61" s="3">
        <v>2</v>
      </c>
      <c r="X61" s="85">
        <v>2</v>
      </c>
      <c r="Y61" s="124">
        <f t="shared" si="17"/>
        <v>200</v>
      </c>
      <c r="Z61" s="117">
        <f t="shared" si="18"/>
        <v>2</v>
      </c>
      <c r="AA61" s="126" t="s">
        <v>73</v>
      </c>
      <c r="AB61" s="126" t="s">
        <v>73</v>
      </c>
      <c r="AC61" s="126" t="s">
        <v>73</v>
      </c>
      <c r="AD61" s="45" t="s">
        <v>74</v>
      </c>
      <c r="AE61" s="3">
        <v>13</v>
      </c>
      <c r="AF61" s="45" t="s">
        <v>273</v>
      </c>
      <c r="AG61" s="45">
        <v>0</v>
      </c>
    </row>
    <row r="62" spans="1:33">
      <c r="A62" s="3">
        <v>45</v>
      </c>
      <c r="B62" s="45" t="s">
        <v>274</v>
      </c>
      <c r="C62" s="45" t="s">
        <v>275</v>
      </c>
      <c r="D62" s="3">
        <f t="shared" si="7"/>
        <v>217102</v>
      </c>
      <c r="E62" s="3">
        <v>171</v>
      </c>
      <c r="F62" s="3">
        <v>2</v>
      </c>
      <c r="G62" s="117">
        <f t="shared" si="8"/>
        <v>4</v>
      </c>
      <c r="H62" s="118">
        <v>2</v>
      </c>
      <c r="I62" s="122">
        <f t="shared" si="14"/>
        <v>4</v>
      </c>
      <c r="J62" s="117">
        <f t="shared" si="9"/>
        <v>0.04</v>
      </c>
      <c r="K62" s="3">
        <f t="shared" si="10"/>
        <v>256</v>
      </c>
      <c r="L62" s="117">
        <f t="shared" si="11"/>
        <v>2.56</v>
      </c>
      <c r="M62" s="3">
        <v>5</v>
      </c>
      <c r="P62" s="3">
        <v>45</v>
      </c>
      <c r="Q62" s="3">
        <f t="shared" si="19"/>
        <v>11</v>
      </c>
      <c r="R62" s="3">
        <f t="shared" si="15"/>
        <v>22011</v>
      </c>
      <c r="S62" s="117">
        <f t="shared" si="16"/>
        <v>200</v>
      </c>
      <c r="T62" s="45" t="s">
        <v>276</v>
      </c>
      <c r="U62" s="45" t="s">
        <v>277</v>
      </c>
      <c r="V62" s="3">
        <v>2</v>
      </c>
      <c r="W62" s="3">
        <v>2</v>
      </c>
      <c r="X62" s="85">
        <v>2</v>
      </c>
      <c r="Y62" s="124">
        <f t="shared" si="17"/>
        <v>200</v>
      </c>
      <c r="Z62" s="117">
        <f t="shared" si="18"/>
        <v>2</v>
      </c>
      <c r="AA62" s="126" t="s">
        <v>73</v>
      </c>
      <c r="AB62" s="126" t="s">
        <v>73</v>
      </c>
      <c r="AC62" s="126" t="s">
        <v>73</v>
      </c>
      <c r="AD62" s="45" t="s">
        <v>74</v>
      </c>
      <c r="AE62" s="3">
        <v>14</v>
      </c>
      <c r="AF62" s="45" t="s">
        <v>278</v>
      </c>
      <c r="AG62" s="45">
        <v>0</v>
      </c>
    </row>
    <row r="63" spans="1:33">
      <c r="A63" s="3">
        <v>46</v>
      </c>
      <c r="B63" s="45" t="s">
        <v>279</v>
      </c>
      <c r="C63" s="45" t="s">
        <v>280</v>
      </c>
      <c r="D63" s="3">
        <f t="shared" si="7"/>
        <v>217103</v>
      </c>
      <c r="E63" s="3">
        <v>171</v>
      </c>
      <c r="F63" s="3">
        <v>3</v>
      </c>
      <c r="G63" s="117">
        <f t="shared" si="8"/>
        <v>4</v>
      </c>
      <c r="H63" s="118">
        <v>2</v>
      </c>
      <c r="I63" s="122">
        <f t="shared" si="14"/>
        <v>4</v>
      </c>
      <c r="J63" s="117">
        <f t="shared" si="9"/>
        <v>0.04</v>
      </c>
      <c r="K63" s="3">
        <f t="shared" si="10"/>
        <v>256</v>
      </c>
      <c r="L63" s="117">
        <f t="shared" si="11"/>
        <v>2.56</v>
      </c>
      <c r="M63" s="3">
        <v>5</v>
      </c>
      <c r="P63" s="3">
        <v>46</v>
      </c>
      <c r="Q63" s="3">
        <f t="shared" si="19"/>
        <v>12</v>
      </c>
      <c r="R63" s="3">
        <f t="shared" si="15"/>
        <v>22012</v>
      </c>
      <c r="S63" s="117">
        <f t="shared" si="16"/>
        <v>300</v>
      </c>
      <c r="T63" s="45" t="s">
        <v>281</v>
      </c>
      <c r="U63" s="45" t="s">
        <v>282</v>
      </c>
      <c r="V63" s="3">
        <v>2</v>
      </c>
      <c r="W63" s="3">
        <v>2</v>
      </c>
      <c r="X63" s="85">
        <v>3</v>
      </c>
      <c r="Y63" s="124">
        <f t="shared" si="17"/>
        <v>300</v>
      </c>
      <c r="Z63" s="117">
        <f t="shared" si="18"/>
        <v>3</v>
      </c>
      <c r="AA63" s="126" t="s">
        <v>73</v>
      </c>
      <c r="AB63" s="126" t="s">
        <v>73</v>
      </c>
      <c r="AC63" s="126" t="s">
        <v>73</v>
      </c>
      <c r="AD63" s="45" t="s">
        <v>74</v>
      </c>
      <c r="AE63" s="3">
        <v>15</v>
      </c>
      <c r="AF63" s="45" t="s">
        <v>283</v>
      </c>
      <c r="AG63" s="45">
        <v>0</v>
      </c>
    </row>
    <row r="64" spans="1:33">
      <c r="A64" s="3">
        <v>47</v>
      </c>
      <c r="B64" s="45" t="s">
        <v>284</v>
      </c>
      <c r="C64" s="45" t="s">
        <v>285</v>
      </c>
      <c r="D64" s="3">
        <f t="shared" si="7"/>
        <v>217104</v>
      </c>
      <c r="E64" s="3">
        <v>171</v>
      </c>
      <c r="F64" s="3">
        <v>4</v>
      </c>
      <c r="G64" s="117">
        <f t="shared" si="8"/>
        <v>4</v>
      </c>
      <c r="H64" s="118">
        <v>2</v>
      </c>
      <c r="I64" s="122">
        <f t="shared" si="14"/>
        <v>4</v>
      </c>
      <c r="J64" s="117">
        <f t="shared" si="9"/>
        <v>0.04</v>
      </c>
      <c r="K64" s="3">
        <f t="shared" si="10"/>
        <v>256</v>
      </c>
      <c r="L64" s="117">
        <f t="shared" si="11"/>
        <v>2.56</v>
      </c>
      <c r="M64" s="3">
        <v>5</v>
      </c>
      <c r="P64" s="3">
        <v>47</v>
      </c>
      <c r="Q64" s="3">
        <f t="shared" si="19"/>
        <v>13</v>
      </c>
      <c r="R64" s="3">
        <f t="shared" si="15"/>
        <v>22013</v>
      </c>
      <c r="S64" s="117">
        <f t="shared" si="16"/>
        <v>200</v>
      </c>
      <c r="T64" s="45" t="s">
        <v>286</v>
      </c>
      <c r="U64" s="45" t="s">
        <v>287</v>
      </c>
      <c r="V64" s="3">
        <v>2</v>
      </c>
      <c r="W64" s="3">
        <v>2</v>
      </c>
      <c r="X64" s="85">
        <v>2</v>
      </c>
      <c r="Y64" s="124">
        <f t="shared" si="17"/>
        <v>200</v>
      </c>
      <c r="Z64" s="117">
        <f t="shared" si="18"/>
        <v>2</v>
      </c>
      <c r="AA64" s="126" t="s">
        <v>73</v>
      </c>
      <c r="AB64" s="126" t="s">
        <v>73</v>
      </c>
      <c r="AC64" s="126" t="s">
        <v>73</v>
      </c>
      <c r="AD64" s="45" t="s">
        <v>74</v>
      </c>
      <c r="AE64" s="3">
        <v>16</v>
      </c>
      <c r="AF64" s="45" t="s">
        <v>288</v>
      </c>
      <c r="AG64" s="45">
        <v>0</v>
      </c>
    </row>
    <row r="65" spans="1:33">
      <c r="A65" s="3">
        <v>48</v>
      </c>
      <c r="B65" s="45" t="s">
        <v>289</v>
      </c>
      <c r="C65" s="45" t="s">
        <v>290</v>
      </c>
      <c r="D65" s="3">
        <f t="shared" si="7"/>
        <v>217105</v>
      </c>
      <c r="E65" s="3">
        <v>171</v>
      </c>
      <c r="F65" s="3">
        <v>5</v>
      </c>
      <c r="G65" s="117">
        <f t="shared" si="8"/>
        <v>4</v>
      </c>
      <c r="H65" s="118">
        <v>2</v>
      </c>
      <c r="I65" s="122">
        <f t="shared" si="14"/>
        <v>4</v>
      </c>
      <c r="J65" s="117">
        <f t="shared" si="9"/>
        <v>0.04</v>
      </c>
      <c r="K65" s="3">
        <f t="shared" si="10"/>
        <v>256</v>
      </c>
      <c r="L65" s="117">
        <f t="shared" si="11"/>
        <v>2.56</v>
      </c>
      <c r="M65" s="3">
        <v>5</v>
      </c>
      <c r="P65" s="3">
        <v>48</v>
      </c>
      <c r="Q65" s="3">
        <f t="shared" si="19"/>
        <v>14</v>
      </c>
      <c r="R65" s="3">
        <f t="shared" si="15"/>
        <v>22014</v>
      </c>
      <c r="S65" s="117">
        <f t="shared" si="16"/>
        <v>200</v>
      </c>
      <c r="T65" s="45" t="s">
        <v>291</v>
      </c>
      <c r="U65" s="45" t="s">
        <v>292</v>
      </c>
      <c r="V65" s="3">
        <v>2</v>
      </c>
      <c r="W65" s="3">
        <v>2</v>
      </c>
      <c r="X65" s="85">
        <v>2</v>
      </c>
      <c r="Y65" s="124">
        <f t="shared" si="17"/>
        <v>200</v>
      </c>
      <c r="Z65" s="117">
        <f t="shared" si="18"/>
        <v>2</v>
      </c>
      <c r="AA65" s="126" t="s">
        <v>73</v>
      </c>
      <c r="AB65" s="126" t="s">
        <v>73</v>
      </c>
      <c r="AC65" s="126" t="s">
        <v>73</v>
      </c>
      <c r="AD65" s="45" t="s">
        <v>74</v>
      </c>
      <c r="AE65" s="3">
        <v>17</v>
      </c>
      <c r="AF65" s="45" t="s">
        <v>293</v>
      </c>
      <c r="AG65" s="45">
        <v>0</v>
      </c>
    </row>
    <row r="66" spans="1:33">
      <c r="A66" s="3">
        <v>49</v>
      </c>
      <c r="B66" s="45" t="s">
        <v>294</v>
      </c>
      <c r="C66" s="45" t="s">
        <v>295</v>
      </c>
      <c r="D66" s="3">
        <f t="shared" si="7"/>
        <v>217106</v>
      </c>
      <c r="E66" s="3">
        <v>171</v>
      </c>
      <c r="F66" s="3">
        <v>6</v>
      </c>
      <c r="G66" s="117">
        <f t="shared" si="8"/>
        <v>4</v>
      </c>
      <c r="H66" s="118">
        <v>2</v>
      </c>
      <c r="I66" s="122">
        <f t="shared" si="14"/>
        <v>4</v>
      </c>
      <c r="J66" s="117">
        <f t="shared" si="9"/>
        <v>0.04</v>
      </c>
      <c r="K66" s="3">
        <f t="shared" si="10"/>
        <v>256</v>
      </c>
      <c r="L66" s="117">
        <f t="shared" si="11"/>
        <v>2.56</v>
      </c>
      <c r="M66" s="3">
        <v>5</v>
      </c>
      <c r="P66" s="3">
        <v>49</v>
      </c>
      <c r="Q66" s="3">
        <f t="shared" si="19"/>
        <v>15</v>
      </c>
      <c r="R66" s="3">
        <f t="shared" si="15"/>
        <v>22015</v>
      </c>
      <c r="S66" s="117">
        <f t="shared" si="16"/>
        <v>300</v>
      </c>
      <c r="T66" s="45" t="s">
        <v>296</v>
      </c>
      <c r="U66" s="45" t="s">
        <v>297</v>
      </c>
      <c r="V66" s="3">
        <v>2</v>
      </c>
      <c r="W66" s="3">
        <v>2</v>
      </c>
      <c r="X66" s="85">
        <v>3</v>
      </c>
      <c r="Y66" s="124">
        <f t="shared" si="17"/>
        <v>300</v>
      </c>
      <c r="Z66" s="117">
        <f t="shared" si="18"/>
        <v>3</v>
      </c>
      <c r="AA66" s="126" t="s">
        <v>73</v>
      </c>
      <c r="AB66" s="126" t="s">
        <v>73</v>
      </c>
      <c r="AC66" s="126" t="s">
        <v>73</v>
      </c>
      <c r="AD66" s="45" t="s">
        <v>74</v>
      </c>
      <c r="AE66" s="3">
        <v>18</v>
      </c>
      <c r="AF66" s="45" t="s">
        <v>298</v>
      </c>
      <c r="AG66" s="45">
        <v>0</v>
      </c>
    </row>
    <row r="67" spans="1:33">
      <c r="A67" s="3">
        <v>50</v>
      </c>
      <c r="B67" s="45" t="s">
        <v>299</v>
      </c>
      <c r="C67" s="45" t="s">
        <v>300</v>
      </c>
      <c r="D67" s="3">
        <f t="shared" si="7"/>
        <v>217107</v>
      </c>
      <c r="E67" s="3">
        <v>171</v>
      </c>
      <c r="F67" s="3">
        <v>7</v>
      </c>
      <c r="G67" s="117">
        <f t="shared" si="8"/>
        <v>4</v>
      </c>
      <c r="H67" s="118">
        <v>2</v>
      </c>
      <c r="I67" s="122">
        <f t="shared" si="14"/>
        <v>4</v>
      </c>
      <c r="J67" s="117">
        <f t="shared" si="9"/>
        <v>0.04</v>
      </c>
      <c r="K67" s="3">
        <f t="shared" si="10"/>
        <v>256</v>
      </c>
      <c r="L67" s="117">
        <f t="shared" si="11"/>
        <v>2.56</v>
      </c>
      <c r="M67" s="3">
        <v>5</v>
      </c>
      <c r="P67" s="3">
        <v>50</v>
      </c>
      <c r="Q67" s="3">
        <f t="shared" si="19"/>
        <v>16</v>
      </c>
      <c r="R67" s="3">
        <f t="shared" si="15"/>
        <v>22016</v>
      </c>
      <c r="S67" s="117">
        <f t="shared" si="16"/>
        <v>300</v>
      </c>
      <c r="T67" s="45" t="s">
        <v>301</v>
      </c>
      <c r="U67" s="45" t="s">
        <v>302</v>
      </c>
      <c r="V67" s="3">
        <v>2</v>
      </c>
      <c r="W67" s="3">
        <v>2</v>
      </c>
      <c r="X67" s="85">
        <v>3</v>
      </c>
      <c r="Y67" s="124">
        <f t="shared" si="17"/>
        <v>300</v>
      </c>
      <c r="Z67" s="117">
        <f t="shared" si="18"/>
        <v>3</v>
      </c>
      <c r="AA67" s="126" t="s">
        <v>73</v>
      </c>
      <c r="AB67" s="126" t="s">
        <v>73</v>
      </c>
      <c r="AC67" s="126" t="s">
        <v>73</v>
      </c>
      <c r="AD67" s="45" t="s">
        <v>74</v>
      </c>
      <c r="AE67" s="3">
        <v>19</v>
      </c>
      <c r="AF67" s="45" t="s">
        <v>303</v>
      </c>
      <c r="AG67" s="45">
        <v>0</v>
      </c>
    </row>
    <row r="68" spans="1:33">
      <c r="A68" s="3">
        <v>51</v>
      </c>
      <c r="B68" s="45" t="s">
        <v>304</v>
      </c>
      <c r="C68" s="45" t="s">
        <v>305</v>
      </c>
      <c r="D68" s="3">
        <f t="shared" si="7"/>
        <v>217108</v>
      </c>
      <c r="E68" s="3">
        <v>171</v>
      </c>
      <c r="F68" s="3">
        <v>8</v>
      </c>
      <c r="G68" s="117">
        <f t="shared" si="8"/>
        <v>4</v>
      </c>
      <c r="H68" s="118">
        <v>2</v>
      </c>
      <c r="I68" s="122">
        <f t="shared" si="14"/>
        <v>4</v>
      </c>
      <c r="J68" s="117">
        <f t="shared" si="9"/>
        <v>0.04</v>
      </c>
      <c r="K68" s="3">
        <f t="shared" si="10"/>
        <v>256</v>
      </c>
      <c r="L68" s="117">
        <f t="shared" si="11"/>
        <v>2.56</v>
      </c>
      <c r="M68" s="3">
        <v>5</v>
      </c>
      <c r="P68" s="3">
        <v>51</v>
      </c>
      <c r="Q68" s="3">
        <f t="shared" si="19"/>
        <v>17</v>
      </c>
      <c r="R68" s="3">
        <f t="shared" si="15"/>
        <v>22017</v>
      </c>
      <c r="S68" s="117">
        <f t="shared" si="16"/>
        <v>300</v>
      </c>
      <c r="T68" s="45" t="s">
        <v>306</v>
      </c>
      <c r="U68" s="45" t="s">
        <v>307</v>
      </c>
      <c r="V68" s="3">
        <v>2</v>
      </c>
      <c r="W68" s="3">
        <v>2</v>
      </c>
      <c r="X68" s="85">
        <v>3</v>
      </c>
      <c r="Y68" s="124">
        <f t="shared" si="17"/>
        <v>300</v>
      </c>
      <c r="Z68" s="117">
        <f t="shared" si="18"/>
        <v>3</v>
      </c>
      <c r="AA68" s="126" t="s">
        <v>73</v>
      </c>
      <c r="AB68" s="126" t="s">
        <v>73</v>
      </c>
      <c r="AC68" s="126" t="s">
        <v>73</v>
      </c>
      <c r="AD68" s="45" t="s">
        <v>74</v>
      </c>
      <c r="AE68" s="3">
        <v>20</v>
      </c>
      <c r="AF68" s="45" t="s">
        <v>308</v>
      </c>
      <c r="AG68" s="45">
        <v>0</v>
      </c>
    </row>
    <row r="69" spans="1:33">
      <c r="A69" s="3">
        <v>52</v>
      </c>
      <c r="B69" s="45" t="s">
        <v>309</v>
      </c>
      <c r="C69" s="45" t="s">
        <v>310</v>
      </c>
      <c r="D69" s="3">
        <f t="shared" si="7"/>
        <v>217109</v>
      </c>
      <c r="E69" s="3">
        <v>171</v>
      </c>
      <c r="F69" s="3">
        <v>9</v>
      </c>
      <c r="G69" s="117">
        <f t="shared" si="8"/>
        <v>4</v>
      </c>
      <c r="H69" s="118">
        <v>2</v>
      </c>
      <c r="I69" s="122">
        <f t="shared" si="14"/>
        <v>4</v>
      </c>
      <c r="J69" s="117">
        <f t="shared" si="9"/>
        <v>0.04</v>
      </c>
      <c r="K69" s="3">
        <f t="shared" si="10"/>
        <v>256</v>
      </c>
      <c r="L69" s="117">
        <f t="shared" si="11"/>
        <v>2.56</v>
      </c>
      <c r="M69" s="3">
        <v>5</v>
      </c>
      <c r="P69" s="3">
        <v>52</v>
      </c>
      <c r="Q69" s="3">
        <f t="shared" si="19"/>
        <v>18</v>
      </c>
      <c r="R69" s="3">
        <f t="shared" si="15"/>
        <v>22018</v>
      </c>
      <c r="S69" s="117">
        <f t="shared" si="16"/>
        <v>300</v>
      </c>
      <c r="T69" s="45" t="s">
        <v>311</v>
      </c>
      <c r="U69" s="45" t="s">
        <v>312</v>
      </c>
      <c r="V69" s="3">
        <v>2</v>
      </c>
      <c r="W69" s="3">
        <v>2</v>
      </c>
      <c r="X69" s="85">
        <v>3</v>
      </c>
      <c r="Y69" s="124">
        <f t="shared" si="17"/>
        <v>300</v>
      </c>
      <c r="Z69" s="117">
        <f t="shared" si="18"/>
        <v>3</v>
      </c>
      <c r="AA69" s="126" t="s">
        <v>73</v>
      </c>
      <c r="AB69" s="126" t="s">
        <v>73</v>
      </c>
      <c r="AC69" s="126" t="s">
        <v>73</v>
      </c>
      <c r="AD69" s="45" t="s">
        <v>74</v>
      </c>
      <c r="AE69" s="3">
        <v>21</v>
      </c>
      <c r="AF69" s="45" t="s">
        <v>313</v>
      </c>
      <c r="AG69" s="45">
        <v>0</v>
      </c>
    </row>
    <row r="70" spans="1:33">
      <c r="A70" s="3">
        <v>53</v>
      </c>
      <c r="B70" s="45" t="s">
        <v>314</v>
      </c>
      <c r="C70" s="45" t="s">
        <v>315</v>
      </c>
      <c r="D70" s="3">
        <f t="shared" si="7"/>
        <v>217110</v>
      </c>
      <c r="E70" s="3">
        <v>171</v>
      </c>
      <c r="F70" s="3">
        <v>10</v>
      </c>
      <c r="G70" s="117">
        <f t="shared" si="8"/>
        <v>4</v>
      </c>
      <c r="H70" s="118">
        <v>2</v>
      </c>
      <c r="I70" s="122">
        <f t="shared" si="14"/>
        <v>4</v>
      </c>
      <c r="J70" s="117">
        <f t="shared" si="9"/>
        <v>0.04</v>
      </c>
      <c r="K70" s="3">
        <f t="shared" si="10"/>
        <v>256</v>
      </c>
      <c r="L70" s="117">
        <f t="shared" si="11"/>
        <v>2.56</v>
      </c>
      <c r="M70" s="3">
        <v>5</v>
      </c>
      <c r="P70" s="3">
        <v>53</v>
      </c>
      <c r="Q70" s="3">
        <f t="shared" si="19"/>
        <v>1</v>
      </c>
      <c r="R70" s="3">
        <f t="shared" si="15"/>
        <v>23001</v>
      </c>
      <c r="S70" s="117">
        <f t="shared" si="16"/>
        <v>200</v>
      </c>
      <c r="T70" s="45" t="s">
        <v>33</v>
      </c>
      <c r="U70" s="45" t="s">
        <v>316</v>
      </c>
      <c r="V70" s="3">
        <v>2</v>
      </c>
      <c r="W70" s="3">
        <v>3</v>
      </c>
      <c r="X70" s="85">
        <v>2</v>
      </c>
      <c r="Y70" s="124">
        <f t="shared" si="17"/>
        <v>200</v>
      </c>
      <c r="Z70" s="117">
        <f t="shared" si="18"/>
        <v>2</v>
      </c>
      <c r="AA70" s="126" t="s">
        <v>73</v>
      </c>
      <c r="AB70" s="126" t="s">
        <v>73</v>
      </c>
      <c r="AC70" s="126" t="s">
        <v>73</v>
      </c>
      <c r="AD70" s="45" t="s">
        <v>74</v>
      </c>
      <c r="AE70" s="3">
        <v>45</v>
      </c>
      <c r="AF70" s="45" t="s">
        <v>317</v>
      </c>
      <c r="AG70" s="45">
        <v>0</v>
      </c>
    </row>
    <row r="71" spans="1:33">
      <c r="A71" s="3">
        <v>54</v>
      </c>
      <c r="B71" s="45" t="s">
        <v>318</v>
      </c>
      <c r="C71" s="45" t="s">
        <v>319</v>
      </c>
      <c r="D71" s="3">
        <f t="shared" si="7"/>
        <v>217111</v>
      </c>
      <c r="E71" s="3">
        <v>171</v>
      </c>
      <c r="F71" s="3">
        <v>11</v>
      </c>
      <c r="G71" s="117">
        <f t="shared" si="8"/>
        <v>4</v>
      </c>
      <c r="H71" s="118">
        <v>2</v>
      </c>
      <c r="I71" s="122">
        <f t="shared" si="14"/>
        <v>4</v>
      </c>
      <c r="J71" s="117">
        <f t="shared" si="9"/>
        <v>0.04</v>
      </c>
      <c r="K71" s="3">
        <f t="shared" si="10"/>
        <v>256</v>
      </c>
      <c r="L71" s="117">
        <f t="shared" si="11"/>
        <v>2.56</v>
      </c>
      <c r="M71" s="3">
        <v>5</v>
      </c>
      <c r="P71" s="3">
        <v>54</v>
      </c>
      <c r="Q71" s="3">
        <f t="shared" si="19"/>
        <v>2</v>
      </c>
      <c r="R71" s="3">
        <f t="shared" si="15"/>
        <v>23002</v>
      </c>
      <c r="S71" s="117">
        <f t="shared" si="16"/>
        <v>200</v>
      </c>
      <c r="T71" s="45" t="s">
        <v>320</v>
      </c>
      <c r="U71" s="45" t="s">
        <v>321</v>
      </c>
      <c r="V71" s="3">
        <v>2</v>
      </c>
      <c r="W71" s="3">
        <v>3</v>
      </c>
      <c r="X71" s="85">
        <v>2</v>
      </c>
      <c r="Y71" s="124">
        <f t="shared" si="17"/>
        <v>200</v>
      </c>
      <c r="Z71" s="117">
        <f t="shared" si="18"/>
        <v>2</v>
      </c>
      <c r="AA71" s="126" t="s">
        <v>73</v>
      </c>
      <c r="AB71" s="126" t="s">
        <v>73</v>
      </c>
      <c r="AC71" s="126" t="s">
        <v>73</v>
      </c>
      <c r="AD71" s="45" t="s">
        <v>74</v>
      </c>
      <c r="AE71" s="3">
        <v>46</v>
      </c>
      <c r="AF71" s="45" t="s">
        <v>322</v>
      </c>
      <c r="AG71" s="45">
        <v>0</v>
      </c>
    </row>
    <row r="72" spans="1:33">
      <c r="A72" s="3">
        <v>55</v>
      </c>
      <c r="B72" s="45" t="s">
        <v>323</v>
      </c>
      <c r="C72" s="45" t="s">
        <v>324</v>
      </c>
      <c r="D72" s="3">
        <f t="shared" si="7"/>
        <v>217112</v>
      </c>
      <c r="E72" s="3">
        <v>171</v>
      </c>
      <c r="F72" s="3">
        <v>12</v>
      </c>
      <c r="G72" s="117">
        <f t="shared" si="8"/>
        <v>4</v>
      </c>
      <c r="H72" s="118">
        <v>2</v>
      </c>
      <c r="I72" s="122">
        <f t="shared" si="14"/>
        <v>4</v>
      </c>
      <c r="J72" s="117">
        <f t="shared" si="9"/>
        <v>0.04</v>
      </c>
      <c r="K72" s="3">
        <f t="shared" si="10"/>
        <v>256</v>
      </c>
      <c r="L72" s="117">
        <f t="shared" si="11"/>
        <v>2.56</v>
      </c>
      <c r="M72" s="3">
        <v>5</v>
      </c>
      <c r="P72" s="3">
        <v>55</v>
      </c>
      <c r="Q72" s="3">
        <f t="shared" si="19"/>
        <v>3</v>
      </c>
      <c r="R72" s="3">
        <f t="shared" si="15"/>
        <v>23003</v>
      </c>
      <c r="S72" s="117">
        <f t="shared" si="16"/>
        <v>200</v>
      </c>
      <c r="T72" s="45" t="s">
        <v>325</v>
      </c>
      <c r="U72" s="45" t="s">
        <v>326</v>
      </c>
      <c r="V72" s="3">
        <v>2</v>
      </c>
      <c r="W72" s="3">
        <v>3</v>
      </c>
      <c r="X72" s="85">
        <v>2</v>
      </c>
      <c r="Y72" s="124">
        <f t="shared" si="17"/>
        <v>200</v>
      </c>
      <c r="Z72" s="117">
        <f t="shared" si="18"/>
        <v>2</v>
      </c>
      <c r="AA72" s="126" t="s">
        <v>73</v>
      </c>
      <c r="AB72" s="126" t="s">
        <v>73</v>
      </c>
      <c r="AC72" s="126" t="s">
        <v>73</v>
      </c>
      <c r="AD72" s="45" t="s">
        <v>74</v>
      </c>
      <c r="AE72" s="3">
        <v>47</v>
      </c>
      <c r="AF72" s="45" t="s">
        <v>327</v>
      </c>
      <c r="AG72" s="45">
        <v>0</v>
      </c>
    </row>
    <row r="73" spans="1:33">
      <c r="A73" s="3">
        <v>56</v>
      </c>
      <c r="B73" s="45" t="s">
        <v>328</v>
      </c>
      <c r="C73" s="45" t="s">
        <v>329</v>
      </c>
      <c r="D73" s="3">
        <f t="shared" si="7"/>
        <v>217113</v>
      </c>
      <c r="E73" s="3">
        <v>171</v>
      </c>
      <c r="F73" s="3">
        <v>13</v>
      </c>
      <c r="G73" s="117">
        <f t="shared" si="8"/>
        <v>4</v>
      </c>
      <c r="H73" s="118">
        <v>2</v>
      </c>
      <c r="I73" s="122">
        <f t="shared" si="14"/>
        <v>4</v>
      </c>
      <c r="J73" s="117">
        <f t="shared" si="9"/>
        <v>0.04</v>
      </c>
      <c r="K73" s="3">
        <f t="shared" si="10"/>
        <v>256</v>
      </c>
      <c r="L73" s="117">
        <f t="shared" si="11"/>
        <v>2.56</v>
      </c>
      <c r="M73" s="3">
        <v>5</v>
      </c>
      <c r="P73" s="3">
        <v>56</v>
      </c>
      <c r="Q73" s="3">
        <f t="shared" si="19"/>
        <v>1</v>
      </c>
      <c r="R73" s="3">
        <f t="shared" si="15"/>
        <v>31001</v>
      </c>
      <c r="S73" s="117">
        <f t="shared" si="16"/>
        <v>200</v>
      </c>
      <c r="T73" s="45" t="s">
        <v>330</v>
      </c>
      <c r="U73" s="45" t="s">
        <v>331</v>
      </c>
      <c r="V73" s="3">
        <v>3</v>
      </c>
      <c r="W73" s="3">
        <v>1</v>
      </c>
      <c r="X73" s="85">
        <v>2</v>
      </c>
      <c r="Y73" s="124">
        <f t="shared" si="17"/>
        <v>200</v>
      </c>
      <c r="Z73" s="117">
        <f t="shared" si="18"/>
        <v>2</v>
      </c>
      <c r="AA73" s="126" t="s">
        <v>73</v>
      </c>
      <c r="AB73" s="126" t="s">
        <v>73</v>
      </c>
      <c r="AC73" s="126" t="s">
        <v>73</v>
      </c>
      <c r="AD73" s="45" t="s">
        <v>74</v>
      </c>
      <c r="AE73" s="3">
        <v>12</v>
      </c>
      <c r="AF73" s="45" t="s">
        <v>332</v>
      </c>
      <c r="AG73" s="45">
        <v>0</v>
      </c>
    </row>
    <row r="74" spans="1:33">
      <c r="A74" s="3">
        <v>57</v>
      </c>
      <c r="B74" s="45" t="s">
        <v>333</v>
      </c>
      <c r="C74" s="45" t="s">
        <v>334</v>
      </c>
      <c r="D74" s="3">
        <f t="shared" si="7"/>
        <v>217114</v>
      </c>
      <c r="E74" s="3">
        <v>171</v>
      </c>
      <c r="F74" s="3">
        <v>14</v>
      </c>
      <c r="G74" s="117">
        <f t="shared" si="8"/>
        <v>4</v>
      </c>
      <c r="H74" s="118">
        <v>2</v>
      </c>
      <c r="I74" s="122">
        <f t="shared" si="14"/>
        <v>4</v>
      </c>
      <c r="J74" s="117">
        <f t="shared" si="9"/>
        <v>0.04</v>
      </c>
      <c r="K74" s="3">
        <f t="shared" si="10"/>
        <v>256</v>
      </c>
      <c r="L74" s="117">
        <f t="shared" si="11"/>
        <v>2.56</v>
      </c>
      <c r="M74" s="3">
        <v>5</v>
      </c>
      <c r="P74" s="3">
        <v>57</v>
      </c>
      <c r="Q74" s="3">
        <f t="shared" si="19"/>
        <v>2</v>
      </c>
      <c r="R74" s="3">
        <f t="shared" si="15"/>
        <v>31002</v>
      </c>
      <c r="S74" s="117">
        <f t="shared" si="16"/>
        <v>300</v>
      </c>
      <c r="T74" s="45" t="s">
        <v>335</v>
      </c>
      <c r="U74" s="45" t="s">
        <v>336</v>
      </c>
      <c r="V74" s="3">
        <v>3</v>
      </c>
      <c r="W74" s="3">
        <v>1</v>
      </c>
      <c r="X74" s="85">
        <v>3</v>
      </c>
      <c r="Y74" s="124">
        <f t="shared" si="17"/>
        <v>300</v>
      </c>
      <c r="Z74" s="117">
        <f t="shared" si="18"/>
        <v>3</v>
      </c>
      <c r="AA74" s="126" t="s">
        <v>73</v>
      </c>
      <c r="AB74" s="126" t="s">
        <v>73</v>
      </c>
      <c r="AC74" s="126" t="s">
        <v>73</v>
      </c>
      <c r="AD74" s="45" t="s">
        <v>74</v>
      </c>
      <c r="AE74" s="3">
        <v>48</v>
      </c>
      <c r="AF74" s="45" t="s">
        <v>337</v>
      </c>
      <c r="AG74" s="45">
        <v>0</v>
      </c>
    </row>
    <row r="75" spans="1:33">
      <c r="A75" s="3">
        <v>58</v>
      </c>
      <c r="B75" s="45" t="s">
        <v>338</v>
      </c>
      <c r="C75" s="45" t="s">
        <v>339</v>
      </c>
      <c r="D75" s="3">
        <f t="shared" si="7"/>
        <v>217115</v>
      </c>
      <c r="E75" s="3">
        <v>171</v>
      </c>
      <c r="F75" s="3">
        <v>15</v>
      </c>
      <c r="G75" s="117">
        <f t="shared" si="8"/>
        <v>4</v>
      </c>
      <c r="H75" s="118">
        <v>2</v>
      </c>
      <c r="I75" s="122">
        <f t="shared" si="14"/>
        <v>4</v>
      </c>
      <c r="J75" s="117">
        <f t="shared" si="9"/>
        <v>0.04</v>
      </c>
      <c r="K75" s="3">
        <f t="shared" si="10"/>
        <v>256</v>
      </c>
      <c r="L75" s="117">
        <f t="shared" si="11"/>
        <v>2.56</v>
      </c>
      <c r="M75" s="3">
        <v>5</v>
      </c>
      <c r="P75" s="3">
        <v>58</v>
      </c>
      <c r="Q75" s="3">
        <f t="shared" si="19"/>
        <v>3</v>
      </c>
      <c r="R75" s="3">
        <f t="shared" si="15"/>
        <v>31003</v>
      </c>
      <c r="S75" s="117">
        <f t="shared" si="16"/>
        <v>300</v>
      </c>
      <c r="T75" s="45" t="s">
        <v>340</v>
      </c>
      <c r="U75" s="45" t="s">
        <v>341</v>
      </c>
      <c r="V75" s="3">
        <v>3</v>
      </c>
      <c r="W75" s="3">
        <v>1</v>
      </c>
      <c r="X75" s="85">
        <v>3</v>
      </c>
      <c r="Y75" s="124">
        <f t="shared" si="17"/>
        <v>300</v>
      </c>
      <c r="Z75" s="117">
        <f t="shared" si="18"/>
        <v>3</v>
      </c>
      <c r="AA75" s="126" t="s">
        <v>73</v>
      </c>
      <c r="AB75" s="126" t="s">
        <v>73</v>
      </c>
      <c r="AC75" s="126" t="s">
        <v>73</v>
      </c>
      <c r="AD75" s="45" t="s">
        <v>74</v>
      </c>
      <c r="AE75" s="3">
        <v>34</v>
      </c>
      <c r="AF75" s="45" t="s">
        <v>342</v>
      </c>
      <c r="AG75" s="45">
        <v>0</v>
      </c>
    </row>
    <row r="76" spans="1:33">
      <c r="A76" s="3">
        <v>59</v>
      </c>
      <c r="B76" s="45" t="s">
        <v>343</v>
      </c>
      <c r="C76" s="45" t="s">
        <v>344</v>
      </c>
      <c r="D76" s="3">
        <f t="shared" si="7"/>
        <v>301800</v>
      </c>
      <c r="E76" s="3">
        <v>18</v>
      </c>
      <c r="F76" s="3">
        <v>0</v>
      </c>
      <c r="G76" s="117">
        <f t="shared" si="8"/>
        <v>6</v>
      </c>
      <c r="H76" s="118">
        <v>3</v>
      </c>
      <c r="I76" s="122">
        <f t="shared" si="14"/>
        <v>6</v>
      </c>
      <c r="J76" s="117">
        <f t="shared" si="9"/>
        <v>0.06</v>
      </c>
      <c r="K76" s="3">
        <f t="shared" si="10"/>
        <v>384</v>
      </c>
      <c r="L76" s="117">
        <f t="shared" si="11"/>
        <v>3.84</v>
      </c>
      <c r="M76" s="3">
        <v>1</v>
      </c>
      <c r="P76" s="3">
        <v>59</v>
      </c>
      <c r="Q76" s="3">
        <f t="shared" si="19"/>
        <v>4</v>
      </c>
      <c r="R76" s="3">
        <f t="shared" si="15"/>
        <v>31004</v>
      </c>
      <c r="S76" s="117">
        <f t="shared" si="16"/>
        <v>200</v>
      </c>
      <c r="T76" s="45" t="s">
        <v>345</v>
      </c>
      <c r="U76" s="45" t="s">
        <v>346</v>
      </c>
      <c r="V76" s="3">
        <v>3</v>
      </c>
      <c r="W76" s="3">
        <v>1</v>
      </c>
      <c r="X76" s="85">
        <v>2</v>
      </c>
      <c r="Y76" s="124">
        <f t="shared" si="17"/>
        <v>200</v>
      </c>
      <c r="Z76" s="117">
        <f t="shared" si="18"/>
        <v>2</v>
      </c>
      <c r="AA76" s="126" t="s">
        <v>73</v>
      </c>
      <c r="AB76" s="126" t="s">
        <v>73</v>
      </c>
      <c r="AC76" s="126" t="s">
        <v>73</v>
      </c>
      <c r="AD76" s="45" t="s">
        <v>74</v>
      </c>
      <c r="AE76" s="3">
        <v>23</v>
      </c>
      <c r="AF76" s="45" t="s">
        <v>347</v>
      </c>
      <c r="AG76" s="45">
        <v>0</v>
      </c>
    </row>
    <row r="77" spans="1:33">
      <c r="A77" s="3">
        <v>60</v>
      </c>
      <c r="B77" s="45" t="s">
        <v>348</v>
      </c>
      <c r="C77" s="45" t="s">
        <v>349</v>
      </c>
      <c r="D77" s="3">
        <f t="shared" si="7"/>
        <v>301801</v>
      </c>
      <c r="E77" s="3">
        <v>18</v>
      </c>
      <c r="F77" s="3">
        <v>1</v>
      </c>
      <c r="G77" s="117">
        <f t="shared" si="8"/>
        <v>6</v>
      </c>
      <c r="H77" s="118">
        <v>3</v>
      </c>
      <c r="I77" s="122">
        <f t="shared" si="14"/>
        <v>6</v>
      </c>
      <c r="J77" s="117">
        <f t="shared" si="9"/>
        <v>0.06</v>
      </c>
      <c r="K77" s="3">
        <f t="shared" si="10"/>
        <v>384</v>
      </c>
      <c r="L77" s="117">
        <f t="shared" si="11"/>
        <v>3.84</v>
      </c>
      <c r="M77" s="3">
        <v>1</v>
      </c>
      <c r="P77" s="3">
        <v>60</v>
      </c>
      <c r="Q77" s="3">
        <f t="shared" si="19"/>
        <v>5</v>
      </c>
      <c r="R77" s="3">
        <f t="shared" si="15"/>
        <v>31005</v>
      </c>
      <c r="S77" s="117">
        <f t="shared" si="16"/>
        <v>100</v>
      </c>
      <c r="T77" s="45" t="s">
        <v>350</v>
      </c>
      <c r="U77" s="45" t="s">
        <v>351</v>
      </c>
      <c r="V77" s="3">
        <v>3</v>
      </c>
      <c r="W77" s="3">
        <v>1</v>
      </c>
      <c r="X77" s="85">
        <v>1</v>
      </c>
      <c r="Y77" s="124">
        <f t="shared" si="17"/>
        <v>100</v>
      </c>
      <c r="Z77" s="117">
        <f t="shared" si="18"/>
        <v>1</v>
      </c>
      <c r="AA77" s="126" t="s">
        <v>73</v>
      </c>
      <c r="AB77" s="126" t="s">
        <v>73</v>
      </c>
      <c r="AC77" s="126" t="s">
        <v>73</v>
      </c>
      <c r="AD77" s="45" t="s">
        <v>74</v>
      </c>
      <c r="AE77" s="3">
        <v>5</v>
      </c>
      <c r="AF77" s="45" t="s">
        <v>352</v>
      </c>
      <c r="AG77" s="45">
        <v>0</v>
      </c>
    </row>
    <row r="78" spans="1:33">
      <c r="A78" s="3">
        <v>61</v>
      </c>
      <c r="B78" s="45" t="s">
        <v>353</v>
      </c>
      <c r="C78" s="45" t="s">
        <v>354</v>
      </c>
      <c r="D78" s="3">
        <f t="shared" si="7"/>
        <v>301802</v>
      </c>
      <c r="E78" s="3">
        <v>18</v>
      </c>
      <c r="F78" s="3">
        <v>2</v>
      </c>
      <c r="G78" s="117">
        <f t="shared" si="8"/>
        <v>6</v>
      </c>
      <c r="H78" s="118">
        <v>3</v>
      </c>
      <c r="I78" s="122">
        <f t="shared" si="14"/>
        <v>6</v>
      </c>
      <c r="J78" s="117">
        <f t="shared" si="9"/>
        <v>0.06</v>
      </c>
      <c r="K78" s="3">
        <f t="shared" si="10"/>
        <v>384</v>
      </c>
      <c r="L78" s="117">
        <f t="shared" si="11"/>
        <v>3.84</v>
      </c>
      <c r="M78" s="3">
        <v>1</v>
      </c>
      <c r="P78" s="3">
        <v>61</v>
      </c>
      <c r="Q78" s="3">
        <f t="shared" si="19"/>
        <v>6</v>
      </c>
      <c r="R78" s="3">
        <f t="shared" si="15"/>
        <v>31006</v>
      </c>
      <c r="S78" s="117">
        <f t="shared" si="16"/>
        <v>100</v>
      </c>
      <c r="T78" s="45" t="s">
        <v>355</v>
      </c>
      <c r="U78" s="45" t="s">
        <v>356</v>
      </c>
      <c r="V78" s="3">
        <v>3</v>
      </c>
      <c r="W78" s="3">
        <v>1</v>
      </c>
      <c r="X78" s="85">
        <v>1</v>
      </c>
      <c r="Y78" s="124">
        <f t="shared" si="17"/>
        <v>100</v>
      </c>
      <c r="Z78" s="117">
        <f t="shared" si="18"/>
        <v>1</v>
      </c>
      <c r="AA78" s="126" t="s">
        <v>73</v>
      </c>
      <c r="AB78" s="126" t="s">
        <v>73</v>
      </c>
      <c r="AC78" s="126" t="s">
        <v>73</v>
      </c>
      <c r="AD78" s="45" t="s">
        <v>90</v>
      </c>
      <c r="AE78" s="3">
        <v>1</v>
      </c>
      <c r="AF78" s="45" t="s">
        <v>357</v>
      </c>
      <c r="AG78" s="45">
        <v>0</v>
      </c>
    </row>
    <row r="79" spans="1:33">
      <c r="A79" s="3">
        <v>62</v>
      </c>
      <c r="B79" s="45" t="s">
        <v>358</v>
      </c>
      <c r="C79" s="45" t="s">
        <v>359</v>
      </c>
      <c r="D79" s="3">
        <f t="shared" si="7"/>
        <v>301803</v>
      </c>
      <c r="E79" s="3">
        <v>18</v>
      </c>
      <c r="F79" s="3">
        <v>3</v>
      </c>
      <c r="G79" s="117">
        <f t="shared" si="8"/>
        <v>6</v>
      </c>
      <c r="H79" s="118">
        <v>3</v>
      </c>
      <c r="I79" s="122">
        <f t="shared" si="14"/>
        <v>6</v>
      </c>
      <c r="J79" s="117">
        <f t="shared" si="9"/>
        <v>0.06</v>
      </c>
      <c r="K79" s="3">
        <f t="shared" si="10"/>
        <v>384</v>
      </c>
      <c r="L79" s="117">
        <f t="shared" si="11"/>
        <v>3.84</v>
      </c>
      <c r="M79" s="3">
        <v>1</v>
      </c>
      <c r="P79" s="3">
        <v>62</v>
      </c>
      <c r="Q79" s="3">
        <f t="shared" si="19"/>
        <v>7</v>
      </c>
      <c r="R79" s="3">
        <f t="shared" si="15"/>
        <v>31007</v>
      </c>
      <c r="S79" s="117">
        <f t="shared" si="16"/>
        <v>100</v>
      </c>
      <c r="T79" s="45" t="s">
        <v>360</v>
      </c>
      <c r="U79" s="45" t="s">
        <v>361</v>
      </c>
      <c r="V79" s="3">
        <v>3</v>
      </c>
      <c r="W79" s="3">
        <v>1</v>
      </c>
      <c r="X79" s="85">
        <v>1</v>
      </c>
      <c r="Y79" s="124">
        <f t="shared" si="17"/>
        <v>100</v>
      </c>
      <c r="Z79" s="117">
        <f t="shared" si="18"/>
        <v>1</v>
      </c>
      <c r="AA79" s="126" t="s">
        <v>73</v>
      </c>
      <c r="AB79" s="126" t="s">
        <v>73</v>
      </c>
      <c r="AC79" s="126" t="s">
        <v>73</v>
      </c>
      <c r="AD79" s="45" t="s">
        <v>74</v>
      </c>
      <c r="AE79" s="3">
        <v>22</v>
      </c>
      <c r="AF79" s="45" t="s">
        <v>362</v>
      </c>
      <c r="AG79" s="45">
        <v>0</v>
      </c>
    </row>
    <row r="80" spans="1:33">
      <c r="A80" s="3">
        <v>63</v>
      </c>
      <c r="B80" s="45" t="s">
        <v>363</v>
      </c>
      <c r="C80" s="45" t="s">
        <v>364</v>
      </c>
      <c r="D80" s="3">
        <f t="shared" si="7"/>
        <v>302401</v>
      </c>
      <c r="E80" s="3">
        <v>24</v>
      </c>
      <c r="F80" s="3">
        <v>1</v>
      </c>
      <c r="G80" s="117">
        <f t="shared" si="8"/>
        <v>6</v>
      </c>
      <c r="H80" s="118">
        <v>3</v>
      </c>
      <c r="I80" s="122">
        <f t="shared" si="14"/>
        <v>6</v>
      </c>
      <c r="J80" s="117">
        <f t="shared" si="9"/>
        <v>0.06</v>
      </c>
      <c r="K80" s="3">
        <f t="shared" si="10"/>
        <v>384</v>
      </c>
      <c r="L80" s="117">
        <f t="shared" si="11"/>
        <v>3.84</v>
      </c>
      <c r="M80" s="3">
        <v>1</v>
      </c>
      <c r="P80" s="3">
        <v>63</v>
      </c>
      <c r="Q80" s="3">
        <f t="shared" si="19"/>
        <v>1</v>
      </c>
      <c r="R80" s="3">
        <f t="shared" si="15"/>
        <v>32001</v>
      </c>
      <c r="S80" s="117">
        <f t="shared" si="16"/>
        <v>300</v>
      </c>
      <c r="T80" s="45" t="s">
        <v>365</v>
      </c>
      <c r="U80" s="45" t="s">
        <v>366</v>
      </c>
      <c r="V80" s="3">
        <v>3</v>
      </c>
      <c r="W80" s="3">
        <v>2</v>
      </c>
      <c r="X80" s="85">
        <v>3</v>
      </c>
      <c r="Y80" s="124">
        <f t="shared" si="17"/>
        <v>300</v>
      </c>
      <c r="Z80" s="117">
        <f t="shared" si="18"/>
        <v>3</v>
      </c>
      <c r="AA80" s="126" t="s">
        <v>73</v>
      </c>
      <c r="AB80" s="126" t="s">
        <v>73</v>
      </c>
      <c r="AC80" s="126" t="s">
        <v>73</v>
      </c>
      <c r="AD80" s="45" t="s">
        <v>74</v>
      </c>
      <c r="AE80" s="3">
        <v>4</v>
      </c>
      <c r="AF80" s="45" t="s">
        <v>367</v>
      </c>
      <c r="AG80" s="45">
        <v>0</v>
      </c>
    </row>
    <row r="81" spans="1:33">
      <c r="A81" s="3">
        <v>64</v>
      </c>
      <c r="B81" s="45" t="s">
        <v>368</v>
      </c>
      <c r="C81" s="45" t="s">
        <v>369</v>
      </c>
      <c r="D81" s="3">
        <f t="shared" si="7"/>
        <v>302402</v>
      </c>
      <c r="E81" s="3">
        <v>24</v>
      </c>
      <c r="F81" s="3">
        <v>2</v>
      </c>
      <c r="G81" s="117">
        <f t="shared" si="8"/>
        <v>6</v>
      </c>
      <c r="H81" s="118">
        <v>3</v>
      </c>
      <c r="I81" s="122">
        <f t="shared" si="14"/>
        <v>6</v>
      </c>
      <c r="J81" s="117">
        <f t="shared" si="9"/>
        <v>0.06</v>
      </c>
      <c r="K81" s="3">
        <f t="shared" si="10"/>
        <v>384</v>
      </c>
      <c r="L81" s="117">
        <f t="shared" si="11"/>
        <v>3.84</v>
      </c>
      <c r="M81" s="3">
        <v>1</v>
      </c>
      <c r="P81" s="3">
        <v>64</v>
      </c>
      <c r="Q81" s="3">
        <f t="shared" si="19"/>
        <v>2</v>
      </c>
      <c r="R81" s="3">
        <f t="shared" si="15"/>
        <v>32002</v>
      </c>
      <c r="S81" s="117">
        <f t="shared" si="16"/>
        <v>100</v>
      </c>
      <c r="T81" s="45" t="s">
        <v>370</v>
      </c>
      <c r="U81" s="45" t="s">
        <v>371</v>
      </c>
      <c r="V81" s="3">
        <v>3</v>
      </c>
      <c r="W81" s="3">
        <v>2</v>
      </c>
      <c r="X81" s="85">
        <v>1</v>
      </c>
      <c r="Y81" s="124">
        <f t="shared" si="17"/>
        <v>100</v>
      </c>
      <c r="Z81" s="117">
        <f t="shared" si="18"/>
        <v>1</v>
      </c>
      <c r="AA81" s="126" t="s">
        <v>73</v>
      </c>
      <c r="AB81" s="126" t="s">
        <v>73</v>
      </c>
      <c r="AC81" s="126" t="s">
        <v>73</v>
      </c>
      <c r="AD81" s="45" t="s">
        <v>74</v>
      </c>
      <c r="AE81" s="3">
        <v>31</v>
      </c>
      <c r="AF81" s="45" t="s">
        <v>372</v>
      </c>
      <c r="AG81" s="45">
        <v>0</v>
      </c>
    </row>
    <row r="82" spans="1:33">
      <c r="A82" s="3">
        <v>65</v>
      </c>
      <c r="B82" s="45" t="s">
        <v>373</v>
      </c>
      <c r="C82" s="45" t="s">
        <v>374</v>
      </c>
      <c r="D82" s="3">
        <f t="shared" si="7"/>
        <v>303000</v>
      </c>
      <c r="E82" s="3">
        <v>30</v>
      </c>
      <c r="F82" s="3">
        <v>0</v>
      </c>
      <c r="G82" s="117">
        <f t="shared" si="8"/>
        <v>6</v>
      </c>
      <c r="H82" s="118">
        <v>3</v>
      </c>
      <c r="I82" s="122">
        <f t="shared" ref="I82:I113" si="20">VLOOKUP($H82,经济表_方块价格积分,C$10,1)</f>
        <v>6</v>
      </c>
      <c r="J82" s="117">
        <f t="shared" si="9"/>
        <v>0.06</v>
      </c>
      <c r="K82" s="3">
        <f t="shared" si="10"/>
        <v>384</v>
      </c>
      <c r="L82" s="117">
        <f t="shared" si="11"/>
        <v>3.84</v>
      </c>
      <c r="M82" s="3">
        <v>6</v>
      </c>
      <c r="P82" s="3">
        <v>65</v>
      </c>
      <c r="Q82" s="3">
        <f t="shared" si="19"/>
        <v>3</v>
      </c>
      <c r="R82" s="3">
        <f t="shared" ref="R82:R91" si="21">V82*10000+W82*1000+Q82</f>
        <v>32003</v>
      </c>
      <c r="S82" s="117">
        <f t="shared" ref="S82:S91" si="22">Y82</f>
        <v>100</v>
      </c>
      <c r="T82" s="45" t="s">
        <v>375</v>
      </c>
      <c r="U82" s="45" t="s">
        <v>376</v>
      </c>
      <c r="V82" s="3">
        <v>3</v>
      </c>
      <c r="W82" s="3">
        <v>2</v>
      </c>
      <c r="X82" s="85">
        <v>1</v>
      </c>
      <c r="Y82" s="124">
        <f t="shared" ref="Y82:Y91" si="23">X82*E$10</f>
        <v>100</v>
      </c>
      <c r="Z82" s="117">
        <f t="shared" ref="Z82:Z91" si="24">Y82/D$10</f>
        <v>1</v>
      </c>
      <c r="AA82" s="126" t="s">
        <v>73</v>
      </c>
      <c r="AB82" s="126" t="s">
        <v>73</v>
      </c>
      <c r="AC82" s="126" t="s">
        <v>73</v>
      </c>
      <c r="AD82" s="45" t="s">
        <v>74</v>
      </c>
      <c r="AE82" s="3">
        <v>32</v>
      </c>
      <c r="AF82" s="45" t="s">
        <v>377</v>
      </c>
      <c r="AG82" s="45">
        <v>0</v>
      </c>
    </row>
    <row r="83" spans="1:33">
      <c r="A83" s="3">
        <v>66</v>
      </c>
      <c r="B83" s="45" t="s">
        <v>378</v>
      </c>
      <c r="C83" s="45" t="s">
        <v>379</v>
      </c>
      <c r="D83" s="3">
        <f t="shared" ref="D83:D146" si="25">100000*H83+E83*100+F83</f>
        <v>304200</v>
      </c>
      <c r="E83" s="3">
        <v>42</v>
      </c>
      <c r="F83" s="3">
        <v>0</v>
      </c>
      <c r="G83" s="117">
        <f t="shared" ref="G83:G146" si="26">I83</f>
        <v>6</v>
      </c>
      <c r="H83" s="118">
        <v>3</v>
      </c>
      <c r="I83" s="122">
        <f t="shared" si="20"/>
        <v>6</v>
      </c>
      <c r="J83" s="117">
        <f t="shared" ref="J83:J146" si="27">G83/D$10</f>
        <v>0.06</v>
      </c>
      <c r="K83" s="3">
        <f t="shared" ref="K83:K146" si="28">I83*64</f>
        <v>384</v>
      </c>
      <c r="L83" s="117">
        <f t="shared" ref="L83:L146" si="29">J83*64</f>
        <v>3.84</v>
      </c>
      <c r="M83" s="3">
        <v>1</v>
      </c>
      <c r="P83" s="3">
        <v>66</v>
      </c>
      <c r="Q83" s="3">
        <f t="shared" ref="Q83:Q91" si="30">IF(W83=W82,Q82+1,1)</f>
        <v>4</v>
      </c>
      <c r="R83" s="3">
        <f t="shared" si="21"/>
        <v>32004</v>
      </c>
      <c r="S83" s="117">
        <f t="shared" si="22"/>
        <v>100</v>
      </c>
      <c r="T83" s="45" t="s">
        <v>380</v>
      </c>
      <c r="U83" s="45" t="s">
        <v>381</v>
      </c>
      <c r="V83" s="3">
        <v>3</v>
      </c>
      <c r="W83" s="3">
        <v>2</v>
      </c>
      <c r="X83" s="85">
        <v>1</v>
      </c>
      <c r="Y83" s="124">
        <f t="shared" si="23"/>
        <v>100</v>
      </c>
      <c r="Z83" s="117">
        <f t="shared" si="24"/>
        <v>1</v>
      </c>
      <c r="AA83" s="126" t="s">
        <v>73</v>
      </c>
      <c r="AB83" s="126" t="s">
        <v>73</v>
      </c>
      <c r="AC83" s="126" t="s">
        <v>73</v>
      </c>
      <c r="AD83" s="45" t="s">
        <v>74</v>
      </c>
      <c r="AE83" s="3">
        <v>33</v>
      </c>
      <c r="AF83" s="45" t="s">
        <v>382</v>
      </c>
      <c r="AG83" s="45">
        <v>0</v>
      </c>
    </row>
    <row r="84" spans="1:33">
      <c r="A84" s="3">
        <v>67</v>
      </c>
      <c r="B84" s="45" t="s">
        <v>383</v>
      </c>
      <c r="C84" s="45" t="s">
        <v>384</v>
      </c>
      <c r="D84" s="3">
        <f t="shared" si="25"/>
        <v>304400</v>
      </c>
      <c r="E84" s="3">
        <v>44</v>
      </c>
      <c r="F84" s="3">
        <v>0</v>
      </c>
      <c r="G84" s="117">
        <f t="shared" si="26"/>
        <v>6</v>
      </c>
      <c r="H84" s="118">
        <v>3</v>
      </c>
      <c r="I84" s="122">
        <f t="shared" si="20"/>
        <v>6</v>
      </c>
      <c r="J84" s="117">
        <f t="shared" si="27"/>
        <v>0.06</v>
      </c>
      <c r="K84" s="3">
        <f t="shared" si="28"/>
        <v>384</v>
      </c>
      <c r="L84" s="117">
        <f t="shared" si="29"/>
        <v>3.84</v>
      </c>
      <c r="M84" s="3">
        <v>3</v>
      </c>
      <c r="P84" s="3">
        <v>67</v>
      </c>
      <c r="Q84" s="3">
        <f t="shared" si="30"/>
        <v>5</v>
      </c>
      <c r="R84" s="3">
        <f t="shared" si="21"/>
        <v>32005</v>
      </c>
      <c r="S84" s="117">
        <f t="shared" si="22"/>
        <v>300</v>
      </c>
      <c r="T84" s="45" t="s">
        <v>385</v>
      </c>
      <c r="U84" s="45" t="s">
        <v>386</v>
      </c>
      <c r="V84" s="3">
        <v>3</v>
      </c>
      <c r="W84" s="3">
        <v>2</v>
      </c>
      <c r="X84" s="85">
        <v>3</v>
      </c>
      <c r="Y84" s="124">
        <f t="shared" si="23"/>
        <v>300</v>
      </c>
      <c r="Z84" s="117">
        <f t="shared" si="24"/>
        <v>3</v>
      </c>
      <c r="AA84" s="126" t="s">
        <v>73</v>
      </c>
      <c r="AB84" s="126" t="s">
        <v>73</v>
      </c>
      <c r="AC84" s="126" t="s">
        <v>73</v>
      </c>
      <c r="AD84" s="45" t="s">
        <v>90</v>
      </c>
      <c r="AE84" s="3">
        <v>7</v>
      </c>
      <c r="AF84" s="126" t="s">
        <v>73</v>
      </c>
      <c r="AG84" s="45">
        <v>0</v>
      </c>
    </row>
    <row r="85" spans="1:33">
      <c r="A85" s="3">
        <v>68</v>
      </c>
      <c r="B85" s="45" t="s">
        <v>387</v>
      </c>
      <c r="C85" s="45" t="s">
        <v>388</v>
      </c>
      <c r="D85" s="3">
        <f t="shared" si="25"/>
        <v>304401</v>
      </c>
      <c r="E85" s="3">
        <v>44</v>
      </c>
      <c r="F85" s="3">
        <v>1</v>
      </c>
      <c r="G85" s="117">
        <f t="shared" si="26"/>
        <v>6</v>
      </c>
      <c r="H85" s="118">
        <v>3</v>
      </c>
      <c r="I85" s="122">
        <f t="shared" si="20"/>
        <v>6</v>
      </c>
      <c r="J85" s="117">
        <f t="shared" si="27"/>
        <v>0.06</v>
      </c>
      <c r="K85" s="3">
        <f t="shared" si="28"/>
        <v>384</v>
      </c>
      <c r="L85" s="117">
        <f t="shared" si="29"/>
        <v>3.84</v>
      </c>
      <c r="M85" s="3">
        <v>3</v>
      </c>
      <c r="P85" s="3">
        <v>68</v>
      </c>
      <c r="Q85" s="3">
        <f t="shared" si="30"/>
        <v>6</v>
      </c>
      <c r="R85" s="3">
        <f t="shared" si="21"/>
        <v>32006</v>
      </c>
      <c r="S85" s="117">
        <f t="shared" si="22"/>
        <v>100</v>
      </c>
      <c r="T85" s="45" t="s">
        <v>389</v>
      </c>
      <c r="U85" s="45" t="s">
        <v>390</v>
      </c>
      <c r="V85" s="3">
        <v>3</v>
      </c>
      <c r="W85" s="3">
        <v>2</v>
      </c>
      <c r="X85" s="85">
        <v>1</v>
      </c>
      <c r="Y85" s="124">
        <f t="shared" si="23"/>
        <v>100</v>
      </c>
      <c r="Z85" s="117">
        <f t="shared" si="24"/>
        <v>1</v>
      </c>
      <c r="AA85" s="126" t="s">
        <v>73</v>
      </c>
      <c r="AB85" s="126" t="s">
        <v>73</v>
      </c>
      <c r="AC85" s="126" t="s">
        <v>73</v>
      </c>
      <c r="AD85" s="45" t="s">
        <v>391</v>
      </c>
      <c r="AE85" s="3">
        <v>1</v>
      </c>
      <c r="AF85" s="126" t="s">
        <v>73</v>
      </c>
      <c r="AG85" s="45">
        <v>0</v>
      </c>
    </row>
    <row r="86" spans="1:33">
      <c r="A86" s="3">
        <v>69</v>
      </c>
      <c r="B86" s="45" t="s">
        <v>392</v>
      </c>
      <c r="C86" s="45" t="s">
        <v>393</v>
      </c>
      <c r="D86" s="3">
        <f t="shared" si="25"/>
        <v>304402</v>
      </c>
      <c r="E86" s="3">
        <v>44</v>
      </c>
      <c r="F86" s="3">
        <v>2</v>
      </c>
      <c r="G86" s="117">
        <f t="shared" si="26"/>
        <v>6</v>
      </c>
      <c r="H86" s="118">
        <v>3</v>
      </c>
      <c r="I86" s="122">
        <f t="shared" si="20"/>
        <v>6</v>
      </c>
      <c r="J86" s="117">
        <f t="shared" si="27"/>
        <v>0.06</v>
      </c>
      <c r="K86" s="3">
        <f t="shared" si="28"/>
        <v>384</v>
      </c>
      <c r="L86" s="117">
        <f t="shared" si="29"/>
        <v>3.84</v>
      </c>
      <c r="M86" s="3">
        <v>3</v>
      </c>
      <c r="P86" s="3">
        <v>69</v>
      </c>
      <c r="Q86" s="3">
        <f t="shared" si="30"/>
        <v>7</v>
      </c>
      <c r="R86" s="3">
        <f t="shared" si="21"/>
        <v>32007</v>
      </c>
      <c r="S86" s="117">
        <f t="shared" si="22"/>
        <v>100</v>
      </c>
      <c r="T86" s="45" t="s">
        <v>394</v>
      </c>
      <c r="U86" s="45" t="s">
        <v>395</v>
      </c>
      <c r="V86" s="3">
        <v>3</v>
      </c>
      <c r="W86" s="3">
        <v>2</v>
      </c>
      <c r="X86" s="85">
        <v>1</v>
      </c>
      <c r="Y86" s="124">
        <f t="shared" si="23"/>
        <v>100</v>
      </c>
      <c r="Z86" s="117">
        <f t="shared" si="24"/>
        <v>1</v>
      </c>
      <c r="AA86" s="126" t="s">
        <v>73</v>
      </c>
      <c r="AB86" s="126" t="s">
        <v>73</v>
      </c>
      <c r="AC86" s="126" t="s">
        <v>73</v>
      </c>
      <c r="AD86" s="45" t="s">
        <v>74</v>
      </c>
      <c r="AE86" s="3">
        <v>49</v>
      </c>
      <c r="AF86" s="45" t="s">
        <v>396</v>
      </c>
      <c r="AG86" s="45">
        <v>0</v>
      </c>
    </row>
    <row r="87" spans="1:33">
      <c r="A87" s="3">
        <v>70</v>
      </c>
      <c r="B87" s="45" t="s">
        <v>397</v>
      </c>
      <c r="C87" s="45" t="s">
        <v>398</v>
      </c>
      <c r="D87" s="3">
        <f t="shared" si="25"/>
        <v>304403</v>
      </c>
      <c r="E87" s="3">
        <v>44</v>
      </c>
      <c r="F87" s="3">
        <v>3</v>
      </c>
      <c r="G87" s="117">
        <f t="shared" si="26"/>
        <v>6</v>
      </c>
      <c r="H87" s="118">
        <v>3</v>
      </c>
      <c r="I87" s="122">
        <f t="shared" si="20"/>
        <v>6</v>
      </c>
      <c r="J87" s="117">
        <f t="shared" si="27"/>
        <v>0.06</v>
      </c>
      <c r="K87" s="3">
        <f t="shared" si="28"/>
        <v>384</v>
      </c>
      <c r="L87" s="117">
        <f t="shared" si="29"/>
        <v>3.84</v>
      </c>
      <c r="M87" s="3">
        <v>3</v>
      </c>
      <c r="P87" s="3">
        <v>70</v>
      </c>
      <c r="Q87" s="3">
        <f t="shared" si="30"/>
        <v>8</v>
      </c>
      <c r="R87" s="3">
        <f t="shared" si="21"/>
        <v>32008</v>
      </c>
      <c r="S87" s="117">
        <f t="shared" si="22"/>
        <v>100</v>
      </c>
      <c r="T87" s="45" t="s">
        <v>399</v>
      </c>
      <c r="U87" s="45" t="s">
        <v>400</v>
      </c>
      <c r="V87" s="3">
        <v>3</v>
      </c>
      <c r="W87" s="3">
        <v>2</v>
      </c>
      <c r="X87" s="85">
        <v>1</v>
      </c>
      <c r="Y87" s="124">
        <f t="shared" si="23"/>
        <v>100</v>
      </c>
      <c r="Z87" s="117">
        <f t="shared" si="24"/>
        <v>1</v>
      </c>
      <c r="AA87" s="126" t="s">
        <v>73</v>
      </c>
      <c r="AB87" s="126" t="s">
        <v>73</v>
      </c>
      <c r="AC87" s="126" t="s">
        <v>73</v>
      </c>
      <c r="AD87" s="45" t="s">
        <v>74</v>
      </c>
      <c r="AE87" s="3">
        <v>50</v>
      </c>
      <c r="AF87" s="45" t="s">
        <v>401</v>
      </c>
      <c r="AG87" s="45">
        <v>0</v>
      </c>
    </row>
    <row r="88" spans="1:33">
      <c r="A88" s="3">
        <v>71</v>
      </c>
      <c r="B88" s="45" t="s">
        <v>402</v>
      </c>
      <c r="C88" s="45" t="s">
        <v>403</v>
      </c>
      <c r="D88" s="3">
        <f t="shared" si="25"/>
        <v>304404</v>
      </c>
      <c r="E88" s="3">
        <v>44</v>
      </c>
      <c r="F88" s="3">
        <v>4</v>
      </c>
      <c r="G88" s="117">
        <f t="shared" si="26"/>
        <v>6</v>
      </c>
      <c r="H88" s="118">
        <v>3</v>
      </c>
      <c r="I88" s="122">
        <f t="shared" si="20"/>
        <v>6</v>
      </c>
      <c r="J88" s="117">
        <f t="shared" si="27"/>
        <v>0.06</v>
      </c>
      <c r="K88" s="3">
        <f t="shared" si="28"/>
        <v>384</v>
      </c>
      <c r="L88" s="117">
        <f t="shared" si="29"/>
        <v>3.84</v>
      </c>
      <c r="M88" s="3">
        <v>3</v>
      </c>
      <c r="P88" s="3">
        <v>71</v>
      </c>
      <c r="Q88" s="3">
        <f t="shared" si="30"/>
        <v>9</v>
      </c>
      <c r="R88" s="3">
        <f t="shared" si="21"/>
        <v>32009</v>
      </c>
      <c r="S88" s="117">
        <f t="shared" si="22"/>
        <v>200</v>
      </c>
      <c r="T88" s="45" t="s">
        <v>404</v>
      </c>
      <c r="U88" s="45" t="s">
        <v>405</v>
      </c>
      <c r="V88" s="3">
        <v>3</v>
      </c>
      <c r="W88" s="3">
        <v>2</v>
      </c>
      <c r="X88" s="85">
        <v>2</v>
      </c>
      <c r="Y88" s="124">
        <f t="shared" si="23"/>
        <v>200</v>
      </c>
      <c r="Z88" s="117">
        <f t="shared" si="24"/>
        <v>2</v>
      </c>
      <c r="AA88" s="126" t="s">
        <v>73</v>
      </c>
      <c r="AB88" s="126" t="s">
        <v>73</v>
      </c>
      <c r="AC88" s="126" t="s">
        <v>73</v>
      </c>
      <c r="AD88" s="45" t="s">
        <v>90</v>
      </c>
      <c r="AE88" s="3">
        <v>19</v>
      </c>
      <c r="AF88" s="126" t="s">
        <v>73</v>
      </c>
      <c r="AG88" s="45">
        <v>1</v>
      </c>
    </row>
    <row r="89" spans="1:33">
      <c r="A89" s="3">
        <v>72</v>
      </c>
      <c r="B89" s="45" t="s">
        <v>406</v>
      </c>
      <c r="C89" s="45" t="s">
        <v>407</v>
      </c>
      <c r="D89" s="3">
        <f t="shared" si="25"/>
        <v>304405</v>
      </c>
      <c r="E89" s="3">
        <v>44</v>
      </c>
      <c r="F89" s="3">
        <v>5</v>
      </c>
      <c r="G89" s="117">
        <f t="shared" si="26"/>
        <v>6</v>
      </c>
      <c r="H89" s="118">
        <v>3</v>
      </c>
      <c r="I89" s="122">
        <f t="shared" si="20"/>
        <v>6</v>
      </c>
      <c r="J89" s="117">
        <f t="shared" si="27"/>
        <v>0.06</v>
      </c>
      <c r="K89" s="3">
        <f t="shared" si="28"/>
        <v>384</v>
      </c>
      <c r="L89" s="117">
        <f t="shared" si="29"/>
        <v>3.84</v>
      </c>
      <c r="M89" s="3">
        <v>3</v>
      </c>
      <c r="P89" s="3">
        <v>72</v>
      </c>
      <c r="Q89" s="3">
        <f t="shared" si="30"/>
        <v>10</v>
      </c>
      <c r="R89" s="3">
        <f t="shared" si="21"/>
        <v>32010</v>
      </c>
      <c r="S89" s="117">
        <f t="shared" si="22"/>
        <v>400</v>
      </c>
      <c r="T89" s="45" t="s">
        <v>408</v>
      </c>
      <c r="U89" s="45" t="s">
        <v>409</v>
      </c>
      <c r="V89" s="3">
        <v>3</v>
      </c>
      <c r="W89" s="3">
        <v>2</v>
      </c>
      <c r="X89" s="85">
        <v>4</v>
      </c>
      <c r="Y89" s="124">
        <f t="shared" si="23"/>
        <v>400</v>
      </c>
      <c r="Z89" s="117">
        <f t="shared" si="24"/>
        <v>4</v>
      </c>
      <c r="AA89" s="126" t="s">
        <v>73</v>
      </c>
      <c r="AB89" s="126" t="s">
        <v>73</v>
      </c>
      <c r="AC89" s="126" t="s">
        <v>73</v>
      </c>
      <c r="AD89" s="45" t="s">
        <v>90</v>
      </c>
      <c r="AE89" s="3">
        <v>9</v>
      </c>
      <c r="AF89" s="126" t="s">
        <v>73</v>
      </c>
      <c r="AG89" s="45">
        <v>0</v>
      </c>
    </row>
    <row r="90" spans="1:33">
      <c r="A90" s="3">
        <v>73</v>
      </c>
      <c r="B90" s="45" t="s">
        <v>410</v>
      </c>
      <c r="C90" s="45" t="s">
        <v>411</v>
      </c>
      <c r="D90" s="3">
        <f t="shared" si="25"/>
        <v>304406</v>
      </c>
      <c r="E90" s="3">
        <v>44</v>
      </c>
      <c r="F90" s="3">
        <v>6</v>
      </c>
      <c r="G90" s="117">
        <f t="shared" si="26"/>
        <v>6</v>
      </c>
      <c r="H90" s="118">
        <v>3</v>
      </c>
      <c r="I90" s="122">
        <f t="shared" si="20"/>
        <v>6</v>
      </c>
      <c r="J90" s="117">
        <f t="shared" si="27"/>
        <v>0.06</v>
      </c>
      <c r="K90" s="3">
        <f t="shared" si="28"/>
        <v>384</v>
      </c>
      <c r="L90" s="117">
        <f t="shared" si="29"/>
        <v>3.84</v>
      </c>
      <c r="M90" s="3">
        <v>3</v>
      </c>
      <c r="P90" s="3">
        <v>73</v>
      </c>
      <c r="Q90" s="3">
        <f t="shared" si="30"/>
        <v>11</v>
      </c>
      <c r="R90" s="3">
        <f t="shared" si="21"/>
        <v>32011</v>
      </c>
      <c r="S90" s="117">
        <f t="shared" si="22"/>
        <v>300</v>
      </c>
      <c r="T90" s="45" t="s">
        <v>412</v>
      </c>
      <c r="U90" s="45" t="s">
        <v>413</v>
      </c>
      <c r="V90" s="3">
        <v>3</v>
      </c>
      <c r="W90" s="3">
        <v>2</v>
      </c>
      <c r="X90" s="85">
        <v>3</v>
      </c>
      <c r="Y90" s="124">
        <f t="shared" si="23"/>
        <v>300</v>
      </c>
      <c r="Z90" s="117">
        <f t="shared" si="24"/>
        <v>3</v>
      </c>
      <c r="AA90" s="126" t="s">
        <v>73</v>
      </c>
      <c r="AB90" s="126" t="s">
        <v>73</v>
      </c>
      <c r="AC90" s="126" t="s">
        <v>73</v>
      </c>
      <c r="AD90" s="45" t="s">
        <v>90</v>
      </c>
      <c r="AE90" s="3">
        <v>11</v>
      </c>
      <c r="AF90" s="126" t="s">
        <v>73</v>
      </c>
      <c r="AG90" s="45">
        <v>0</v>
      </c>
    </row>
    <row r="91" spans="1:33">
      <c r="A91" s="3">
        <v>74</v>
      </c>
      <c r="B91" s="45" t="s">
        <v>414</v>
      </c>
      <c r="C91" s="45" t="s">
        <v>415</v>
      </c>
      <c r="D91" s="3">
        <f t="shared" si="25"/>
        <v>305300</v>
      </c>
      <c r="E91" s="3">
        <v>53</v>
      </c>
      <c r="F91" s="3">
        <v>0</v>
      </c>
      <c r="G91" s="117">
        <f t="shared" si="26"/>
        <v>6</v>
      </c>
      <c r="H91" s="118">
        <v>3</v>
      </c>
      <c r="I91" s="122">
        <f t="shared" si="20"/>
        <v>6</v>
      </c>
      <c r="J91" s="117">
        <f t="shared" si="27"/>
        <v>0.06</v>
      </c>
      <c r="K91" s="3">
        <f t="shared" si="28"/>
        <v>384</v>
      </c>
      <c r="L91" s="117">
        <f t="shared" si="29"/>
        <v>3.84</v>
      </c>
      <c r="M91" s="3">
        <v>3</v>
      </c>
      <c r="P91" s="3">
        <v>74</v>
      </c>
      <c r="Q91" s="3">
        <f t="shared" si="30"/>
        <v>12</v>
      </c>
      <c r="R91" s="3">
        <f t="shared" si="21"/>
        <v>32012</v>
      </c>
      <c r="S91" s="117">
        <f t="shared" si="22"/>
        <v>300</v>
      </c>
      <c r="T91" s="45" t="s">
        <v>416</v>
      </c>
      <c r="U91" s="45" t="s">
        <v>417</v>
      </c>
      <c r="V91" s="3">
        <v>3</v>
      </c>
      <c r="W91" s="3">
        <v>2</v>
      </c>
      <c r="X91" s="85">
        <v>3</v>
      </c>
      <c r="Y91" s="124">
        <f t="shared" si="23"/>
        <v>300</v>
      </c>
      <c r="Z91" s="117">
        <f t="shared" si="24"/>
        <v>3</v>
      </c>
      <c r="AA91" s="126" t="s">
        <v>73</v>
      </c>
      <c r="AB91" s="126" t="s">
        <v>73</v>
      </c>
      <c r="AC91" s="126" t="s">
        <v>73</v>
      </c>
      <c r="AD91" s="45" t="s">
        <v>90</v>
      </c>
      <c r="AE91" s="3">
        <v>10</v>
      </c>
      <c r="AF91" s="126" t="s">
        <v>73</v>
      </c>
      <c r="AG91" s="45">
        <v>0</v>
      </c>
    </row>
    <row r="92" spans="1:33">
      <c r="A92" s="3">
        <v>75</v>
      </c>
      <c r="B92" s="45" t="s">
        <v>418</v>
      </c>
      <c r="C92" s="45" t="s">
        <v>419</v>
      </c>
      <c r="D92" s="3">
        <f t="shared" si="25"/>
        <v>306700</v>
      </c>
      <c r="E92" s="3">
        <v>67</v>
      </c>
      <c r="F92" s="3">
        <v>0</v>
      </c>
      <c r="G92" s="117">
        <f t="shared" si="26"/>
        <v>6</v>
      </c>
      <c r="H92" s="118">
        <v>3</v>
      </c>
      <c r="I92" s="122">
        <f t="shared" si="20"/>
        <v>6</v>
      </c>
      <c r="J92" s="117">
        <f t="shared" si="27"/>
        <v>0.06</v>
      </c>
      <c r="K92" s="3">
        <f t="shared" si="28"/>
        <v>384</v>
      </c>
      <c r="L92" s="117">
        <f t="shared" si="29"/>
        <v>3.84</v>
      </c>
      <c r="M92" s="3">
        <v>3</v>
      </c>
      <c r="V92" s="3">
        <f>COUNTIF(V$18:V$91,"=1")</f>
        <v>29</v>
      </c>
    </row>
    <row r="93" spans="1:33">
      <c r="A93" s="3">
        <v>76</v>
      </c>
      <c r="B93" s="45" t="s">
        <v>420</v>
      </c>
      <c r="C93" s="45" t="s">
        <v>421</v>
      </c>
      <c r="D93" s="3">
        <f t="shared" si="25"/>
        <v>307200</v>
      </c>
      <c r="E93" s="3">
        <v>72</v>
      </c>
      <c r="F93" s="3">
        <v>0</v>
      </c>
      <c r="G93" s="117">
        <f t="shared" si="26"/>
        <v>6</v>
      </c>
      <c r="H93" s="118">
        <v>3</v>
      </c>
      <c r="I93" s="122">
        <f t="shared" si="20"/>
        <v>6</v>
      </c>
      <c r="J93" s="117">
        <f t="shared" si="27"/>
        <v>0.06</v>
      </c>
      <c r="K93" s="3">
        <f t="shared" si="28"/>
        <v>384</v>
      </c>
      <c r="L93" s="117">
        <f t="shared" si="29"/>
        <v>3.84</v>
      </c>
      <c r="M93" s="3">
        <v>6</v>
      </c>
      <c r="V93" s="3">
        <f>COUNTIF(V$18:V$91,"=2")</f>
        <v>26</v>
      </c>
    </row>
    <row r="94" spans="1:33">
      <c r="A94" s="3">
        <v>77</v>
      </c>
      <c r="B94" s="45" t="s">
        <v>422</v>
      </c>
      <c r="C94" s="45" t="s">
        <v>423</v>
      </c>
      <c r="D94" s="3">
        <f t="shared" si="25"/>
        <v>308500</v>
      </c>
      <c r="E94" s="3">
        <v>85</v>
      </c>
      <c r="F94" s="3">
        <v>0</v>
      </c>
      <c r="G94" s="117">
        <f t="shared" si="26"/>
        <v>6</v>
      </c>
      <c r="H94" s="118">
        <v>3</v>
      </c>
      <c r="I94" s="122">
        <f t="shared" si="20"/>
        <v>6</v>
      </c>
      <c r="J94" s="117">
        <f t="shared" si="27"/>
        <v>0.06</v>
      </c>
      <c r="K94" s="3">
        <f t="shared" si="28"/>
        <v>384</v>
      </c>
      <c r="L94" s="117">
        <f t="shared" si="29"/>
        <v>3.84</v>
      </c>
      <c r="M94" s="3">
        <v>6</v>
      </c>
      <c r="V94" s="3">
        <f>COUNTIF(V$18:V$91,"=3")</f>
        <v>19</v>
      </c>
    </row>
    <row r="95" spans="1:33">
      <c r="A95" s="3">
        <v>78</v>
      </c>
      <c r="B95" s="45" t="s">
        <v>424</v>
      </c>
      <c r="C95" s="45" t="s">
        <v>425</v>
      </c>
      <c r="D95" s="3">
        <f t="shared" si="25"/>
        <v>309500</v>
      </c>
      <c r="E95" s="3">
        <v>95</v>
      </c>
      <c r="F95" s="3">
        <v>0</v>
      </c>
      <c r="G95" s="117">
        <f t="shared" si="26"/>
        <v>6</v>
      </c>
      <c r="H95" s="118">
        <v>3</v>
      </c>
      <c r="I95" s="122">
        <f t="shared" si="20"/>
        <v>6</v>
      </c>
      <c r="J95" s="117">
        <f t="shared" si="27"/>
        <v>0.06</v>
      </c>
      <c r="K95" s="3">
        <f t="shared" si="28"/>
        <v>384</v>
      </c>
      <c r="L95" s="117">
        <f t="shared" si="29"/>
        <v>3.84</v>
      </c>
      <c r="M95" s="3">
        <v>4</v>
      </c>
    </row>
    <row r="96" spans="1:33">
      <c r="A96" s="3">
        <v>79</v>
      </c>
      <c r="B96" s="45" t="s">
        <v>426</v>
      </c>
      <c r="C96" s="45" t="s">
        <v>427</v>
      </c>
      <c r="D96" s="3">
        <f t="shared" si="25"/>
        <v>309501</v>
      </c>
      <c r="E96" s="3">
        <v>95</v>
      </c>
      <c r="F96" s="3">
        <v>1</v>
      </c>
      <c r="G96" s="117">
        <f t="shared" si="26"/>
        <v>6</v>
      </c>
      <c r="H96" s="118">
        <v>3</v>
      </c>
      <c r="I96" s="122">
        <f t="shared" si="20"/>
        <v>6</v>
      </c>
      <c r="J96" s="117">
        <f t="shared" si="27"/>
        <v>0.06</v>
      </c>
      <c r="K96" s="3">
        <f t="shared" si="28"/>
        <v>384</v>
      </c>
      <c r="L96" s="117">
        <f t="shared" si="29"/>
        <v>3.84</v>
      </c>
      <c r="M96" s="3">
        <v>4</v>
      </c>
    </row>
    <row r="97" spans="1:18">
      <c r="A97" s="3">
        <v>80</v>
      </c>
      <c r="B97" s="45" t="s">
        <v>428</v>
      </c>
      <c r="C97" s="45" t="s">
        <v>429</v>
      </c>
      <c r="D97" s="3">
        <f t="shared" si="25"/>
        <v>309502</v>
      </c>
      <c r="E97" s="3">
        <v>95</v>
      </c>
      <c r="F97" s="3">
        <v>2</v>
      </c>
      <c r="G97" s="117">
        <f t="shared" si="26"/>
        <v>6</v>
      </c>
      <c r="H97" s="118">
        <v>3</v>
      </c>
      <c r="I97" s="122">
        <f t="shared" si="20"/>
        <v>6</v>
      </c>
      <c r="J97" s="117">
        <f t="shared" si="27"/>
        <v>0.06</v>
      </c>
      <c r="K97" s="3">
        <f t="shared" si="28"/>
        <v>384</v>
      </c>
      <c r="L97" s="117">
        <f t="shared" si="29"/>
        <v>3.84</v>
      </c>
      <c r="M97" s="3">
        <v>4</v>
      </c>
    </row>
    <row r="98" spans="1:18">
      <c r="A98" s="3">
        <v>81</v>
      </c>
      <c r="B98" s="45" t="s">
        <v>430</v>
      </c>
      <c r="C98" s="45" t="s">
        <v>431</v>
      </c>
      <c r="D98" s="3">
        <f t="shared" si="25"/>
        <v>309503</v>
      </c>
      <c r="E98" s="3">
        <v>95</v>
      </c>
      <c r="F98" s="3">
        <v>3</v>
      </c>
      <c r="G98" s="117">
        <f t="shared" si="26"/>
        <v>6</v>
      </c>
      <c r="H98" s="118">
        <v>3</v>
      </c>
      <c r="I98" s="122">
        <f t="shared" si="20"/>
        <v>6</v>
      </c>
      <c r="J98" s="117">
        <f t="shared" si="27"/>
        <v>0.06</v>
      </c>
      <c r="K98" s="3">
        <f t="shared" si="28"/>
        <v>384</v>
      </c>
      <c r="L98" s="117">
        <f t="shared" si="29"/>
        <v>3.84</v>
      </c>
      <c r="M98" s="3">
        <v>4</v>
      </c>
    </row>
    <row r="99" spans="1:18">
      <c r="A99" s="3">
        <v>82</v>
      </c>
      <c r="B99" s="45" t="s">
        <v>432</v>
      </c>
      <c r="C99" s="45" t="s">
        <v>433</v>
      </c>
      <c r="D99" s="3">
        <f t="shared" si="25"/>
        <v>309504</v>
      </c>
      <c r="E99" s="3">
        <v>95</v>
      </c>
      <c r="F99" s="3">
        <v>4</v>
      </c>
      <c r="G99" s="117">
        <f t="shared" si="26"/>
        <v>6</v>
      </c>
      <c r="H99" s="118">
        <v>3</v>
      </c>
      <c r="I99" s="122">
        <f t="shared" si="20"/>
        <v>6</v>
      </c>
      <c r="J99" s="117">
        <f t="shared" si="27"/>
        <v>0.06</v>
      </c>
      <c r="K99" s="3">
        <f t="shared" si="28"/>
        <v>384</v>
      </c>
      <c r="L99" s="117">
        <f t="shared" si="29"/>
        <v>3.84</v>
      </c>
      <c r="M99" s="3">
        <v>4</v>
      </c>
    </row>
    <row r="100" spans="1:18">
      <c r="A100" s="3">
        <v>83</v>
      </c>
      <c r="B100" s="45" t="s">
        <v>434</v>
      </c>
      <c r="C100" s="45" t="s">
        <v>435</v>
      </c>
      <c r="D100" s="3">
        <f t="shared" si="25"/>
        <v>309505</v>
      </c>
      <c r="E100" s="3">
        <v>95</v>
      </c>
      <c r="F100" s="3">
        <v>5</v>
      </c>
      <c r="G100" s="117">
        <f t="shared" si="26"/>
        <v>6</v>
      </c>
      <c r="H100" s="118">
        <v>3</v>
      </c>
      <c r="I100" s="122">
        <f t="shared" si="20"/>
        <v>6</v>
      </c>
      <c r="J100" s="117">
        <f t="shared" si="27"/>
        <v>0.06</v>
      </c>
      <c r="K100" s="3">
        <f t="shared" si="28"/>
        <v>384</v>
      </c>
      <c r="L100" s="117">
        <f t="shared" si="29"/>
        <v>3.84</v>
      </c>
      <c r="M100" s="3">
        <v>4</v>
      </c>
    </row>
    <row r="101" spans="1:18">
      <c r="A101" s="3">
        <v>84</v>
      </c>
      <c r="B101" s="45" t="s">
        <v>436</v>
      </c>
      <c r="C101" s="45" t="s">
        <v>437</v>
      </c>
      <c r="D101" s="3">
        <f t="shared" si="25"/>
        <v>309506</v>
      </c>
      <c r="E101" s="3">
        <v>95</v>
      </c>
      <c r="F101" s="3">
        <v>6</v>
      </c>
      <c r="G101" s="117">
        <f t="shared" si="26"/>
        <v>6</v>
      </c>
      <c r="H101" s="118">
        <v>3</v>
      </c>
      <c r="I101" s="122">
        <f t="shared" si="20"/>
        <v>6</v>
      </c>
      <c r="J101" s="117">
        <f t="shared" si="27"/>
        <v>0.06</v>
      </c>
      <c r="K101" s="3">
        <f t="shared" si="28"/>
        <v>384</v>
      </c>
      <c r="L101" s="117">
        <f t="shared" si="29"/>
        <v>3.84</v>
      </c>
      <c r="M101" s="3">
        <v>4</v>
      </c>
    </row>
    <row r="102" spans="1:18">
      <c r="A102" s="3">
        <v>85</v>
      </c>
      <c r="B102" s="45" t="s">
        <v>438</v>
      </c>
      <c r="C102" s="45" t="s">
        <v>439</v>
      </c>
      <c r="D102" s="3">
        <f t="shared" si="25"/>
        <v>309507</v>
      </c>
      <c r="E102" s="3">
        <v>95</v>
      </c>
      <c r="F102" s="3">
        <v>7</v>
      </c>
      <c r="G102" s="117">
        <f t="shared" si="26"/>
        <v>6</v>
      </c>
      <c r="H102" s="118">
        <v>3</v>
      </c>
      <c r="I102" s="122">
        <f t="shared" si="20"/>
        <v>6</v>
      </c>
      <c r="J102" s="117">
        <f t="shared" si="27"/>
        <v>0.06</v>
      </c>
      <c r="K102" s="3">
        <f t="shared" si="28"/>
        <v>384</v>
      </c>
      <c r="L102" s="117">
        <f t="shared" si="29"/>
        <v>3.84</v>
      </c>
      <c r="M102" s="3">
        <v>4</v>
      </c>
    </row>
    <row r="103" spans="1:18">
      <c r="A103" s="3">
        <v>86</v>
      </c>
      <c r="B103" s="45" t="s">
        <v>440</v>
      </c>
      <c r="C103" s="45" t="s">
        <v>441</v>
      </c>
      <c r="D103" s="3">
        <f t="shared" si="25"/>
        <v>309508</v>
      </c>
      <c r="E103" s="3">
        <v>95</v>
      </c>
      <c r="F103" s="3">
        <v>8</v>
      </c>
      <c r="G103" s="117">
        <f t="shared" si="26"/>
        <v>6</v>
      </c>
      <c r="H103" s="118">
        <v>3</v>
      </c>
      <c r="I103" s="122">
        <f t="shared" si="20"/>
        <v>6</v>
      </c>
      <c r="J103" s="117">
        <f t="shared" si="27"/>
        <v>0.06</v>
      </c>
      <c r="K103" s="3">
        <f t="shared" si="28"/>
        <v>384</v>
      </c>
      <c r="L103" s="117">
        <f t="shared" si="29"/>
        <v>3.84</v>
      </c>
      <c r="M103" s="3">
        <v>4</v>
      </c>
    </row>
    <row r="104" spans="1:18">
      <c r="A104" s="3">
        <v>87</v>
      </c>
      <c r="B104" s="45" t="s">
        <v>442</v>
      </c>
      <c r="C104" s="45" t="s">
        <v>443</v>
      </c>
      <c r="D104" s="3">
        <f t="shared" si="25"/>
        <v>309509</v>
      </c>
      <c r="E104" s="3">
        <v>95</v>
      </c>
      <c r="F104" s="3">
        <v>9</v>
      </c>
      <c r="G104" s="117">
        <f t="shared" si="26"/>
        <v>6</v>
      </c>
      <c r="H104" s="118">
        <v>3</v>
      </c>
      <c r="I104" s="122">
        <f t="shared" si="20"/>
        <v>6</v>
      </c>
      <c r="J104" s="117">
        <f t="shared" si="27"/>
        <v>0.06</v>
      </c>
      <c r="K104" s="3">
        <f t="shared" si="28"/>
        <v>384</v>
      </c>
      <c r="L104" s="117">
        <f t="shared" si="29"/>
        <v>3.84</v>
      </c>
      <c r="M104" s="3">
        <v>4</v>
      </c>
    </row>
    <row r="105" spans="1:18">
      <c r="A105" s="3">
        <v>88</v>
      </c>
      <c r="B105" s="45" t="s">
        <v>444</v>
      </c>
      <c r="C105" s="45" t="s">
        <v>445</v>
      </c>
      <c r="D105" s="3">
        <f t="shared" si="25"/>
        <v>309510</v>
      </c>
      <c r="E105" s="3">
        <v>95</v>
      </c>
      <c r="F105" s="3">
        <v>10</v>
      </c>
      <c r="G105" s="117">
        <f t="shared" si="26"/>
        <v>6</v>
      </c>
      <c r="H105" s="118">
        <v>3</v>
      </c>
      <c r="I105" s="122">
        <f t="shared" si="20"/>
        <v>6</v>
      </c>
      <c r="J105" s="117">
        <f t="shared" si="27"/>
        <v>0.06</v>
      </c>
      <c r="K105" s="3">
        <f t="shared" si="28"/>
        <v>384</v>
      </c>
      <c r="L105" s="117">
        <f t="shared" si="29"/>
        <v>3.84</v>
      </c>
      <c r="M105" s="3">
        <v>4</v>
      </c>
    </row>
    <row r="106" spans="1:18">
      <c r="A106" s="3">
        <v>89</v>
      </c>
      <c r="B106" s="45" t="s">
        <v>446</v>
      </c>
      <c r="C106" s="45" t="s">
        <v>447</v>
      </c>
      <c r="D106" s="3">
        <f t="shared" si="25"/>
        <v>309511</v>
      </c>
      <c r="E106" s="3">
        <v>95</v>
      </c>
      <c r="F106" s="3">
        <v>11</v>
      </c>
      <c r="G106" s="117">
        <f t="shared" si="26"/>
        <v>6</v>
      </c>
      <c r="H106" s="118">
        <v>3</v>
      </c>
      <c r="I106" s="122">
        <f t="shared" si="20"/>
        <v>6</v>
      </c>
      <c r="J106" s="117">
        <f t="shared" si="27"/>
        <v>0.06</v>
      </c>
      <c r="K106" s="3">
        <f t="shared" si="28"/>
        <v>384</v>
      </c>
      <c r="L106" s="117">
        <f t="shared" si="29"/>
        <v>3.84</v>
      </c>
      <c r="M106" s="3">
        <v>4</v>
      </c>
    </row>
    <row r="107" spans="1:18">
      <c r="A107" s="3">
        <v>90</v>
      </c>
      <c r="B107" s="45" t="s">
        <v>448</v>
      </c>
      <c r="C107" s="45" t="s">
        <v>449</v>
      </c>
      <c r="D107" s="3">
        <f t="shared" si="25"/>
        <v>309512</v>
      </c>
      <c r="E107" s="3">
        <v>95</v>
      </c>
      <c r="F107" s="3">
        <v>12</v>
      </c>
      <c r="G107" s="117">
        <f t="shared" si="26"/>
        <v>6</v>
      </c>
      <c r="H107" s="118">
        <v>3</v>
      </c>
      <c r="I107" s="122">
        <f t="shared" si="20"/>
        <v>6</v>
      </c>
      <c r="J107" s="117">
        <f t="shared" si="27"/>
        <v>0.06</v>
      </c>
      <c r="K107" s="3">
        <f t="shared" si="28"/>
        <v>384</v>
      </c>
      <c r="L107" s="117">
        <f t="shared" si="29"/>
        <v>3.84</v>
      </c>
      <c r="M107" s="3">
        <v>4</v>
      </c>
    </row>
    <row r="108" spans="1:18">
      <c r="A108" s="3">
        <v>91</v>
      </c>
      <c r="B108" s="45" t="s">
        <v>450</v>
      </c>
      <c r="C108" s="45" t="s">
        <v>451</v>
      </c>
      <c r="D108" s="3">
        <f t="shared" si="25"/>
        <v>309513</v>
      </c>
      <c r="E108" s="3">
        <v>95</v>
      </c>
      <c r="F108" s="3">
        <v>13</v>
      </c>
      <c r="G108" s="117">
        <f t="shared" si="26"/>
        <v>6</v>
      </c>
      <c r="H108" s="118">
        <v>3</v>
      </c>
      <c r="I108" s="122">
        <f t="shared" si="20"/>
        <v>6</v>
      </c>
      <c r="J108" s="117">
        <f t="shared" si="27"/>
        <v>0.06</v>
      </c>
      <c r="K108" s="3">
        <f t="shared" si="28"/>
        <v>384</v>
      </c>
      <c r="L108" s="117">
        <f t="shared" si="29"/>
        <v>3.84</v>
      </c>
      <c r="M108" s="3">
        <v>4</v>
      </c>
    </row>
    <row r="109" spans="1:18">
      <c r="A109" s="3">
        <v>92</v>
      </c>
      <c r="B109" s="45" t="s">
        <v>452</v>
      </c>
      <c r="C109" s="45" t="s">
        <v>453</v>
      </c>
      <c r="D109" s="3">
        <f t="shared" si="25"/>
        <v>309514</v>
      </c>
      <c r="E109" s="3">
        <v>95</v>
      </c>
      <c r="F109" s="3">
        <v>14</v>
      </c>
      <c r="G109" s="117">
        <f t="shared" si="26"/>
        <v>6</v>
      </c>
      <c r="H109" s="118">
        <v>3</v>
      </c>
      <c r="I109" s="122">
        <f t="shared" si="20"/>
        <v>6</v>
      </c>
      <c r="J109" s="117">
        <f t="shared" si="27"/>
        <v>0.06</v>
      </c>
      <c r="K109" s="3">
        <f t="shared" si="28"/>
        <v>384</v>
      </c>
      <c r="L109" s="117">
        <f t="shared" si="29"/>
        <v>3.84</v>
      </c>
      <c r="M109" s="3">
        <v>4</v>
      </c>
    </row>
    <row r="110" spans="1:18">
      <c r="A110" s="3">
        <v>93</v>
      </c>
      <c r="B110" s="45" t="s">
        <v>454</v>
      </c>
      <c r="C110" s="45" t="s">
        <v>455</v>
      </c>
      <c r="D110" s="3">
        <f t="shared" si="25"/>
        <v>309515</v>
      </c>
      <c r="E110" s="3">
        <v>95</v>
      </c>
      <c r="F110" s="3">
        <v>15</v>
      </c>
      <c r="G110" s="117">
        <f t="shared" si="26"/>
        <v>6</v>
      </c>
      <c r="H110" s="118">
        <v>3</v>
      </c>
      <c r="I110" s="122">
        <f t="shared" si="20"/>
        <v>6</v>
      </c>
      <c r="J110" s="117">
        <f t="shared" si="27"/>
        <v>0.06</v>
      </c>
      <c r="K110" s="3">
        <f t="shared" si="28"/>
        <v>384</v>
      </c>
      <c r="L110" s="117">
        <f t="shared" si="29"/>
        <v>3.84</v>
      </c>
      <c r="M110" s="3">
        <v>4</v>
      </c>
    </row>
    <row r="111" spans="1:18">
      <c r="A111" s="3">
        <v>94</v>
      </c>
      <c r="B111" s="45" t="s">
        <v>456</v>
      </c>
      <c r="C111" s="45" t="s">
        <v>457</v>
      </c>
      <c r="D111" s="3">
        <f t="shared" si="25"/>
        <v>309600</v>
      </c>
      <c r="E111" s="3">
        <v>96</v>
      </c>
      <c r="F111" s="3">
        <v>0</v>
      </c>
      <c r="G111" s="117">
        <f t="shared" si="26"/>
        <v>6</v>
      </c>
      <c r="H111" s="118">
        <v>3</v>
      </c>
      <c r="I111" s="122">
        <f t="shared" si="20"/>
        <v>6</v>
      </c>
      <c r="J111" s="117">
        <f t="shared" si="27"/>
        <v>0.06</v>
      </c>
      <c r="K111" s="3">
        <f t="shared" si="28"/>
        <v>384</v>
      </c>
      <c r="L111" s="117">
        <f t="shared" si="29"/>
        <v>3.84</v>
      </c>
      <c r="M111" s="3">
        <v>6</v>
      </c>
    </row>
    <row r="112" spans="1:18">
      <c r="A112" s="3">
        <v>95</v>
      </c>
      <c r="B112" s="45" t="s">
        <v>458</v>
      </c>
      <c r="C112" s="45" t="s">
        <v>459</v>
      </c>
      <c r="D112" s="3">
        <f t="shared" si="25"/>
        <v>310200</v>
      </c>
      <c r="E112" s="3">
        <v>102</v>
      </c>
      <c r="F112" s="3">
        <v>0</v>
      </c>
      <c r="G112" s="117">
        <f t="shared" si="26"/>
        <v>6</v>
      </c>
      <c r="H112" s="118">
        <v>3</v>
      </c>
      <c r="I112" s="122">
        <f t="shared" si="20"/>
        <v>6</v>
      </c>
      <c r="J112" s="117">
        <f t="shared" si="27"/>
        <v>0.06</v>
      </c>
      <c r="K112" s="3">
        <f t="shared" si="28"/>
        <v>384</v>
      </c>
      <c r="L112" s="117">
        <f t="shared" si="29"/>
        <v>3.84</v>
      </c>
      <c r="M112" s="3">
        <v>4</v>
      </c>
      <c r="Q112" s="3">
        <v>1</v>
      </c>
      <c r="R112" s="45" t="s">
        <v>460</v>
      </c>
    </row>
    <row r="113" spans="1:18">
      <c r="A113" s="3">
        <v>96</v>
      </c>
      <c r="B113" s="45" t="s">
        <v>461</v>
      </c>
      <c r="C113" s="45" t="s">
        <v>462</v>
      </c>
      <c r="D113" s="3">
        <f t="shared" si="25"/>
        <v>310600</v>
      </c>
      <c r="E113" s="3">
        <v>106</v>
      </c>
      <c r="F113" s="3">
        <v>0</v>
      </c>
      <c r="G113" s="117">
        <f t="shared" si="26"/>
        <v>6</v>
      </c>
      <c r="H113" s="118">
        <v>3</v>
      </c>
      <c r="I113" s="122">
        <f t="shared" si="20"/>
        <v>6</v>
      </c>
      <c r="J113" s="117">
        <f t="shared" si="27"/>
        <v>0.06</v>
      </c>
      <c r="K113" s="3">
        <f t="shared" si="28"/>
        <v>384</v>
      </c>
      <c r="L113" s="117">
        <f t="shared" si="29"/>
        <v>3.84</v>
      </c>
      <c r="M113" s="3">
        <v>6</v>
      </c>
      <c r="Q113" s="3">
        <v>2</v>
      </c>
      <c r="R113" s="45" t="s">
        <v>463</v>
      </c>
    </row>
    <row r="114" spans="1:18">
      <c r="A114" s="3">
        <v>97</v>
      </c>
      <c r="B114" s="45" t="s">
        <v>464</v>
      </c>
      <c r="C114" s="45" t="s">
        <v>465</v>
      </c>
      <c r="D114" s="3">
        <f t="shared" si="25"/>
        <v>310800</v>
      </c>
      <c r="E114" s="3">
        <v>108</v>
      </c>
      <c r="F114" s="3">
        <v>0</v>
      </c>
      <c r="G114" s="117">
        <f t="shared" si="26"/>
        <v>6</v>
      </c>
      <c r="H114" s="118">
        <v>3</v>
      </c>
      <c r="I114" s="122">
        <f t="shared" ref="I114:I145" si="31">VLOOKUP($H114,经济表_方块价格积分,C$10,1)</f>
        <v>6</v>
      </c>
      <c r="J114" s="117">
        <f t="shared" si="27"/>
        <v>0.06</v>
      </c>
      <c r="K114" s="3">
        <f t="shared" si="28"/>
        <v>384</v>
      </c>
      <c r="L114" s="117">
        <f t="shared" si="29"/>
        <v>3.84</v>
      </c>
      <c r="M114" s="3">
        <v>3</v>
      </c>
      <c r="Q114" s="3">
        <v>3</v>
      </c>
      <c r="R114" s="45" t="s">
        <v>466</v>
      </c>
    </row>
    <row r="115" spans="1:18">
      <c r="A115" s="3">
        <v>98</v>
      </c>
      <c r="B115" s="45" t="s">
        <v>467</v>
      </c>
      <c r="C115" s="45" t="s">
        <v>468</v>
      </c>
      <c r="D115" s="3">
        <f t="shared" si="25"/>
        <v>310900</v>
      </c>
      <c r="E115" s="3">
        <v>109</v>
      </c>
      <c r="F115" s="3">
        <v>0</v>
      </c>
      <c r="G115" s="117">
        <f t="shared" si="26"/>
        <v>6</v>
      </c>
      <c r="H115" s="118">
        <v>3</v>
      </c>
      <c r="I115" s="122">
        <f t="shared" si="31"/>
        <v>6</v>
      </c>
      <c r="J115" s="117">
        <f t="shared" si="27"/>
        <v>0.06</v>
      </c>
      <c r="K115" s="3">
        <f t="shared" si="28"/>
        <v>384</v>
      </c>
      <c r="L115" s="117">
        <f t="shared" si="29"/>
        <v>3.84</v>
      </c>
      <c r="M115" s="3">
        <v>3</v>
      </c>
      <c r="Q115" s="3">
        <v>4</v>
      </c>
      <c r="R115" s="45" t="s">
        <v>469</v>
      </c>
    </row>
    <row r="116" spans="1:18">
      <c r="A116" s="3">
        <v>99</v>
      </c>
      <c r="B116" s="45" t="s">
        <v>470</v>
      </c>
      <c r="C116" s="45" t="s">
        <v>471</v>
      </c>
      <c r="D116" s="3">
        <f t="shared" si="25"/>
        <v>311300</v>
      </c>
      <c r="E116" s="3">
        <v>113</v>
      </c>
      <c r="F116" s="3">
        <v>0</v>
      </c>
      <c r="G116" s="117">
        <f t="shared" si="26"/>
        <v>6</v>
      </c>
      <c r="H116" s="118">
        <v>3</v>
      </c>
      <c r="I116" s="122">
        <f t="shared" si="31"/>
        <v>6</v>
      </c>
      <c r="J116" s="117">
        <f t="shared" si="27"/>
        <v>0.06</v>
      </c>
      <c r="K116" s="3">
        <f t="shared" si="28"/>
        <v>384</v>
      </c>
      <c r="L116" s="117">
        <f t="shared" si="29"/>
        <v>3.84</v>
      </c>
      <c r="M116" s="3">
        <v>6</v>
      </c>
    </row>
    <row r="117" spans="1:18">
      <c r="A117" s="3">
        <v>100</v>
      </c>
      <c r="B117" s="45" t="s">
        <v>472</v>
      </c>
      <c r="C117" s="45" t="s">
        <v>473</v>
      </c>
      <c r="D117" s="3">
        <f t="shared" si="25"/>
        <v>311400</v>
      </c>
      <c r="E117" s="3">
        <v>114</v>
      </c>
      <c r="F117" s="3">
        <v>0</v>
      </c>
      <c r="G117" s="117">
        <f t="shared" si="26"/>
        <v>6</v>
      </c>
      <c r="H117" s="118">
        <v>3</v>
      </c>
      <c r="I117" s="122">
        <f t="shared" si="31"/>
        <v>6</v>
      </c>
      <c r="J117" s="117">
        <f t="shared" si="27"/>
        <v>0.06</v>
      </c>
      <c r="K117" s="3">
        <f t="shared" si="28"/>
        <v>384</v>
      </c>
      <c r="L117" s="117">
        <f t="shared" si="29"/>
        <v>3.84</v>
      </c>
      <c r="M117" s="3">
        <v>3</v>
      </c>
    </row>
    <row r="118" spans="1:18">
      <c r="A118" s="3">
        <v>101</v>
      </c>
      <c r="B118" s="45" t="s">
        <v>474</v>
      </c>
      <c r="C118" s="45" t="s">
        <v>475</v>
      </c>
      <c r="D118" s="3">
        <f t="shared" si="25"/>
        <v>312600</v>
      </c>
      <c r="E118" s="3">
        <v>126</v>
      </c>
      <c r="F118" s="3">
        <v>0</v>
      </c>
      <c r="G118" s="117">
        <f t="shared" si="26"/>
        <v>6</v>
      </c>
      <c r="H118" s="118">
        <v>3</v>
      </c>
      <c r="I118" s="122">
        <f t="shared" si="31"/>
        <v>6</v>
      </c>
      <c r="J118" s="117">
        <f t="shared" si="27"/>
        <v>0.06</v>
      </c>
      <c r="K118" s="3">
        <f t="shared" si="28"/>
        <v>384</v>
      </c>
      <c r="L118" s="117">
        <f t="shared" si="29"/>
        <v>3.84</v>
      </c>
      <c r="M118" s="3">
        <v>3</v>
      </c>
    </row>
    <row r="119" spans="1:18">
      <c r="A119" s="3">
        <v>102</v>
      </c>
      <c r="B119" s="45" t="s">
        <v>476</v>
      </c>
      <c r="C119" s="45" t="s">
        <v>477</v>
      </c>
      <c r="D119" s="3">
        <f t="shared" si="25"/>
        <v>312601</v>
      </c>
      <c r="E119" s="3">
        <v>126</v>
      </c>
      <c r="F119" s="3">
        <v>1</v>
      </c>
      <c r="G119" s="117">
        <f t="shared" si="26"/>
        <v>6</v>
      </c>
      <c r="H119" s="118">
        <v>3</v>
      </c>
      <c r="I119" s="122">
        <f t="shared" si="31"/>
        <v>6</v>
      </c>
      <c r="J119" s="117">
        <f t="shared" si="27"/>
        <v>0.06</v>
      </c>
      <c r="K119" s="3">
        <f t="shared" si="28"/>
        <v>384</v>
      </c>
      <c r="L119" s="117">
        <f t="shared" si="29"/>
        <v>3.84</v>
      </c>
      <c r="M119" s="3">
        <v>3</v>
      </c>
    </row>
    <row r="120" spans="1:18">
      <c r="A120" s="3">
        <v>103</v>
      </c>
      <c r="B120" s="45" t="s">
        <v>478</v>
      </c>
      <c r="C120" s="45" t="s">
        <v>479</v>
      </c>
      <c r="D120" s="3">
        <f t="shared" si="25"/>
        <v>312602</v>
      </c>
      <c r="E120" s="3">
        <v>126</v>
      </c>
      <c r="F120" s="3">
        <v>2</v>
      </c>
      <c r="G120" s="117">
        <f t="shared" si="26"/>
        <v>6</v>
      </c>
      <c r="H120" s="118">
        <v>3</v>
      </c>
      <c r="I120" s="122">
        <f t="shared" si="31"/>
        <v>6</v>
      </c>
      <c r="J120" s="117">
        <f t="shared" si="27"/>
        <v>0.06</v>
      </c>
      <c r="K120" s="3">
        <f t="shared" si="28"/>
        <v>384</v>
      </c>
      <c r="L120" s="117">
        <f t="shared" si="29"/>
        <v>3.84</v>
      </c>
      <c r="M120" s="3">
        <v>3</v>
      </c>
    </row>
    <row r="121" spans="1:18">
      <c r="A121" s="3">
        <v>104</v>
      </c>
      <c r="B121" s="45" t="s">
        <v>480</v>
      </c>
      <c r="C121" s="45" t="s">
        <v>481</v>
      </c>
      <c r="D121" s="3">
        <f t="shared" si="25"/>
        <v>312603</v>
      </c>
      <c r="E121" s="3">
        <v>126</v>
      </c>
      <c r="F121" s="3">
        <v>3</v>
      </c>
      <c r="G121" s="117">
        <f t="shared" si="26"/>
        <v>6</v>
      </c>
      <c r="H121" s="118">
        <v>3</v>
      </c>
      <c r="I121" s="122">
        <f t="shared" si="31"/>
        <v>6</v>
      </c>
      <c r="J121" s="117">
        <f t="shared" si="27"/>
        <v>0.06</v>
      </c>
      <c r="K121" s="3">
        <f t="shared" si="28"/>
        <v>384</v>
      </c>
      <c r="L121" s="117">
        <f t="shared" si="29"/>
        <v>3.84</v>
      </c>
      <c r="M121" s="3">
        <v>3</v>
      </c>
    </row>
    <row r="122" spans="1:18">
      <c r="A122" s="3">
        <v>105</v>
      </c>
      <c r="B122" s="45" t="s">
        <v>482</v>
      </c>
      <c r="C122" s="45" t="s">
        <v>483</v>
      </c>
      <c r="D122" s="3">
        <f t="shared" si="25"/>
        <v>312604</v>
      </c>
      <c r="E122" s="3">
        <v>126</v>
      </c>
      <c r="F122" s="3">
        <v>4</v>
      </c>
      <c r="G122" s="117">
        <f t="shared" si="26"/>
        <v>6</v>
      </c>
      <c r="H122" s="118">
        <v>3</v>
      </c>
      <c r="I122" s="122">
        <f t="shared" si="31"/>
        <v>6</v>
      </c>
      <c r="J122" s="117">
        <f t="shared" si="27"/>
        <v>0.06</v>
      </c>
      <c r="K122" s="3">
        <f t="shared" si="28"/>
        <v>384</v>
      </c>
      <c r="L122" s="117">
        <f t="shared" si="29"/>
        <v>3.84</v>
      </c>
      <c r="M122" s="3">
        <v>3</v>
      </c>
    </row>
    <row r="123" spans="1:18">
      <c r="A123" s="3">
        <v>106</v>
      </c>
      <c r="B123" s="45" t="s">
        <v>484</v>
      </c>
      <c r="C123" s="45" t="s">
        <v>485</v>
      </c>
      <c r="D123" s="3">
        <f t="shared" si="25"/>
        <v>312605</v>
      </c>
      <c r="E123" s="3">
        <v>126</v>
      </c>
      <c r="F123" s="3">
        <v>5</v>
      </c>
      <c r="G123" s="117">
        <f t="shared" si="26"/>
        <v>6</v>
      </c>
      <c r="H123" s="118">
        <v>3</v>
      </c>
      <c r="I123" s="122">
        <f t="shared" si="31"/>
        <v>6</v>
      </c>
      <c r="J123" s="117">
        <f t="shared" si="27"/>
        <v>0.06</v>
      </c>
      <c r="K123" s="3">
        <f t="shared" si="28"/>
        <v>384</v>
      </c>
      <c r="L123" s="117">
        <f t="shared" si="29"/>
        <v>3.84</v>
      </c>
      <c r="M123" s="3">
        <v>3</v>
      </c>
    </row>
    <row r="124" spans="1:18">
      <c r="A124" s="3">
        <v>107</v>
      </c>
      <c r="B124" s="45" t="s">
        <v>486</v>
      </c>
      <c r="C124" s="45" t="s">
        <v>487</v>
      </c>
      <c r="D124" s="3">
        <f t="shared" si="25"/>
        <v>312800</v>
      </c>
      <c r="E124" s="3">
        <v>128</v>
      </c>
      <c r="F124" s="3">
        <v>0</v>
      </c>
      <c r="G124" s="117">
        <f t="shared" si="26"/>
        <v>6</v>
      </c>
      <c r="H124" s="118">
        <v>3</v>
      </c>
      <c r="I124" s="122">
        <f t="shared" si="31"/>
        <v>6</v>
      </c>
      <c r="J124" s="117">
        <f t="shared" si="27"/>
        <v>0.06</v>
      </c>
      <c r="K124" s="3">
        <f t="shared" si="28"/>
        <v>384</v>
      </c>
      <c r="L124" s="117">
        <f t="shared" si="29"/>
        <v>3.84</v>
      </c>
      <c r="M124" s="3">
        <v>3</v>
      </c>
    </row>
    <row r="125" spans="1:18">
      <c r="A125" s="3">
        <v>108</v>
      </c>
      <c r="B125" s="45" t="s">
        <v>488</v>
      </c>
      <c r="C125" s="45" t="s">
        <v>489</v>
      </c>
      <c r="D125" s="3">
        <f t="shared" si="25"/>
        <v>313400</v>
      </c>
      <c r="E125" s="3">
        <v>134</v>
      </c>
      <c r="F125" s="3">
        <v>0</v>
      </c>
      <c r="G125" s="117">
        <f t="shared" si="26"/>
        <v>6</v>
      </c>
      <c r="H125" s="118">
        <v>3</v>
      </c>
      <c r="I125" s="122">
        <f t="shared" si="31"/>
        <v>6</v>
      </c>
      <c r="J125" s="117">
        <f t="shared" si="27"/>
        <v>0.06</v>
      </c>
      <c r="K125" s="3">
        <f t="shared" si="28"/>
        <v>384</v>
      </c>
      <c r="L125" s="117">
        <f t="shared" si="29"/>
        <v>3.84</v>
      </c>
      <c r="M125" s="3">
        <v>3</v>
      </c>
    </row>
    <row r="126" spans="1:18">
      <c r="A126" s="3">
        <v>109</v>
      </c>
      <c r="B126" s="45" t="s">
        <v>490</v>
      </c>
      <c r="C126" s="45" t="s">
        <v>491</v>
      </c>
      <c r="D126" s="3">
        <f t="shared" si="25"/>
        <v>313500</v>
      </c>
      <c r="E126" s="3">
        <v>135</v>
      </c>
      <c r="F126" s="3">
        <v>0</v>
      </c>
      <c r="G126" s="117">
        <f t="shared" si="26"/>
        <v>6</v>
      </c>
      <c r="H126" s="118">
        <v>3</v>
      </c>
      <c r="I126" s="122">
        <f t="shared" si="31"/>
        <v>6</v>
      </c>
      <c r="J126" s="117">
        <f t="shared" si="27"/>
        <v>0.06</v>
      </c>
      <c r="K126" s="3">
        <f t="shared" si="28"/>
        <v>384</v>
      </c>
      <c r="L126" s="117">
        <f t="shared" si="29"/>
        <v>3.84</v>
      </c>
      <c r="M126" s="3">
        <v>3</v>
      </c>
    </row>
    <row r="127" spans="1:18">
      <c r="A127" s="3">
        <v>110</v>
      </c>
      <c r="B127" s="45" t="s">
        <v>492</v>
      </c>
      <c r="C127" s="45" t="s">
        <v>493</v>
      </c>
      <c r="D127" s="3">
        <f t="shared" si="25"/>
        <v>313600</v>
      </c>
      <c r="E127" s="3">
        <v>136</v>
      </c>
      <c r="F127" s="3">
        <v>0</v>
      </c>
      <c r="G127" s="117">
        <f t="shared" si="26"/>
        <v>6</v>
      </c>
      <c r="H127" s="118">
        <v>3</v>
      </c>
      <c r="I127" s="122">
        <f t="shared" si="31"/>
        <v>6</v>
      </c>
      <c r="J127" s="117">
        <f t="shared" si="27"/>
        <v>0.06</v>
      </c>
      <c r="K127" s="3">
        <f t="shared" si="28"/>
        <v>384</v>
      </c>
      <c r="L127" s="117">
        <f t="shared" si="29"/>
        <v>3.84</v>
      </c>
      <c r="M127" s="3">
        <v>3</v>
      </c>
    </row>
    <row r="128" spans="1:18">
      <c r="A128" s="3">
        <v>111</v>
      </c>
      <c r="B128" s="45" t="s">
        <v>494</v>
      </c>
      <c r="C128" s="45" t="s">
        <v>495</v>
      </c>
      <c r="D128" s="3">
        <f t="shared" si="25"/>
        <v>313900</v>
      </c>
      <c r="E128" s="3">
        <v>139</v>
      </c>
      <c r="F128" s="3">
        <v>0</v>
      </c>
      <c r="G128" s="117">
        <f t="shared" si="26"/>
        <v>6</v>
      </c>
      <c r="H128" s="118">
        <v>3</v>
      </c>
      <c r="I128" s="122">
        <f t="shared" si="31"/>
        <v>6</v>
      </c>
      <c r="J128" s="117">
        <f t="shared" si="27"/>
        <v>0.06</v>
      </c>
      <c r="K128" s="3">
        <f t="shared" si="28"/>
        <v>384</v>
      </c>
      <c r="L128" s="117">
        <f t="shared" si="29"/>
        <v>3.84</v>
      </c>
      <c r="M128" s="3">
        <v>6</v>
      </c>
    </row>
    <row r="129" spans="1:13">
      <c r="A129" s="3">
        <v>112</v>
      </c>
      <c r="B129" s="45" t="s">
        <v>496</v>
      </c>
      <c r="C129" s="45" t="s">
        <v>497</v>
      </c>
      <c r="D129" s="3">
        <f t="shared" si="25"/>
        <v>315500</v>
      </c>
      <c r="E129" s="3">
        <v>155</v>
      </c>
      <c r="F129" s="3">
        <v>0</v>
      </c>
      <c r="G129" s="117">
        <f t="shared" si="26"/>
        <v>6</v>
      </c>
      <c r="H129" s="118">
        <v>3</v>
      </c>
      <c r="I129" s="122">
        <f t="shared" si="31"/>
        <v>6</v>
      </c>
      <c r="J129" s="117">
        <f t="shared" si="27"/>
        <v>0.06</v>
      </c>
      <c r="K129" s="3">
        <f t="shared" si="28"/>
        <v>384</v>
      </c>
      <c r="L129" s="117">
        <f t="shared" si="29"/>
        <v>3.84</v>
      </c>
      <c r="M129" s="3">
        <v>1</v>
      </c>
    </row>
    <row r="130" spans="1:13">
      <c r="A130" s="3">
        <v>113</v>
      </c>
      <c r="B130" s="45" t="s">
        <v>498</v>
      </c>
      <c r="C130" s="45" t="s">
        <v>499</v>
      </c>
      <c r="D130" s="3">
        <f t="shared" si="25"/>
        <v>315900</v>
      </c>
      <c r="E130" s="3">
        <v>159</v>
      </c>
      <c r="F130" s="3">
        <v>0</v>
      </c>
      <c r="G130" s="117">
        <f t="shared" si="26"/>
        <v>6</v>
      </c>
      <c r="H130" s="118">
        <v>3</v>
      </c>
      <c r="I130" s="122">
        <f t="shared" si="31"/>
        <v>6</v>
      </c>
      <c r="J130" s="117">
        <f t="shared" si="27"/>
        <v>0.06</v>
      </c>
      <c r="K130" s="3">
        <f t="shared" si="28"/>
        <v>384</v>
      </c>
      <c r="L130" s="117">
        <f t="shared" si="29"/>
        <v>3.84</v>
      </c>
      <c r="M130" s="3">
        <v>2</v>
      </c>
    </row>
    <row r="131" spans="1:13">
      <c r="A131" s="3">
        <v>114</v>
      </c>
      <c r="B131" s="45" t="s">
        <v>500</v>
      </c>
      <c r="C131" s="45" t="s">
        <v>501</v>
      </c>
      <c r="D131" s="3">
        <f t="shared" si="25"/>
        <v>315901</v>
      </c>
      <c r="E131" s="3">
        <v>159</v>
      </c>
      <c r="F131" s="3">
        <v>1</v>
      </c>
      <c r="G131" s="117">
        <f t="shared" si="26"/>
        <v>6</v>
      </c>
      <c r="H131" s="118">
        <v>3</v>
      </c>
      <c r="I131" s="122">
        <f t="shared" si="31"/>
        <v>6</v>
      </c>
      <c r="J131" s="117">
        <f t="shared" si="27"/>
        <v>0.06</v>
      </c>
      <c r="K131" s="3">
        <f t="shared" si="28"/>
        <v>384</v>
      </c>
      <c r="L131" s="117">
        <f t="shared" si="29"/>
        <v>3.84</v>
      </c>
      <c r="M131" s="3">
        <v>2</v>
      </c>
    </row>
    <row r="132" spans="1:13">
      <c r="A132" s="3">
        <v>115</v>
      </c>
      <c r="B132" s="45" t="s">
        <v>502</v>
      </c>
      <c r="C132" s="45" t="s">
        <v>503</v>
      </c>
      <c r="D132" s="3">
        <f t="shared" si="25"/>
        <v>315902</v>
      </c>
      <c r="E132" s="3">
        <v>159</v>
      </c>
      <c r="F132" s="3">
        <v>2</v>
      </c>
      <c r="G132" s="117">
        <f t="shared" si="26"/>
        <v>6</v>
      </c>
      <c r="H132" s="118">
        <v>3</v>
      </c>
      <c r="I132" s="122">
        <f t="shared" si="31"/>
        <v>6</v>
      </c>
      <c r="J132" s="117">
        <f t="shared" si="27"/>
        <v>0.06</v>
      </c>
      <c r="K132" s="3">
        <f t="shared" si="28"/>
        <v>384</v>
      </c>
      <c r="L132" s="117">
        <f t="shared" si="29"/>
        <v>3.84</v>
      </c>
      <c r="M132" s="3">
        <v>2</v>
      </c>
    </row>
    <row r="133" spans="1:13">
      <c r="A133" s="3">
        <v>116</v>
      </c>
      <c r="B133" s="45" t="s">
        <v>504</v>
      </c>
      <c r="C133" s="45" t="s">
        <v>505</v>
      </c>
      <c r="D133" s="3">
        <f t="shared" si="25"/>
        <v>315903</v>
      </c>
      <c r="E133" s="3">
        <v>159</v>
      </c>
      <c r="F133" s="3">
        <v>3</v>
      </c>
      <c r="G133" s="117">
        <f t="shared" si="26"/>
        <v>6</v>
      </c>
      <c r="H133" s="118">
        <v>3</v>
      </c>
      <c r="I133" s="122">
        <f t="shared" si="31"/>
        <v>6</v>
      </c>
      <c r="J133" s="117">
        <f t="shared" si="27"/>
        <v>0.06</v>
      </c>
      <c r="K133" s="3">
        <f t="shared" si="28"/>
        <v>384</v>
      </c>
      <c r="L133" s="117">
        <f t="shared" si="29"/>
        <v>3.84</v>
      </c>
      <c r="M133" s="3">
        <v>2</v>
      </c>
    </row>
    <row r="134" spans="1:13">
      <c r="A134" s="3">
        <v>117</v>
      </c>
      <c r="B134" s="45" t="s">
        <v>506</v>
      </c>
      <c r="C134" s="45" t="s">
        <v>507</v>
      </c>
      <c r="D134" s="3">
        <f t="shared" si="25"/>
        <v>315904</v>
      </c>
      <c r="E134" s="3">
        <v>159</v>
      </c>
      <c r="F134" s="3">
        <v>4</v>
      </c>
      <c r="G134" s="117">
        <f t="shared" si="26"/>
        <v>6</v>
      </c>
      <c r="H134" s="118">
        <v>3</v>
      </c>
      <c r="I134" s="122">
        <f t="shared" si="31"/>
        <v>6</v>
      </c>
      <c r="J134" s="117">
        <f t="shared" si="27"/>
        <v>0.06</v>
      </c>
      <c r="K134" s="3">
        <f t="shared" si="28"/>
        <v>384</v>
      </c>
      <c r="L134" s="117">
        <f t="shared" si="29"/>
        <v>3.84</v>
      </c>
      <c r="M134" s="3">
        <v>2</v>
      </c>
    </row>
    <row r="135" spans="1:13">
      <c r="A135" s="3">
        <v>118</v>
      </c>
      <c r="B135" s="45" t="s">
        <v>508</v>
      </c>
      <c r="C135" s="45" t="s">
        <v>509</v>
      </c>
      <c r="D135" s="3">
        <f t="shared" si="25"/>
        <v>315905</v>
      </c>
      <c r="E135" s="3">
        <v>159</v>
      </c>
      <c r="F135" s="3">
        <v>5</v>
      </c>
      <c r="G135" s="117">
        <f t="shared" si="26"/>
        <v>6</v>
      </c>
      <c r="H135" s="118">
        <v>3</v>
      </c>
      <c r="I135" s="122">
        <f t="shared" si="31"/>
        <v>6</v>
      </c>
      <c r="J135" s="117">
        <f t="shared" si="27"/>
        <v>0.06</v>
      </c>
      <c r="K135" s="3">
        <f t="shared" si="28"/>
        <v>384</v>
      </c>
      <c r="L135" s="117">
        <f t="shared" si="29"/>
        <v>3.84</v>
      </c>
      <c r="M135" s="3">
        <v>2</v>
      </c>
    </row>
    <row r="136" spans="1:13">
      <c r="A136" s="3">
        <v>119</v>
      </c>
      <c r="B136" s="45" t="s">
        <v>510</v>
      </c>
      <c r="C136" s="45" t="s">
        <v>511</v>
      </c>
      <c r="D136" s="3">
        <f t="shared" si="25"/>
        <v>315906</v>
      </c>
      <c r="E136" s="3">
        <v>159</v>
      </c>
      <c r="F136" s="3">
        <v>6</v>
      </c>
      <c r="G136" s="117">
        <f t="shared" si="26"/>
        <v>6</v>
      </c>
      <c r="H136" s="118">
        <v>3</v>
      </c>
      <c r="I136" s="122">
        <f t="shared" si="31"/>
        <v>6</v>
      </c>
      <c r="J136" s="117">
        <f t="shared" si="27"/>
        <v>0.06</v>
      </c>
      <c r="K136" s="3">
        <f t="shared" si="28"/>
        <v>384</v>
      </c>
      <c r="L136" s="117">
        <f t="shared" si="29"/>
        <v>3.84</v>
      </c>
      <c r="M136" s="3">
        <v>2</v>
      </c>
    </row>
    <row r="137" spans="1:13">
      <c r="A137" s="3">
        <v>120</v>
      </c>
      <c r="B137" s="45" t="s">
        <v>512</v>
      </c>
      <c r="C137" s="45" t="s">
        <v>513</v>
      </c>
      <c r="D137" s="3">
        <f t="shared" si="25"/>
        <v>315907</v>
      </c>
      <c r="E137" s="3">
        <v>159</v>
      </c>
      <c r="F137" s="3">
        <v>7</v>
      </c>
      <c r="G137" s="117">
        <f t="shared" si="26"/>
        <v>6</v>
      </c>
      <c r="H137" s="118">
        <v>3</v>
      </c>
      <c r="I137" s="122">
        <f t="shared" si="31"/>
        <v>6</v>
      </c>
      <c r="J137" s="117">
        <f t="shared" si="27"/>
        <v>0.06</v>
      </c>
      <c r="K137" s="3">
        <f t="shared" si="28"/>
        <v>384</v>
      </c>
      <c r="L137" s="117">
        <f t="shared" si="29"/>
        <v>3.84</v>
      </c>
      <c r="M137" s="3">
        <v>2</v>
      </c>
    </row>
    <row r="138" spans="1:13">
      <c r="A138" s="3">
        <v>121</v>
      </c>
      <c r="B138" s="45" t="s">
        <v>514</v>
      </c>
      <c r="C138" s="45" t="s">
        <v>515</v>
      </c>
      <c r="D138" s="3">
        <f t="shared" si="25"/>
        <v>315908</v>
      </c>
      <c r="E138" s="3">
        <v>159</v>
      </c>
      <c r="F138" s="3">
        <v>8</v>
      </c>
      <c r="G138" s="117">
        <f t="shared" si="26"/>
        <v>6</v>
      </c>
      <c r="H138" s="118">
        <v>3</v>
      </c>
      <c r="I138" s="122">
        <f t="shared" si="31"/>
        <v>6</v>
      </c>
      <c r="J138" s="117">
        <f t="shared" si="27"/>
        <v>0.06</v>
      </c>
      <c r="K138" s="3">
        <f t="shared" si="28"/>
        <v>384</v>
      </c>
      <c r="L138" s="117">
        <f t="shared" si="29"/>
        <v>3.84</v>
      </c>
      <c r="M138" s="3">
        <v>2</v>
      </c>
    </row>
    <row r="139" spans="1:13">
      <c r="A139" s="3">
        <v>122</v>
      </c>
      <c r="B139" s="45" t="s">
        <v>516</v>
      </c>
      <c r="C139" s="45" t="s">
        <v>517</v>
      </c>
      <c r="D139" s="3">
        <f t="shared" si="25"/>
        <v>315909</v>
      </c>
      <c r="E139" s="3">
        <v>159</v>
      </c>
      <c r="F139" s="3">
        <v>9</v>
      </c>
      <c r="G139" s="117">
        <f t="shared" si="26"/>
        <v>6</v>
      </c>
      <c r="H139" s="118">
        <v>3</v>
      </c>
      <c r="I139" s="122">
        <f t="shared" si="31"/>
        <v>6</v>
      </c>
      <c r="J139" s="117">
        <f t="shared" si="27"/>
        <v>0.06</v>
      </c>
      <c r="K139" s="3">
        <f t="shared" si="28"/>
        <v>384</v>
      </c>
      <c r="L139" s="117">
        <f t="shared" si="29"/>
        <v>3.84</v>
      </c>
      <c r="M139" s="3">
        <v>2</v>
      </c>
    </row>
    <row r="140" spans="1:13">
      <c r="A140" s="3">
        <v>123</v>
      </c>
      <c r="B140" s="45" t="s">
        <v>518</v>
      </c>
      <c r="C140" s="45" t="s">
        <v>519</v>
      </c>
      <c r="D140" s="3">
        <f t="shared" si="25"/>
        <v>315910</v>
      </c>
      <c r="E140" s="3">
        <v>159</v>
      </c>
      <c r="F140" s="3">
        <v>10</v>
      </c>
      <c r="G140" s="117">
        <f t="shared" si="26"/>
        <v>6</v>
      </c>
      <c r="H140" s="118">
        <v>3</v>
      </c>
      <c r="I140" s="122">
        <f t="shared" si="31"/>
        <v>6</v>
      </c>
      <c r="J140" s="117">
        <f t="shared" si="27"/>
        <v>0.06</v>
      </c>
      <c r="K140" s="3">
        <f t="shared" si="28"/>
        <v>384</v>
      </c>
      <c r="L140" s="117">
        <f t="shared" si="29"/>
        <v>3.84</v>
      </c>
      <c r="M140" s="3">
        <v>2</v>
      </c>
    </row>
    <row r="141" spans="1:13">
      <c r="A141" s="3">
        <v>124</v>
      </c>
      <c r="B141" s="45" t="s">
        <v>520</v>
      </c>
      <c r="C141" s="45" t="s">
        <v>521</v>
      </c>
      <c r="D141" s="3">
        <f t="shared" si="25"/>
        <v>315911</v>
      </c>
      <c r="E141" s="3">
        <v>159</v>
      </c>
      <c r="F141" s="3">
        <v>11</v>
      </c>
      <c r="G141" s="117">
        <f t="shared" si="26"/>
        <v>6</v>
      </c>
      <c r="H141" s="118">
        <v>3</v>
      </c>
      <c r="I141" s="122">
        <f t="shared" si="31"/>
        <v>6</v>
      </c>
      <c r="J141" s="117">
        <f t="shared" si="27"/>
        <v>0.06</v>
      </c>
      <c r="K141" s="3">
        <f t="shared" si="28"/>
        <v>384</v>
      </c>
      <c r="L141" s="117">
        <f t="shared" si="29"/>
        <v>3.84</v>
      </c>
      <c r="M141" s="3">
        <v>2</v>
      </c>
    </row>
    <row r="142" spans="1:13">
      <c r="A142" s="3">
        <v>125</v>
      </c>
      <c r="B142" s="45" t="s">
        <v>522</v>
      </c>
      <c r="C142" s="45" t="s">
        <v>523</v>
      </c>
      <c r="D142" s="3">
        <f t="shared" si="25"/>
        <v>315912</v>
      </c>
      <c r="E142" s="3">
        <v>159</v>
      </c>
      <c r="F142" s="3">
        <v>12</v>
      </c>
      <c r="G142" s="117">
        <f t="shared" si="26"/>
        <v>6</v>
      </c>
      <c r="H142" s="118">
        <v>3</v>
      </c>
      <c r="I142" s="122">
        <f t="shared" si="31"/>
        <v>6</v>
      </c>
      <c r="J142" s="117">
        <f t="shared" si="27"/>
        <v>0.06</v>
      </c>
      <c r="K142" s="3">
        <f t="shared" si="28"/>
        <v>384</v>
      </c>
      <c r="L142" s="117">
        <f t="shared" si="29"/>
        <v>3.84</v>
      </c>
      <c r="M142" s="3">
        <v>2</v>
      </c>
    </row>
    <row r="143" spans="1:13">
      <c r="A143" s="3">
        <v>126</v>
      </c>
      <c r="B143" s="45" t="s">
        <v>524</v>
      </c>
      <c r="C143" s="45" t="s">
        <v>525</v>
      </c>
      <c r="D143" s="3">
        <f t="shared" si="25"/>
        <v>315913</v>
      </c>
      <c r="E143" s="3">
        <v>159</v>
      </c>
      <c r="F143" s="3">
        <v>13</v>
      </c>
      <c r="G143" s="117">
        <f t="shared" si="26"/>
        <v>6</v>
      </c>
      <c r="H143" s="118">
        <v>3</v>
      </c>
      <c r="I143" s="122">
        <f t="shared" si="31"/>
        <v>6</v>
      </c>
      <c r="J143" s="117">
        <f t="shared" si="27"/>
        <v>0.06</v>
      </c>
      <c r="K143" s="3">
        <f t="shared" si="28"/>
        <v>384</v>
      </c>
      <c r="L143" s="117">
        <f t="shared" si="29"/>
        <v>3.84</v>
      </c>
      <c r="M143" s="3">
        <v>2</v>
      </c>
    </row>
    <row r="144" spans="1:13">
      <c r="A144" s="3">
        <v>127</v>
      </c>
      <c r="B144" s="45" t="s">
        <v>526</v>
      </c>
      <c r="C144" s="45" t="s">
        <v>527</v>
      </c>
      <c r="D144" s="3">
        <f t="shared" si="25"/>
        <v>315914</v>
      </c>
      <c r="E144" s="3">
        <v>159</v>
      </c>
      <c r="F144" s="3">
        <v>14</v>
      </c>
      <c r="G144" s="117">
        <f t="shared" si="26"/>
        <v>6</v>
      </c>
      <c r="H144" s="118">
        <v>3</v>
      </c>
      <c r="I144" s="122">
        <f t="shared" si="31"/>
        <v>6</v>
      </c>
      <c r="J144" s="117">
        <f t="shared" si="27"/>
        <v>0.06</v>
      </c>
      <c r="K144" s="3">
        <f t="shared" si="28"/>
        <v>384</v>
      </c>
      <c r="L144" s="117">
        <f t="shared" si="29"/>
        <v>3.84</v>
      </c>
      <c r="M144" s="3">
        <v>2</v>
      </c>
    </row>
    <row r="145" spans="1:13">
      <c r="A145" s="3">
        <v>128</v>
      </c>
      <c r="B145" s="45" t="s">
        <v>528</v>
      </c>
      <c r="C145" s="45" t="s">
        <v>529</v>
      </c>
      <c r="D145" s="3">
        <f t="shared" si="25"/>
        <v>315915</v>
      </c>
      <c r="E145" s="3">
        <v>159</v>
      </c>
      <c r="F145" s="3">
        <v>15</v>
      </c>
      <c r="G145" s="117">
        <f t="shared" si="26"/>
        <v>6</v>
      </c>
      <c r="H145" s="118">
        <v>3</v>
      </c>
      <c r="I145" s="122">
        <f t="shared" si="31"/>
        <v>6</v>
      </c>
      <c r="J145" s="117">
        <f t="shared" si="27"/>
        <v>0.06</v>
      </c>
      <c r="K145" s="3">
        <f t="shared" si="28"/>
        <v>384</v>
      </c>
      <c r="L145" s="117">
        <f t="shared" si="29"/>
        <v>3.84</v>
      </c>
      <c r="M145" s="3">
        <v>2</v>
      </c>
    </row>
    <row r="146" spans="1:13">
      <c r="A146" s="3">
        <v>129</v>
      </c>
      <c r="B146" s="45" t="s">
        <v>530</v>
      </c>
      <c r="C146" s="45" t="s">
        <v>531</v>
      </c>
      <c r="D146" s="3">
        <f t="shared" si="25"/>
        <v>316400</v>
      </c>
      <c r="E146" s="3">
        <v>164</v>
      </c>
      <c r="F146" s="3">
        <v>0</v>
      </c>
      <c r="G146" s="117">
        <f t="shared" si="26"/>
        <v>6</v>
      </c>
      <c r="H146" s="118">
        <v>3</v>
      </c>
      <c r="I146" s="122">
        <f t="shared" ref="I146:I177" si="32">VLOOKUP($H146,经济表_方块价格积分,C$10,1)</f>
        <v>6</v>
      </c>
      <c r="J146" s="117">
        <f t="shared" si="27"/>
        <v>0.06</v>
      </c>
      <c r="K146" s="3">
        <f t="shared" si="28"/>
        <v>384</v>
      </c>
      <c r="L146" s="117">
        <f t="shared" si="29"/>
        <v>3.84</v>
      </c>
      <c r="M146" s="3">
        <v>3</v>
      </c>
    </row>
    <row r="147" spans="1:13">
      <c r="A147" s="3">
        <v>130</v>
      </c>
      <c r="B147" s="45" t="s">
        <v>532</v>
      </c>
      <c r="C147" s="45" t="s">
        <v>533</v>
      </c>
      <c r="D147" s="3">
        <f t="shared" ref="D147:D198" si="33">100000*H147+E147*100+F147</f>
        <v>325100</v>
      </c>
      <c r="E147" s="3">
        <v>251</v>
      </c>
      <c r="F147" s="3">
        <v>0</v>
      </c>
      <c r="G147" s="117">
        <f t="shared" ref="G147:G198" si="34">I147</f>
        <v>6</v>
      </c>
      <c r="H147" s="118">
        <v>3</v>
      </c>
      <c r="I147" s="122">
        <f t="shared" si="32"/>
        <v>6</v>
      </c>
      <c r="J147" s="117">
        <f t="shared" ref="J147:J198" si="35">G147/D$10</f>
        <v>0.06</v>
      </c>
      <c r="K147" s="3">
        <f t="shared" ref="K147:K198" si="36">I147*64</f>
        <v>384</v>
      </c>
      <c r="L147" s="117">
        <f t="shared" ref="L147:L198" si="37">J147*64</f>
        <v>3.84</v>
      </c>
      <c r="M147" s="3">
        <v>2</v>
      </c>
    </row>
    <row r="148" spans="1:13">
      <c r="A148" s="3">
        <v>131</v>
      </c>
      <c r="B148" s="45" t="s">
        <v>534</v>
      </c>
      <c r="C148" s="45" t="s">
        <v>535</v>
      </c>
      <c r="D148" s="3">
        <f t="shared" si="33"/>
        <v>325101</v>
      </c>
      <c r="E148" s="3">
        <v>251</v>
      </c>
      <c r="F148" s="3">
        <v>1</v>
      </c>
      <c r="G148" s="117">
        <f t="shared" si="34"/>
        <v>6</v>
      </c>
      <c r="H148" s="118">
        <v>3</v>
      </c>
      <c r="I148" s="122">
        <f t="shared" si="32"/>
        <v>6</v>
      </c>
      <c r="J148" s="117">
        <f t="shared" si="35"/>
        <v>0.06</v>
      </c>
      <c r="K148" s="3">
        <f t="shared" si="36"/>
        <v>384</v>
      </c>
      <c r="L148" s="117">
        <f t="shared" si="37"/>
        <v>3.84</v>
      </c>
      <c r="M148" s="3">
        <v>2</v>
      </c>
    </row>
    <row r="149" spans="1:13">
      <c r="A149" s="3">
        <v>132</v>
      </c>
      <c r="B149" s="45" t="s">
        <v>536</v>
      </c>
      <c r="C149" s="45" t="s">
        <v>537</v>
      </c>
      <c r="D149" s="3">
        <f t="shared" si="33"/>
        <v>325102</v>
      </c>
      <c r="E149" s="3">
        <v>251</v>
      </c>
      <c r="F149" s="3">
        <v>2</v>
      </c>
      <c r="G149" s="117">
        <f t="shared" si="34"/>
        <v>6</v>
      </c>
      <c r="H149" s="118">
        <v>3</v>
      </c>
      <c r="I149" s="122">
        <f t="shared" si="32"/>
        <v>6</v>
      </c>
      <c r="J149" s="117">
        <f t="shared" si="35"/>
        <v>0.06</v>
      </c>
      <c r="K149" s="3">
        <f t="shared" si="36"/>
        <v>384</v>
      </c>
      <c r="L149" s="117">
        <f t="shared" si="37"/>
        <v>3.84</v>
      </c>
      <c r="M149" s="3">
        <v>2</v>
      </c>
    </row>
    <row r="150" spans="1:13">
      <c r="A150" s="3">
        <v>133</v>
      </c>
      <c r="B150" s="45" t="s">
        <v>538</v>
      </c>
      <c r="C150" s="45" t="s">
        <v>539</v>
      </c>
      <c r="D150" s="3">
        <f t="shared" si="33"/>
        <v>325103</v>
      </c>
      <c r="E150" s="3">
        <v>251</v>
      </c>
      <c r="F150" s="3">
        <v>3</v>
      </c>
      <c r="G150" s="117">
        <f t="shared" si="34"/>
        <v>6</v>
      </c>
      <c r="H150" s="118">
        <v>3</v>
      </c>
      <c r="I150" s="122">
        <f t="shared" si="32"/>
        <v>6</v>
      </c>
      <c r="J150" s="117">
        <f t="shared" si="35"/>
        <v>0.06</v>
      </c>
      <c r="K150" s="3">
        <f t="shared" si="36"/>
        <v>384</v>
      </c>
      <c r="L150" s="117">
        <f t="shared" si="37"/>
        <v>3.84</v>
      </c>
      <c r="M150" s="3">
        <v>2</v>
      </c>
    </row>
    <row r="151" spans="1:13">
      <c r="A151" s="3">
        <v>134</v>
      </c>
      <c r="B151" s="45" t="s">
        <v>540</v>
      </c>
      <c r="C151" s="45" t="s">
        <v>541</v>
      </c>
      <c r="D151" s="3">
        <f t="shared" si="33"/>
        <v>325104</v>
      </c>
      <c r="E151" s="3">
        <v>251</v>
      </c>
      <c r="F151" s="3">
        <v>4</v>
      </c>
      <c r="G151" s="117">
        <f t="shared" si="34"/>
        <v>6</v>
      </c>
      <c r="H151" s="118">
        <v>3</v>
      </c>
      <c r="I151" s="122">
        <f t="shared" si="32"/>
        <v>6</v>
      </c>
      <c r="J151" s="117">
        <f t="shared" si="35"/>
        <v>0.06</v>
      </c>
      <c r="K151" s="3">
        <f t="shared" si="36"/>
        <v>384</v>
      </c>
      <c r="L151" s="117">
        <f t="shared" si="37"/>
        <v>3.84</v>
      </c>
      <c r="M151" s="3">
        <v>2</v>
      </c>
    </row>
    <row r="152" spans="1:13">
      <c r="A152" s="3">
        <v>135</v>
      </c>
      <c r="B152" s="45" t="s">
        <v>542</v>
      </c>
      <c r="C152" s="45" t="s">
        <v>543</v>
      </c>
      <c r="D152" s="3">
        <f t="shared" si="33"/>
        <v>325105</v>
      </c>
      <c r="E152" s="3">
        <v>251</v>
      </c>
      <c r="F152" s="3">
        <v>5</v>
      </c>
      <c r="G152" s="117">
        <f t="shared" si="34"/>
        <v>6</v>
      </c>
      <c r="H152" s="118">
        <v>3</v>
      </c>
      <c r="I152" s="122">
        <f t="shared" si="32"/>
        <v>6</v>
      </c>
      <c r="J152" s="117">
        <f t="shared" si="35"/>
        <v>0.06</v>
      </c>
      <c r="K152" s="3">
        <f t="shared" si="36"/>
        <v>384</v>
      </c>
      <c r="L152" s="117">
        <f t="shared" si="37"/>
        <v>3.84</v>
      </c>
      <c r="M152" s="3">
        <v>2</v>
      </c>
    </row>
    <row r="153" spans="1:13">
      <c r="A153" s="3">
        <v>136</v>
      </c>
      <c r="B153" s="45" t="s">
        <v>544</v>
      </c>
      <c r="C153" s="45" t="s">
        <v>545</v>
      </c>
      <c r="D153" s="3">
        <f t="shared" si="33"/>
        <v>325106</v>
      </c>
      <c r="E153" s="3">
        <v>251</v>
      </c>
      <c r="F153" s="3">
        <v>6</v>
      </c>
      <c r="G153" s="117">
        <f t="shared" si="34"/>
        <v>6</v>
      </c>
      <c r="H153" s="118">
        <v>3</v>
      </c>
      <c r="I153" s="122">
        <f t="shared" si="32"/>
        <v>6</v>
      </c>
      <c r="J153" s="117">
        <f t="shared" si="35"/>
        <v>0.06</v>
      </c>
      <c r="K153" s="3">
        <f t="shared" si="36"/>
        <v>384</v>
      </c>
      <c r="L153" s="117">
        <f t="shared" si="37"/>
        <v>3.84</v>
      </c>
      <c r="M153" s="3">
        <v>2</v>
      </c>
    </row>
    <row r="154" spans="1:13">
      <c r="A154" s="3">
        <v>137</v>
      </c>
      <c r="B154" s="45" t="s">
        <v>546</v>
      </c>
      <c r="C154" s="45" t="s">
        <v>547</v>
      </c>
      <c r="D154" s="3">
        <f t="shared" si="33"/>
        <v>325107</v>
      </c>
      <c r="E154" s="3">
        <v>251</v>
      </c>
      <c r="F154" s="3">
        <v>7</v>
      </c>
      <c r="G154" s="117">
        <f t="shared" si="34"/>
        <v>6</v>
      </c>
      <c r="H154" s="118">
        <v>3</v>
      </c>
      <c r="I154" s="122">
        <f t="shared" si="32"/>
        <v>6</v>
      </c>
      <c r="J154" s="117">
        <f t="shared" si="35"/>
        <v>0.06</v>
      </c>
      <c r="K154" s="3">
        <f t="shared" si="36"/>
        <v>384</v>
      </c>
      <c r="L154" s="117">
        <f t="shared" si="37"/>
        <v>3.84</v>
      </c>
      <c r="M154" s="3">
        <v>2</v>
      </c>
    </row>
    <row r="155" spans="1:13">
      <c r="A155" s="3">
        <v>138</v>
      </c>
      <c r="B155" s="45" t="s">
        <v>548</v>
      </c>
      <c r="C155" s="45" t="s">
        <v>549</v>
      </c>
      <c r="D155" s="3">
        <f t="shared" si="33"/>
        <v>325108</v>
      </c>
      <c r="E155" s="3">
        <v>251</v>
      </c>
      <c r="F155" s="3">
        <v>8</v>
      </c>
      <c r="G155" s="117">
        <f t="shared" si="34"/>
        <v>6</v>
      </c>
      <c r="H155" s="118">
        <v>3</v>
      </c>
      <c r="I155" s="122">
        <f t="shared" si="32"/>
        <v>6</v>
      </c>
      <c r="J155" s="117">
        <f t="shared" si="35"/>
        <v>0.06</v>
      </c>
      <c r="K155" s="3">
        <f t="shared" si="36"/>
        <v>384</v>
      </c>
      <c r="L155" s="117">
        <f t="shared" si="37"/>
        <v>3.84</v>
      </c>
      <c r="M155" s="3">
        <v>2</v>
      </c>
    </row>
    <row r="156" spans="1:13">
      <c r="A156" s="3">
        <v>139</v>
      </c>
      <c r="B156" s="45" t="s">
        <v>550</v>
      </c>
      <c r="C156" s="45" t="s">
        <v>551</v>
      </c>
      <c r="D156" s="3">
        <f t="shared" si="33"/>
        <v>325109</v>
      </c>
      <c r="E156" s="3">
        <v>251</v>
      </c>
      <c r="F156" s="3">
        <v>9</v>
      </c>
      <c r="G156" s="117">
        <f t="shared" si="34"/>
        <v>6</v>
      </c>
      <c r="H156" s="118">
        <v>3</v>
      </c>
      <c r="I156" s="122">
        <f t="shared" si="32"/>
        <v>6</v>
      </c>
      <c r="J156" s="117">
        <f t="shared" si="35"/>
        <v>0.06</v>
      </c>
      <c r="K156" s="3">
        <f t="shared" si="36"/>
        <v>384</v>
      </c>
      <c r="L156" s="117">
        <f t="shared" si="37"/>
        <v>3.84</v>
      </c>
      <c r="M156" s="3">
        <v>2</v>
      </c>
    </row>
    <row r="157" spans="1:13">
      <c r="A157" s="3">
        <v>140</v>
      </c>
      <c r="B157" s="45" t="s">
        <v>552</v>
      </c>
      <c r="C157" s="45" t="s">
        <v>553</v>
      </c>
      <c r="D157" s="3">
        <f t="shared" si="33"/>
        <v>325110</v>
      </c>
      <c r="E157" s="3">
        <v>251</v>
      </c>
      <c r="F157" s="3">
        <v>10</v>
      </c>
      <c r="G157" s="117">
        <f t="shared" si="34"/>
        <v>6</v>
      </c>
      <c r="H157" s="118">
        <v>3</v>
      </c>
      <c r="I157" s="122">
        <f t="shared" si="32"/>
        <v>6</v>
      </c>
      <c r="J157" s="117">
        <f t="shared" si="35"/>
        <v>0.06</v>
      </c>
      <c r="K157" s="3">
        <f t="shared" si="36"/>
        <v>384</v>
      </c>
      <c r="L157" s="117">
        <f t="shared" si="37"/>
        <v>3.84</v>
      </c>
      <c r="M157" s="3">
        <v>2</v>
      </c>
    </row>
    <row r="158" spans="1:13">
      <c r="A158" s="3">
        <v>141</v>
      </c>
      <c r="B158" s="45" t="s">
        <v>554</v>
      </c>
      <c r="C158" s="45" t="s">
        <v>555</v>
      </c>
      <c r="D158" s="3">
        <f t="shared" si="33"/>
        <v>325111</v>
      </c>
      <c r="E158" s="3">
        <v>251</v>
      </c>
      <c r="F158" s="3">
        <v>11</v>
      </c>
      <c r="G158" s="117">
        <f t="shared" si="34"/>
        <v>6</v>
      </c>
      <c r="H158" s="118">
        <v>3</v>
      </c>
      <c r="I158" s="122">
        <f t="shared" si="32"/>
        <v>6</v>
      </c>
      <c r="J158" s="117">
        <f t="shared" si="35"/>
        <v>0.06</v>
      </c>
      <c r="K158" s="3">
        <f t="shared" si="36"/>
        <v>384</v>
      </c>
      <c r="L158" s="117">
        <f t="shared" si="37"/>
        <v>3.84</v>
      </c>
      <c r="M158" s="3">
        <v>2</v>
      </c>
    </row>
    <row r="159" spans="1:13">
      <c r="A159" s="3">
        <v>142</v>
      </c>
      <c r="B159" s="45" t="s">
        <v>556</v>
      </c>
      <c r="C159" s="45" t="s">
        <v>557</v>
      </c>
      <c r="D159" s="3">
        <f t="shared" si="33"/>
        <v>325112</v>
      </c>
      <c r="E159" s="3">
        <v>251</v>
      </c>
      <c r="F159" s="3">
        <v>12</v>
      </c>
      <c r="G159" s="117">
        <f t="shared" si="34"/>
        <v>6</v>
      </c>
      <c r="H159" s="118">
        <v>3</v>
      </c>
      <c r="I159" s="122">
        <f t="shared" si="32"/>
        <v>6</v>
      </c>
      <c r="J159" s="117">
        <f t="shared" si="35"/>
        <v>0.06</v>
      </c>
      <c r="K159" s="3">
        <f t="shared" si="36"/>
        <v>384</v>
      </c>
      <c r="L159" s="117">
        <f t="shared" si="37"/>
        <v>3.84</v>
      </c>
      <c r="M159" s="3">
        <v>2</v>
      </c>
    </row>
    <row r="160" spans="1:13">
      <c r="A160" s="3">
        <v>143</v>
      </c>
      <c r="B160" s="45" t="s">
        <v>558</v>
      </c>
      <c r="C160" s="45" t="s">
        <v>559</v>
      </c>
      <c r="D160" s="3">
        <f t="shared" si="33"/>
        <v>325113</v>
      </c>
      <c r="E160" s="3">
        <v>251</v>
      </c>
      <c r="F160" s="3">
        <v>13</v>
      </c>
      <c r="G160" s="117">
        <f t="shared" si="34"/>
        <v>6</v>
      </c>
      <c r="H160" s="118">
        <v>3</v>
      </c>
      <c r="I160" s="122">
        <f t="shared" si="32"/>
        <v>6</v>
      </c>
      <c r="J160" s="117">
        <f t="shared" si="35"/>
        <v>0.06</v>
      </c>
      <c r="K160" s="3">
        <f t="shared" si="36"/>
        <v>384</v>
      </c>
      <c r="L160" s="117">
        <f t="shared" si="37"/>
        <v>3.84</v>
      </c>
      <c r="M160" s="3">
        <v>2</v>
      </c>
    </row>
    <row r="161" spans="1:13">
      <c r="A161" s="3">
        <v>144</v>
      </c>
      <c r="B161" s="45" t="s">
        <v>560</v>
      </c>
      <c r="C161" s="45" t="s">
        <v>561</v>
      </c>
      <c r="D161" s="3">
        <f t="shared" si="33"/>
        <v>325114</v>
      </c>
      <c r="E161" s="3">
        <v>251</v>
      </c>
      <c r="F161" s="3">
        <v>14</v>
      </c>
      <c r="G161" s="117">
        <f t="shared" si="34"/>
        <v>6</v>
      </c>
      <c r="H161" s="118">
        <v>3</v>
      </c>
      <c r="I161" s="122">
        <f t="shared" si="32"/>
        <v>6</v>
      </c>
      <c r="J161" s="117">
        <f t="shared" si="35"/>
        <v>0.06</v>
      </c>
      <c r="K161" s="3">
        <f t="shared" si="36"/>
        <v>384</v>
      </c>
      <c r="L161" s="117">
        <f t="shared" si="37"/>
        <v>3.84</v>
      </c>
      <c r="M161" s="3">
        <v>2</v>
      </c>
    </row>
    <row r="162" spans="1:13">
      <c r="A162" s="3">
        <v>145</v>
      </c>
      <c r="B162" s="45" t="s">
        <v>562</v>
      </c>
      <c r="C162" s="45" t="s">
        <v>563</v>
      </c>
      <c r="D162" s="3">
        <f t="shared" si="33"/>
        <v>325115</v>
      </c>
      <c r="E162" s="3">
        <v>251</v>
      </c>
      <c r="F162" s="3">
        <v>15</v>
      </c>
      <c r="G162" s="117">
        <f t="shared" si="34"/>
        <v>6</v>
      </c>
      <c r="H162" s="118">
        <v>3</v>
      </c>
      <c r="I162" s="122">
        <f t="shared" si="32"/>
        <v>6</v>
      </c>
      <c r="J162" s="117">
        <f t="shared" si="35"/>
        <v>0.06</v>
      </c>
      <c r="K162" s="3">
        <f t="shared" si="36"/>
        <v>384</v>
      </c>
      <c r="L162" s="117">
        <f t="shared" si="37"/>
        <v>3.84</v>
      </c>
      <c r="M162" s="3">
        <v>2</v>
      </c>
    </row>
    <row r="163" spans="1:13">
      <c r="A163" s="3">
        <v>146</v>
      </c>
      <c r="B163" s="45" t="s">
        <v>564</v>
      </c>
      <c r="C163" s="45" t="s">
        <v>565</v>
      </c>
      <c r="D163" s="3">
        <f t="shared" si="33"/>
        <v>403800</v>
      </c>
      <c r="E163" s="3">
        <v>38</v>
      </c>
      <c r="F163" s="3">
        <v>0</v>
      </c>
      <c r="G163" s="117">
        <f t="shared" si="34"/>
        <v>8</v>
      </c>
      <c r="H163" s="118">
        <v>4</v>
      </c>
      <c r="I163" s="122">
        <f t="shared" si="32"/>
        <v>8</v>
      </c>
      <c r="J163" s="117">
        <f t="shared" si="35"/>
        <v>0.08</v>
      </c>
      <c r="K163" s="3">
        <f t="shared" si="36"/>
        <v>512</v>
      </c>
      <c r="L163" s="117">
        <f t="shared" si="37"/>
        <v>5.12</v>
      </c>
      <c r="M163" s="3">
        <v>6</v>
      </c>
    </row>
    <row r="164" spans="1:13">
      <c r="A164" s="3">
        <v>147</v>
      </c>
      <c r="B164" s="45" t="s">
        <v>566</v>
      </c>
      <c r="C164" s="45" t="s">
        <v>567</v>
      </c>
      <c r="D164" s="3">
        <f t="shared" si="33"/>
        <v>404100</v>
      </c>
      <c r="E164" s="3">
        <v>41</v>
      </c>
      <c r="F164" s="3">
        <v>0</v>
      </c>
      <c r="G164" s="117">
        <f t="shared" si="34"/>
        <v>8</v>
      </c>
      <c r="H164" s="118">
        <v>4</v>
      </c>
      <c r="I164" s="122">
        <f t="shared" si="32"/>
        <v>8</v>
      </c>
      <c r="J164" s="117">
        <f t="shared" si="35"/>
        <v>0.08</v>
      </c>
      <c r="K164" s="3">
        <f t="shared" si="36"/>
        <v>512</v>
      </c>
      <c r="L164" s="117">
        <f t="shared" si="37"/>
        <v>5.12</v>
      </c>
      <c r="M164" s="3">
        <v>1</v>
      </c>
    </row>
    <row r="165" spans="1:13">
      <c r="A165" s="3">
        <v>148</v>
      </c>
      <c r="B165" s="45" t="s">
        <v>568</v>
      </c>
      <c r="C165" s="45" t="s">
        <v>569</v>
      </c>
      <c r="D165" s="3">
        <f t="shared" si="33"/>
        <v>404407</v>
      </c>
      <c r="E165" s="3">
        <v>44</v>
      </c>
      <c r="F165" s="3">
        <v>7</v>
      </c>
      <c r="G165" s="117">
        <f t="shared" si="34"/>
        <v>8</v>
      </c>
      <c r="H165" s="118">
        <v>4</v>
      </c>
      <c r="I165" s="122">
        <f t="shared" si="32"/>
        <v>8</v>
      </c>
      <c r="J165" s="117">
        <f t="shared" si="35"/>
        <v>0.08</v>
      </c>
      <c r="K165" s="3">
        <f t="shared" si="36"/>
        <v>512</v>
      </c>
      <c r="L165" s="117">
        <f t="shared" si="37"/>
        <v>5.12</v>
      </c>
      <c r="M165" s="3">
        <v>3</v>
      </c>
    </row>
    <row r="166" spans="1:13">
      <c r="A166" s="3">
        <v>149</v>
      </c>
      <c r="B166" s="45" t="s">
        <v>570</v>
      </c>
      <c r="C166" s="45" t="s">
        <v>571</v>
      </c>
      <c r="D166" s="3">
        <f t="shared" si="33"/>
        <v>404700</v>
      </c>
      <c r="E166" s="3">
        <v>47</v>
      </c>
      <c r="F166" s="3">
        <v>0</v>
      </c>
      <c r="G166" s="117">
        <f t="shared" si="34"/>
        <v>8</v>
      </c>
      <c r="H166" s="118">
        <v>4</v>
      </c>
      <c r="I166" s="122">
        <f t="shared" si="32"/>
        <v>8</v>
      </c>
      <c r="J166" s="117">
        <f t="shared" si="35"/>
        <v>0.08</v>
      </c>
      <c r="K166" s="3">
        <f t="shared" si="36"/>
        <v>512</v>
      </c>
      <c r="L166" s="117">
        <f t="shared" si="37"/>
        <v>5.12</v>
      </c>
      <c r="M166" s="3">
        <v>6</v>
      </c>
    </row>
    <row r="167" spans="1:13">
      <c r="A167" s="3">
        <v>150</v>
      </c>
      <c r="B167" s="45" t="s">
        <v>572</v>
      </c>
      <c r="C167" s="45" t="s">
        <v>573</v>
      </c>
      <c r="D167" s="3">
        <f t="shared" si="33"/>
        <v>405001</v>
      </c>
      <c r="E167" s="3">
        <v>50</v>
      </c>
      <c r="F167" s="3">
        <v>1</v>
      </c>
      <c r="G167" s="117">
        <f t="shared" si="34"/>
        <v>8</v>
      </c>
      <c r="H167" s="118">
        <v>4</v>
      </c>
      <c r="I167" s="122">
        <f t="shared" si="32"/>
        <v>8</v>
      </c>
      <c r="J167" s="117">
        <f t="shared" si="35"/>
        <v>0.08</v>
      </c>
      <c r="K167" s="3">
        <f t="shared" si="36"/>
        <v>512</v>
      </c>
      <c r="L167" s="117">
        <f t="shared" si="37"/>
        <v>5.12</v>
      </c>
      <c r="M167" s="3">
        <v>6</v>
      </c>
    </row>
    <row r="168" spans="1:13">
      <c r="A168" s="3">
        <v>151</v>
      </c>
      <c r="B168" s="45" t="s">
        <v>574</v>
      </c>
      <c r="C168" s="45" t="s">
        <v>575</v>
      </c>
      <c r="D168" s="3">
        <f t="shared" si="33"/>
        <v>406400</v>
      </c>
      <c r="E168" s="3">
        <v>64</v>
      </c>
      <c r="F168" s="3">
        <v>0</v>
      </c>
      <c r="G168" s="117">
        <f t="shared" si="34"/>
        <v>8</v>
      </c>
      <c r="H168" s="118">
        <v>4</v>
      </c>
      <c r="I168" s="122">
        <f t="shared" si="32"/>
        <v>8</v>
      </c>
      <c r="J168" s="117">
        <f t="shared" si="35"/>
        <v>0.08</v>
      </c>
      <c r="K168" s="3">
        <f t="shared" si="36"/>
        <v>512</v>
      </c>
      <c r="L168" s="117">
        <f t="shared" si="37"/>
        <v>5.12</v>
      </c>
      <c r="M168" s="3">
        <v>6</v>
      </c>
    </row>
    <row r="169" spans="1:13">
      <c r="A169" s="3">
        <v>152</v>
      </c>
      <c r="B169" s="45" t="s">
        <v>576</v>
      </c>
      <c r="C169" s="45" t="s">
        <v>577</v>
      </c>
      <c r="D169" s="3">
        <f t="shared" si="33"/>
        <v>406408</v>
      </c>
      <c r="E169" s="3">
        <v>64</v>
      </c>
      <c r="F169" s="3">
        <v>8</v>
      </c>
      <c r="G169" s="117">
        <f t="shared" si="34"/>
        <v>8</v>
      </c>
      <c r="H169" s="118">
        <v>4</v>
      </c>
      <c r="I169" s="122">
        <f t="shared" si="32"/>
        <v>8</v>
      </c>
      <c r="J169" s="117">
        <f t="shared" si="35"/>
        <v>0.08</v>
      </c>
      <c r="K169" s="3">
        <f t="shared" si="36"/>
        <v>512</v>
      </c>
      <c r="L169" s="117">
        <f t="shared" si="37"/>
        <v>5.12</v>
      </c>
      <c r="M169" s="3">
        <v>6</v>
      </c>
    </row>
    <row r="170" spans="1:13">
      <c r="A170" s="3">
        <v>153</v>
      </c>
      <c r="B170" s="45" t="s">
        <v>578</v>
      </c>
      <c r="C170" s="45" t="s">
        <v>579</v>
      </c>
      <c r="D170" s="3">
        <f t="shared" si="33"/>
        <v>406500</v>
      </c>
      <c r="E170" s="3">
        <v>65</v>
      </c>
      <c r="F170" s="3">
        <v>0</v>
      </c>
      <c r="G170" s="117">
        <f t="shared" si="34"/>
        <v>8</v>
      </c>
      <c r="H170" s="118">
        <v>4</v>
      </c>
      <c r="I170" s="122">
        <f t="shared" si="32"/>
        <v>8</v>
      </c>
      <c r="J170" s="117">
        <f t="shared" si="35"/>
        <v>0.08</v>
      </c>
      <c r="K170" s="3">
        <f t="shared" si="36"/>
        <v>512</v>
      </c>
      <c r="L170" s="117">
        <f t="shared" si="37"/>
        <v>5.12</v>
      </c>
      <c r="M170" s="3">
        <v>6</v>
      </c>
    </row>
    <row r="171" spans="1:13">
      <c r="A171" s="3">
        <v>154</v>
      </c>
      <c r="B171" s="45" t="s">
        <v>580</v>
      </c>
      <c r="C171" s="45" t="s">
        <v>581</v>
      </c>
      <c r="D171" s="3">
        <f t="shared" si="33"/>
        <v>407605</v>
      </c>
      <c r="E171" s="3">
        <v>76</v>
      </c>
      <c r="F171" s="3">
        <v>5</v>
      </c>
      <c r="G171" s="117">
        <f t="shared" si="34"/>
        <v>8</v>
      </c>
      <c r="H171" s="118">
        <v>4</v>
      </c>
      <c r="I171" s="122">
        <f t="shared" si="32"/>
        <v>8</v>
      </c>
      <c r="J171" s="117">
        <f t="shared" si="35"/>
        <v>0.08</v>
      </c>
      <c r="K171" s="3">
        <f t="shared" si="36"/>
        <v>512</v>
      </c>
      <c r="L171" s="117">
        <f t="shared" si="37"/>
        <v>5.12</v>
      </c>
      <c r="M171" s="3">
        <v>6</v>
      </c>
    </row>
    <row r="172" spans="1:13">
      <c r="A172" s="3">
        <v>155</v>
      </c>
      <c r="B172" s="45" t="s">
        <v>582</v>
      </c>
      <c r="C172" s="45" t="s">
        <v>583</v>
      </c>
      <c r="D172" s="3">
        <f t="shared" si="33"/>
        <v>410100</v>
      </c>
      <c r="E172" s="3">
        <v>101</v>
      </c>
      <c r="F172" s="3">
        <v>0</v>
      </c>
      <c r="G172" s="117">
        <f t="shared" si="34"/>
        <v>8</v>
      </c>
      <c r="H172" s="118">
        <v>4</v>
      </c>
      <c r="I172" s="122">
        <f t="shared" si="32"/>
        <v>8</v>
      </c>
      <c r="J172" s="117">
        <f t="shared" si="35"/>
        <v>0.08</v>
      </c>
      <c r="K172" s="3">
        <f t="shared" si="36"/>
        <v>512</v>
      </c>
      <c r="L172" s="117">
        <f t="shared" si="37"/>
        <v>5.12</v>
      </c>
      <c r="M172" s="3">
        <v>6</v>
      </c>
    </row>
    <row r="173" spans="1:13">
      <c r="A173" s="3">
        <v>156</v>
      </c>
      <c r="B173" s="45" t="s">
        <v>584</v>
      </c>
      <c r="C173" s="45" t="s">
        <v>585</v>
      </c>
      <c r="D173" s="3">
        <f t="shared" si="33"/>
        <v>415600</v>
      </c>
      <c r="E173" s="3">
        <v>156</v>
      </c>
      <c r="F173" s="3">
        <v>0</v>
      </c>
      <c r="G173" s="117">
        <f t="shared" si="34"/>
        <v>8</v>
      </c>
      <c r="H173" s="118">
        <v>4</v>
      </c>
      <c r="I173" s="122">
        <f t="shared" si="32"/>
        <v>8</v>
      </c>
      <c r="J173" s="117">
        <f t="shared" si="35"/>
        <v>0.08</v>
      </c>
      <c r="K173" s="3">
        <f t="shared" si="36"/>
        <v>512</v>
      </c>
      <c r="L173" s="117">
        <f t="shared" si="37"/>
        <v>5.12</v>
      </c>
      <c r="M173" s="3">
        <v>3</v>
      </c>
    </row>
    <row r="174" spans="1:13">
      <c r="A174" s="3">
        <v>157</v>
      </c>
      <c r="B174" s="45" t="s">
        <v>586</v>
      </c>
      <c r="C174" s="45" t="s">
        <v>587</v>
      </c>
      <c r="D174" s="3">
        <f t="shared" si="33"/>
        <v>416000</v>
      </c>
      <c r="E174" s="3">
        <v>160</v>
      </c>
      <c r="F174" s="3">
        <v>0</v>
      </c>
      <c r="G174" s="117">
        <f t="shared" si="34"/>
        <v>8</v>
      </c>
      <c r="H174" s="118">
        <v>4</v>
      </c>
      <c r="I174" s="122">
        <f t="shared" si="32"/>
        <v>8</v>
      </c>
      <c r="J174" s="117">
        <f t="shared" si="35"/>
        <v>0.08</v>
      </c>
      <c r="K174" s="3">
        <f t="shared" si="36"/>
        <v>512</v>
      </c>
      <c r="L174" s="117">
        <f t="shared" si="37"/>
        <v>5.12</v>
      </c>
      <c r="M174" s="3">
        <v>4</v>
      </c>
    </row>
    <row r="175" spans="1:13">
      <c r="A175" s="3">
        <v>158</v>
      </c>
      <c r="B175" s="45" t="s">
        <v>588</v>
      </c>
      <c r="C175" s="45" t="s">
        <v>589</v>
      </c>
      <c r="D175" s="3">
        <f t="shared" si="33"/>
        <v>416001</v>
      </c>
      <c r="E175" s="3">
        <v>160</v>
      </c>
      <c r="F175" s="3">
        <v>1</v>
      </c>
      <c r="G175" s="117">
        <f t="shared" si="34"/>
        <v>8</v>
      </c>
      <c r="H175" s="118">
        <v>4</v>
      </c>
      <c r="I175" s="122">
        <f t="shared" si="32"/>
        <v>8</v>
      </c>
      <c r="J175" s="117">
        <f t="shared" si="35"/>
        <v>0.08</v>
      </c>
      <c r="K175" s="3">
        <f t="shared" si="36"/>
        <v>512</v>
      </c>
      <c r="L175" s="117">
        <f t="shared" si="37"/>
        <v>5.12</v>
      </c>
      <c r="M175" s="3">
        <v>4</v>
      </c>
    </row>
    <row r="176" spans="1:13">
      <c r="A176" s="3">
        <v>159</v>
      </c>
      <c r="B176" s="45" t="s">
        <v>590</v>
      </c>
      <c r="C176" s="45" t="s">
        <v>591</v>
      </c>
      <c r="D176" s="3">
        <f t="shared" si="33"/>
        <v>416002</v>
      </c>
      <c r="E176" s="3">
        <v>160</v>
      </c>
      <c r="F176" s="3">
        <v>2</v>
      </c>
      <c r="G176" s="117">
        <f t="shared" si="34"/>
        <v>8</v>
      </c>
      <c r="H176" s="118">
        <v>4</v>
      </c>
      <c r="I176" s="122">
        <f t="shared" si="32"/>
        <v>8</v>
      </c>
      <c r="J176" s="117">
        <f t="shared" si="35"/>
        <v>0.08</v>
      </c>
      <c r="K176" s="3">
        <f t="shared" si="36"/>
        <v>512</v>
      </c>
      <c r="L176" s="117">
        <f t="shared" si="37"/>
        <v>5.12</v>
      </c>
      <c r="M176" s="3">
        <v>4</v>
      </c>
    </row>
    <row r="177" spans="1:18">
      <c r="A177" s="3">
        <v>160</v>
      </c>
      <c r="B177" s="45" t="s">
        <v>592</v>
      </c>
      <c r="C177" s="45" t="s">
        <v>593</v>
      </c>
      <c r="D177" s="3">
        <f t="shared" si="33"/>
        <v>416003</v>
      </c>
      <c r="E177" s="3">
        <v>160</v>
      </c>
      <c r="F177" s="3">
        <v>3</v>
      </c>
      <c r="G177" s="117">
        <f t="shared" si="34"/>
        <v>8</v>
      </c>
      <c r="H177" s="118">
        <v>4</v>
      </c>
      <c r="I177" s="122">
        <f t="shared" si="32"/>
        <v>8</v>
      </c>
      <c r="J177" s="117">
        <f t="shared" si="35"/>
        <v>0.08</v>
      </c>
      <c r="K177" s="3">
        <f t="shared" si="36"/>
        <v>512</v>
      </c>
      <c r="L177" s="117">
        <f t="shared" si="37"/>
        <v>5.12</v>
      </c>
      <c r="M177" s="3">
        <v>4</v>
      </c>
    </row>
    <row r="178" spans="1:18">
      <c r="A178" s="3">
        <v>161</v>
      </c>
      <c r="B178" s="45" t="s">
        <v>594</v>
      </c>
      <c r="C178" s="45" t="s">
        <v>595</v>
      </c>
      <c r="D178" s="3">
        <f t="shared" si="33"/>
        <v>416004</v>
      </c>
      <c r="E178" s="3">
        <v>160</v>
      </c>
      <c r="F178" s="3">
        <v>4</v>
      </c>
      <c r="G178" s="117">
        <f t="shared" si="34"/>
        <v>8</v>
      </c>
      <c r="H178" s="118">
        <v>4</v>
      </c>
      <c r="I178" s="122">
        <f t="shared" ref="I178:I198" si="38">VLOOKUP($H178,经济表_方块价格积分,C$10,1)</f>
        <v>8</v>
      </c>
      <c r="J178" s="117">
        <f t="shared" si="35"/>
        <v>0.08</v>
      </c>
      <c r="K178" s="3">
        <f t="shared" si="36"/>
        <v>512</v>
      </c>
      <c r="L178" s="117">
        <f t="shared" si="37"/>
        <v>5.12</v>
      </c>
      <c r="M178" s="3">
        <v>4</v>
      </c>
    </row>
    <row r="179" spans="1:18">
      <c r="A179" s="3">
        <v>162</v>
      </c>
      <c r="B179" s="45" t="s">
        <v>596</v>
      </c>
      <c r="C179" s="45" t="s">
        <v>597</v>
      </c>
      <c r="D179" s="3">
        <f t="shared" si="33"/>
        <v>416005</v>
      </c>
      <c r="E179" s="3">
        <v>160</v>
      </c>
      <c r="F179" s="3">
        <v>5</v>
      </c>
      <c r="G179" s="117">
        <f t="shared" si="34"/>
        <v>8</v>
      </c>
      <c r="H179" s="118">
        <v>4</v>
      </c>
      <c r="I179" s="122">
        <f t="shared" si="38"/>
        <v>8</v>
      </c>
      <c r="J179" s="117">
        <f t="shared" si="35"/>
        <v>0.08</v>
      </c>
      <c r="K179" s="3">
        <f t="shared" si="36"/>
        <v>512</v>
      </c>
      <c r="L179" s="117">
        <f t="shared" si="37"/>
        <v>5.12</v>
      </c>
      <c r="M179" s="3">
        <v>4</v>
      </c>
    </row>
    <row r="180" spans="1:18">
      <c r="A180" s="3">
        <v>163</v>
      </c>
      <c r="B180" s="45" t="s">
        <v>598</v>
      </c>
      <c r="C180" s="45" t="s">
        <v>599</v>
      </c>
      <c r="D180" s="3">
        <f t="shared" si="33"/>
        <v>416006</v>
      </c>
      <c r="E180" s="3">
        <v>160</v>
      </c>
      <c r="F180" s="3">
        <v>6</v>
      </c>
      <c r="G180" s="117">
        <f t="shared" si="34"/>
        <v>8</v>
      </c>
      <c r="H180" s="118">
        <v>4</v>
      </c>
      <c r="I180" s="122">
        <f t="shared" si="38"/>
        <v>8</v>
      </c>
      <c r="J180" s="117">
        <f t="shared" si="35"/>
        <v>0.08</v>
      </c>
      <c r="K180" s="3">
        <f t="shared" si="36"/>
        <v>512</v>
      </c>
      <c r="L180" s="117">
        <f t="shared" si="37"/>
        <v>5.12</v>
      </c>
      <c r="M180" s="3">
        <v>4</v>
      </c>
    </row>
    <row r="181" spans="1:18">
      <c r="A181" s="3">
        <v>164</v>
      </c>
      <c r="B181" s="45" t="s">
        <v>600</v>
      </c>
      <c r="C181" s="45" t="s">
        <v>601</v>
      </c>
      <c r="D181" s="3">
        <f t="shared" si="33"/>
        <v>416007</v>
      </c>
      <c r="E181" s="3">
        <v>160</v>
      </c>
      <c r="F181" s="3">
        <v>7</v>
      </c>
      <c r="G181" s="117">
        <f t="shared" si="34"/>
        <v>8</v>
      </c>
      <c r="H181" s="118">
        <v>4</v>
      </c>
      <c r="I181" s="122">
        <f t="shared" si="38"/>
        <v>8</v>
      </c>
      <c r="J181" s="117">
        <f t="shared" si="35"/>
        <v>0.08</v>
      </c>
      <c r="K181" s="3">
        <f t="shared" si="36"/>
        <v>512</v>
      </c>
      <c r="L181" s="117">
        <f t="shared" si="37"/>
        <v>5.12</v>
      </c>
      <c r="M181" s="3">
        <v>4</v>
      </c>
    </row>
    <row r="182" spans="1:18">
      <c r="A182" s="3">
        <v>165</v>
      </c>
      <c r="B182" s="45" t="s">
        <v>602</v>
      </c>
      <c r="C182" s="45" t="s">
        <v>603</v>
      </c>
      <c r="D182" s="3">
        <f t="shared" si="33"/>
        <v>416008</v>
      </c>
      <c r="E182" s="3">
        <v>160</v>
      </c>
      <c r="F182" s="3">
        <v>8</v>
      </c>
      <c r="G182" s="117">
        <f t="shared" si="34"/>
        <v>8</v>
      </c>
      <c r="H182" s="118">
        <v>4</v>
      </c>
      <c r="I182" s="122">
        <f t="shared" si="38"/>
        <v>8</v>
      </c>
      <c r="J182" s="117">
        <f t="shared" si="35"/>
        <v>0.08</v>
      </c>
      <c r="K182" s="3">
        <f t="shared" si="36"/>
        <v>512</v>
      </c>
      <c r="L182" s="117">
        <f t="shared" si="37"/>
        <v>5.12</v>
      </c>
      <c r="M182" s="3">
        <v>4</v>
      </c>
    </row>
    <row r="183" spans="1:18">
      <c r="A183" s="3">
        <v>166</v>
      </c>
      <c r="B183" s="45" t="s">
        <v>604</v>
      </c>
      <c r="C183" s="45" t="s">
        <v>605</v>
      </c>
      <c r="D183" s="3">
        <f t="shared" si="33"/>
        <v>416009</v>
      </c>
      <c r="E183" s="3">
        <v>160</v>
      </c>
      <c r="F183" s="3">
        <v>9</v>
      </c>
      <c r="G183" s="117">
        <f t="shared" si="34"/>
        <v>8</v>
      </c>
      <c r="H183" s="118">
        <v>4</v>
      </c>
      <c r="I183" s="122">
        <f t="shared" si="38"/>
        <v>8</v>
      </c>
      <c r="J183" s="117">
        <f t="shared" si="35"/>
        <v>0.08</v>
      </c>
      <c r="K183" s="3">
        <f t="shared" si="36"/>
        <v>512</v>
      </c>
      <c r="L183" s="117">
        <f t="shared" si="37"/>
        <v>5.12</v>
      </c>
      <c r="M183" s="3">
        <v>4</v>
      </c>
    </row>
    <row r="184" spans="1:18">
      <c r="A184" s="3">
        <v>167</v>
      </c>
      <c r="B184" s="45" t="s">
        <v>606</v>
      </c>
      <c r="C184" s="45" t="s">
        <v>607</v>
      </c>
      <c r="D184" s="3">
        <f t="shared" si="33"/>
        <v>416010</v>
      </c>
      <c r="E184" s="3">
        <v>160</v>
      </c>
      <c r="F184" s="3">
        <v>10</v>
      </c>
      <c r="G184" s="117">
        <f t="shared" si="34"/>
        <v>8</v>
      </c>
      <c r="H184" s="118">
        <v>4</v>
      </c>
      <c r="I184" s="122">
        <f t="shared" si="38"/>
        <v>8</v>
      </c>
      <c r="J184" s="117">
        <f t="shared" si="35"/>
        <v>0.08</v>
      </c>
      <c r="K184" s="3">
        <f t="shared" si="36"/>
        <v>512</v>
      </c>
      <c r="L184" s="117">
        <f t="shared" si="37"/>
        <v>5.12</v>
      </c>
      <c r="M184" s="3">
        <v>4</v>
      </c>
    </row>
    <row r="185" spans="1:18">
      <c r="A185" s="3">
        <v>168</v>
      </c>
      <c r="B185" s="45" t="s">
        <v>608</v>
      </c>
      <c r="C185" s="45" t="s">
        <v>609</v>
      </c>
      <c r="D185" s="3">
        <f t="shared" si="33"/>
        <v>416011</v>
      </c>
      <c r="E185" s="3">
        <v>160</v>
      </c>
      <c r="F185" s="3">
        <v>11</v>
      </c>
      <c r="G185" s="117">
        <f t="shared" si="34"/>
        <v>8</v>
      </c>
      <c r="H185" s="118">
        <v>4</v>
      </c>
      <c r="I185" s="122">
        <f t="shared" si="38"/>
        <v>8</v>
      </c>
      <c r="J185" s="117">
        <f t="shared" si="35"/>
        <v>0.08</v>
      </c>
      <c r="K185" s="3">
        <f t="shared" si="36"/>
        <v>512</v>
      </c>
      <c r="L185" s="117">
        <f t="shared" si="37"/>
        <v>5.12</v>
      </c>
      <c r="M185" s="3">
        <v>4</v>
      </c>
    </row>
    <row r="186" spans="1:18">
      <c r="A186" s="3">
        <v>169</v>
      </c>
      <c r="B186" s="45" t="s">
        <v>610</v>
      </c>
      <c r="C186" s="45" t="s">
        <v>611</v>
      </c>
      <c r="D186" s="3">
        <f t="shared" si="33"/>
        <v>416012</v>
      </c>
      <c r="E186" s="3">
        <v>160</v>
      </c>
      <c r="F186" s="3">
        <v>12</v>
      </c>
      <c r="G186" s="117">
        <f t="shared" si="34"/>
        <v>8</v>
      </c>
      <c r="H186" s="118">
        <v>4</v>
      </c>
      <c r="I186" s="122">
        <f t="shared" si="38"/>
        <v>8</v>
      </c>
      <c r="J186" s="117">
        <f t="shared" si="35"/>
        <v>0.08</v>
      </c>
      <c r="K186" s="3">
        <f t="shared" si="36"/>
        <v>512</v>
      </c>
      <c r="L186" s="117">
        <f t="shared" si="37"/>
        <v>5.12</v>
      </c>
      <c r="M186" s="3">
        <v>4</v>
      </c>
    </row>
    <row r="187" spans="1:18">
      <c r="A187" s="3">
        <v>170</v>
      </c>
      <c r="B187" s="45" t="s">
        <v>612</v>
      </c>
      <c r="C187" s="45" t="s">
        <v>613</v>
      </c>
      <c r="D187" s="3">
        <f t="shared" si="33"/>
        <v>416013</v>
      </c>
      <c r="E187" s="3">
        <v>160</v>
      </c>
      <c r="F187" s="3">
        <v>13</v>
      </c>
      <c r="G187" s="117">
        <f t="shared" si="34"/>
        <v>8</v>
      </c>
      <c r="H187" s="118">
        <v>4</v>
      </c>
      <c r="I187" s="122">
        <f t="shared" si="38"/>
        <v>8</v>
      </c>
      <c r="J187" s="117">
        <f t="shared" si="35"/>
        <v>0.08</v>
      </c>
      <c r="K187" s="3">
        <f t="shared" si="36"/>
        <v>512</v>
      </c>
      <c r="L187" s="117">
        <f t="shared" si="37"/>
        <v>5.12</v>
      </c>
      <c r="M187" s="3">
        <v>4</v>
      </c>
    </row>
    <row r="188" spans="1:18">
      <c r="A188" s="3">
        <v>171</v>
      </c>
      <c r="B188" s="45" t="s">
        <v>614</v>
      </c>
      <c r="C188" s="45" t="s">
        <v>615</v>
      </c>
      <c r="D188" s="3">
        <f t="shared" si="33"/>
        <v>416014</v>
      </c>
      <c r="E188" s="3">
        <v>160</v>
      </c>
      <c r="F188" s="3">
        <v>14</v>
      </c>
      <c r="G188" s="117">
        <f t="shared" si="34"/>
        <v>8</v>
      </c>
      <c r="H188" s="118">
        <v>4</v>
      </c>
      <c r="I188" s="122">
        <f t="shared" si="38"/>
        <v>8</v>
      </c>
      <c r="J188" s="117">
        <f t="shared" si="35"/>
        <v>0.08</v>
      </c>
      <c r="K188" s="3">
        <f t="shared" si="36"/>
        <v>512</v>
      </c>
      <c r="L188" s="117">
        <f t="shared" si="37"/>
        <v>5.12</v>
      </c>
      <c r="M188" s="3">
        <v>4</v>
      </c>
    </row>
    <row r="189" spans="1:18">
      <c r="A189" s="3">
        <v>172</v>
      </c>
      <c r="B189" s="45" t="s">
        <v>616</v>
      </c>
      <c r="C189" s="45" t="s">
        <v>617</v>
      </c>
      <c r="D189" s="3">
        <f t="shared" si="33"/>
        <v>416015</v>
      </c>
      <c r="E189" s="3">
        <v>160</v>
      </c>
      <c r="F189" s="3">
        <v>15</v>
      </c>
      <c r="G189" s="117">
        <f t="shared" si="34"/>
        <v>8</v>
      </c>
      <c r="H189" s="118">
        <v>4</v>
      </c>
      <c r="I189" s="122">
        <f t="shared" si="38"/>
        <v>8</v>
      </c>
      <c r="J189" s="117">
        <f t="shared" si="35"/>
        <v>0.08</v>
      </c>
      <c r="K189" s="3">
        <f t="shared" si="36"/>
        <v>512</v>
      </c>
      <c r="L189" s="117">
        <f t="shared" si="37"/>
        <v>5.12</v>
      </c>
      <c r="M189" s="3">
        <v>4</v>
      </c>
    </row>
    <row r="190" spans="1:18">
      <c r="A190" s="3">
        <v>173</v>
      </c>
      <c r="B190" s="45" t="s">
        <v>618</v>
      </c>
      <c r="C190" s="45" t="s">
        <v>619</v>
      </c>
      <c r="D190" s="3">
        <f t="shared" si="33"/>
        <v>502200</v>
      </c>
      <c r="E190" s="3">
        <v>22</v>
      </c>
      <c r="F190" s="3">
        <v>0</v>
      </c>
      <c r="G190" s="117">
        <f t="shared" si="34"/>
        <v>10</v>
      </c>
      <c r="H190" s="118">
        <v>5</v>
      </c>
      <c r="I190" s="122">
        <f t="shared" si="38"/>
        <v>10</v>
      </c>
      <c r="J190" s="117">
        <f t="shared" si="35"/>
        <v>0.1</v>
      </c>
      <c r="K190" s="3">
        <f t="shared" si="36"/>
        <v>640</v>
      </c>
      <c r="L190" s="117">
        <f t="shared" si="37"/>
        <v>6.4</v>
      </c>
      <c r="M190" s="3">
        <v>1</v>
      </c>
    </row>
    <row r="191" spans="1:18">
      <c r="A191" s="3">
        <v>174</v>
      </c>
      <c r="B191" s="45" t="s">
        <v>620</v>
      </c>
      <c r="C191" s="45" t="s">
        <v>621</v>
      </c>
      <c r="D191" s="3">
        <f t="shared" si="33"/>
        <v>505700</v>
      </c>
      <c r="E191" s="3">
        <v>57</v>
      </c>
      <c r="F191" s="3">
        <v>0</v>
      </c>
      <c r="G191" s="117">
        <f t="shared" si="34"/>
        <v>10</v>
      </c>
      <c r="H191" s="118">
        <v>5</v>
      </c>
      <c r="I191" s="122">
        <f t="shared" si="38"/>
        <v>10</v>
      </c>
      <c r="J191" s="117">
        <f t="shared" si="35"/>
        <v>0.1</v>
      </c>
      <c r="K191" s="3">
        <f t="shared" si="36"/>
        <v>640</v>
      </c>
      <c r="L191" s="117">
        <f t="shared" si="37"/>
        <v>6.4</v>
      </c>
      <c r="M191" s="3">
        <v>1</v>
      </c>
      <c r="R191" s="125"/>
    </row>
    <row r="192" spans="1:18">
      <c r="A192" s="3">
        <v>175</v>
      </c>
      <c r="B192" s="45" t="s">
        <v>622</v>
      </c>
      <c r="C192" s="45" t="s">
        <v>623</v>
      </c>
      <c r="D192" s="3">
        <f t="shared" si="33"/>
        <v>508900</v>
      </c>
      <c r="E192" s="3">
        <v>89</v>
      </c>
      <c r="F192" s="3">
        <v>0</v>
      </c>
      <c r="G192" s="117">
        <f t="shared" si="34"/>
        <v>10</v>
      </c>
      <c r="H192" s="118">
        <v>5</v>
      </c>
      <c r="I192" s="122">
        <f t="shared" si="38"/>
        <v>10</v>
      </c>
      <c r="J192" s="117">
        <f t="shared" si="35"/>
        <v>0.1</v>
      </c>
      <c r="K192" s="3">
        <f t="shared" si="36"/>
        <v>640</v>
      </c>
      <c r="L192" s="117">
        <f t="shared" si="37"/>
        <v>6.4</v>
      </c>
      <c r="M192" s="3">
        <v>6</v>
      </c>
      <c r="R192" s="125"/>
    </row>
    <row r="193" spans="1:18">
      <c r="A193" s="3">
        <v>176</v>
      </c>
      <c r="B193" s="45" t="s">
        <v>624</v>
      </c>
      <c r="C193" s="45" t="s">
        <v>625</v>
      </c>
      <c r="D193" s="3">
        <f t="shared" si="33"/>
        <v>513300</v>
      </c>
      <c r="E193" s="3">
        <v>133</v>
      </c>
      <c r="F193" s="3">
        <v>0</v>
      </c>
      <c r="G193" s="117">
        <f t="shared" si="34"/>
        <v>10</v>
      </c>
      <c r="H193" s="118">
        <v>5</v>
      </c>
      <c r="I193" s="122">
        <f t="shared" si="38"/>
        <v>10</v>
      </c>
      <c r="J193" s="117">
        <f t="shared" si="35"/>
        <v>0.1</v>
      </c>
      <c r="K193" s="3">
        <f t="shared" si="36"/>
        <v>640</v>
      </c>
      <c r="L193" s="117">
        <f t="shared" si="37"/>
        <v>6.4</v>
      </c>
      <c r="M193" s="3">
        <v>1</v>
      </c>
      <c r="R193" s="125"/>
    </row>
    <row r="194" spans="1:18">
      <c r="A194" s="3">
        <v>177</v>
      </c>
      <c r="B194" s="45" t="s">
        <v>626</v>
      </c>
      <c r="C194" s="45" t="s">
        <v>627</v>
      </c>
      <c r="D194" s="3">
        <f t="shared" si="33"/>
        <v>515200</v>
      </c>
      <c r="E194" s="3">
        <v>152</v>
      </c>
      <c r="F194" s="3">
        <v>0</v>
      </c>
      <c r="G194" s="117">
        <f t="shared" si="34"/>
        <v>10</v>
      </c>
      <c r="H194" s="118">
        <v>5</v>
      </c>
      <c r="I194" s="122">
        <f t="shared" si="38"/>
        <v>10</v>
      </c>
      <c r="J194" s="117">
        <f t="shared" si="35"/>
        <v>0.1</v>
      </c>
      <c r="K194" s="3">
        <f t="shared" si="36"/>
        <v>640</v>
      </c>
      <c r="L194" s="117">
        <f t="shared" si="37"/>
        <v>6.4</v>
      </c>
      <c r="M194" s="3">
        <v>6</v>
      </c>
      <c r="R194" s="125"/>
    </row>
    <row r="195" spans="1:18">
      <c r="A195" s="3">
        <v>178</v>
      </c>
      <c r="B195" s="45" t="s">
        <v>628</v>
      </c>
      <c r="C195" s="45" t="s">
        <v>629</v>
      </c>
      <c r="D195" s="3">
        <f t="shared" si="33"/>
        <v>516800</v>
      </c>
      <c r="E195" s="3">
        <v>168</v>
      </c>
      <c r="F195" s="3">
        <v>0</v>
      </c>
      <c r="G195" s="117">
        <f t="shared" si="34"/>
        <v>10</v>
      </c>
      <c r="H195" s="118">
        <v>5</v>
      </c>
      <c r="I195" s="122">
        <f t="shared" si="38"/>
        <v>10</v>
      </c>
      <c r="J195" s="117">
        <f t="shared" si="35"/>
        <v>0.1</v>
      </c>
      <c r="K195" s="3">
        <f t="shared" si="36"/>
        <v>640</v>
      </c>
      <c r="L195" s="117">
        <f t="shared" si="37"/>
        <v>6.4</v>
      </c>
      <c r="M195" s="3">
        <v>6</v>
      </c>
      <c r="R195" s="125"/>
    </row>
    <row r="196" spans="1:18">
      <c r="A196" s="3">
        <v>179</v>
      </c>
      <c r="B196" s="45" t="s">
        <v>630</v>
      </c>
      <c r="C196" s="45" t="s">
        <v>631</v>
      </c>
      <c r="D196" s="3">
        <f t="shared" si="33"/>
        <v>602500</v>
      </c>
      <c r="E196" s="3">
        <v>25</v>
      </c>
      <c r="F196" s="3">
        <v>0</v>
      </c>
      <c r="G196" s="117">
        <f t="shared" si="34"/>
        <v>12</v>
      </c>
      <c r="H196" s="118">
        <v>6</v>
      </c>
      <c r="I196" s="122">
        <f t="shared" si="38"/>
        <v>12</v>
      </c>
      <c r="J196" s="117">
        <f t="shared" si="35"/>
        <v>0.12</v>
      </c>
      <c r="K196" s="3">
        <f t="shared" si="36"/>
        <v>768</v>
      </c>
      <c r="L196" s="117">
        <f t="shared" si="37"/>
        <v>7.68</v>
      </c>
      <c r="M196" s="3">
        <v>6</v>
      </c>
      <c r="R196" s="125"/>
    </row>
    <row r="197" spans="1:18">
      <c r="A197" s="3">
        <v>180</v>
      </c>
      <c r="B197" s="45" t="s">
        <v>632</v>
      </c>
      <c r="C197" s="45" t="s">
        <v>633</v>
      </c>
      <c r="D197" s="3">
        <f t="shared" si="33"/>
        <v>612300</v>
      </c>
      <c r="E197" s="3">
        <v>123</v>
      </c>
      <c r="F197" s="3">
        <v>0</v>
      </c>
      <c r="G197" s="117">
        <f t="shared" si="34"/>
        <v>12</v>
      </c>
      <c r="H197" s="118">
        <v>6</v>
      </c>
      <c r="I197" s="122">
        <f t="shared" si="38"/>
        <v>12</v>
      </c>
      <c r="J197" s="117">
        <f t="shared" si="35"/>
        <v>0.12</v>
      </c>
      <c r="K197" s="3">
        <f t="shared" si="36"/>
        <v>768</v>
      </c>
      <c r="L197" s="117">
        <f t="shared" si="37"/>
        <v>7.68</v>
      </c>
      <c r="M197" s="3">
        <v>1</v>
      </c>
      <c r="R197" s="125"/>
    </row>
    <row r="198" spans="1:18">
      <c r="A198" s="3">
        <v>181</v>
      </c>
      <c r="B198" s="45" t="s">
        <v>634</v>
      </c>
      <c r="C198" s="45" t="s">
        <v>635</v>
      </c>
      <c r="D198" s="3">
        <f t="shared" si="33"/>
        <v>613800</v>
      </c>
      <c r="E198" s="3">
        <v>138</v>
      </c>
      <c r="F198" s="3">
        <v>0</v>
      </c>
      <c r="G198" s="117">
        <f t="shared" si="34"/>
        <v>12</v>
      </c>
      <c r="H198" s="118">
        <v>6</v>
      </c>
      <c r="I198" s="122">
        <f t="shared" si="38"/>
        <v>12</v>
      </c>
      <c r="J198" s="117">
        <f t="shared" si="35"/>
        <v>0.12</v>
      </c>
      <c r="K198" s="3">
        <f t="shared" si="36"/>
        <v>768</v>
      </c>
      <c r="L198" s="117">
        <f t="shared" si="37"/>
        <v>7.68</v>
      </c>
      <c r="M198" s="3">
        <v>6</v>
      </c>
      <c r="R198" s="125"/>
    </row>
    <row r="199" spans="1:18">
      <c r="M199" s="3">
        <f>COUNTIF(M$18:M$198,"=1")</f>
        <v>38</v>
      </c>
      <c r="R199" s="125"/>
    </row>
    <row r="200" spans="1:18">
      <c r="M200" s="3">
        <f>COUNTIF(M$18:M$198,"=2")</f>
        <v>32</v>
      </c>
      <c r="R200" s="125"/>
    </row>
    <row r="201" spans="1:18">
      <c r="A201" s="45"/>
      <c r="B201" s="45"/>
      <c r="E201" s="45" t="s">
        <v>636</v>
      </c>
      <c r="F201" s="45" t="s">
        <v>637</v>
      </c>
      <c r="G201" s="45" t="s">
        <v>638</v>
      </c>
      <c r="M201" s="3">
        <f>COUNTIF(M$18:M$198,"=3")</f>
        <v>25</v>
      </c>
      <c r="R201" s="125"/>
    </row>
    <row r="202" spans="1:18">
      <c r="E202" s="45">
        <v>5000</v>
      </c>
      <c r="F202" s="3">
        <v>29232483</v>
      </c>
      <c r="G202" s="3">
        <v>80</v>
      </c>
      <c r="M202" s="3">
        <f>COUNTIF(M$18:M$198,"=4")</f>
        <v>34</v>
      </c>
      <c r="R202" s="125"/>
    </row>
    <row r="203" spans="1:18">
      <c r="A203" s="117"/>
      <c r="E203" s="45">
        <v>10000</v>
      </c>
      <c r="F203" s="3">
        <v>1581217</v>
      </c>
      <c r="G203" s="3">
        <v>120</v>
      </c>
      <c r="M203" s="3">
        <f>COUNTIF(M$18:M$198,"=5")</f>
        <v>32</v>
      </c>
      <c r="R203" s="125"/>
    </row>
    <row r="204" spans="1:18">
      <c r="A204" s="117"/>
      <c r="E204" s="45">
        <v>15000</v>
      </c>
      <c r="F204" s="45">
        <v>426277</v>
      </c>
      <c r="G204" s="3">
        <v>80</v>
      </c>
      <c r="M204" s="3">
        <f>COUNTIF(M$18:M$198,"=6")</f>
        <v>20</v>
      </c>
      <c r="R204" s="125"/>
    </row>
    <row r="205" spans="1:18">
      <c r="E205" s="45">
        <v>20000</v>
      </c>
      <c r="F205" s="45">
        <v>174942</v>
      </c>
      <c r="G205" s="3">
        <v>120</v>
      </c>
      <c r="R205" s="125"/>
    </row>
    <row r="206" spans="1:18">
      <c r="E206" s="45">
        <v>25000</v>
      </c>
      <c r="F206" s="3">
        <v>90153</v>
      </c>
      <c r="G206" s="3">
        <v>180</v>
      </c>
      <c r="R206" s="125"/>
    </row>
    <row r="207" spans="1:18">
      <c r="E207" s="45">
        <v>30000</v>
      </c>
      <c r="F207" s="3">
        <v>51731</v>
      </c>
      <c r="R207" s="125"/>
    </row>
    <row r="208" spans="1:18">
      <c r="E208" s="45">
        <v>100000</v>
      </c>
      <c r="F208" s="3">
        <v>99205</v>
      </c>
      <c r="R208" s="125"/>
    </row>
    <row r="209" spans="6:18">
      <c r="F209" s="3">
        <f>SUM(F203:F208)</f>
        <v>2423525</v>
      </c>
      <c r="G209" s="3">
        <f>SUM(G202:G206)</f>
        <v>580</v>
      </c>
      <c r="R209" s="125"/>
    </row>
    <row r="210" spans="6:18">
      <c r="R210" s="125"/>
    </row>
    <row r="211" spans="6:18">
      <c r="R211" s="125"/>
    </row>
    <row r="212" spans="6:18">
      <c r="R212" s="125"/>
    </row>
    <row r="213" spans="6:18">
      <c r="R213" s="125"/>
    </row>
    <row r="214" spans="6:18">
      <c r="R214" s="125"/>
    </row>
    <row r="215" spans="6:18">
      <c r="R215" s="125"/>
    </row>
    <row r="216" spans="6:18">
      <c r="R216" s="125"/>
    </row>
    <row r="217" spans="6:18">
      <c r="R217" s="125"/>
    </row>
    <row r="218" spans="6:18">
      <c r="R218" s="125"/>
    </row>
    <row r="219" spans="6:18">
      <c r="R219" s="125"/>
    </row>
    <row r="220" spans="6:18">
      <c r="R220" s="125"/>
    </row>
    <row r="221" spans="6:18">
      <c r="R221" s="125"/>
    </row>
    <row r="222" spans="6:18">
      <c r="R222" s="125"/>
    </row>
    <row r="223" spans="6:18">
      <c r="R223" s="125"/>
    </row>
    <row r="224" spans="6:18">
      <c r="R224" s="125"/>
    </row>
    <row r="225" spans="18:18">
      <c r="R225" s="125"/>
    </row>
    <row r="226" spans="18:18">
      <c r="R226" s="125"/>
    </row>
    <row r="227" spans="18:18">
      <c r="R227" s="125"/>
    </row>
    <row r="228" spans="18:18">
      <c r="R228" s="125"/>
    </row>
    <row r="229" spans="18:18">
      <c r="R229" s="125"/>
    </row>
    <row r="230" spans="18:18">
      <c r="R230" s="125"/>
    </row>
    <row r="231" spans="18:18">
      <c r="R231" s="125"/>
    </row>
    <row r="232" spans="18:18">
      <c r="R232" s="125"/>
    </row>
    <row r="233" spans="18:18">
      <c r="R233" s="125"/>
    </row>
    <row r="234" spans="18:18">
      <c r="R234" s="125"/>
    </row>
    <row r="235" spans="18:18">
      <c r="R235" s="125"/>
    </row>
    <row r="236" spans="18:18">
      <c r="R236" s="125"/>
    </row>
    <row r="237" spans="18:18">
      <c r="R237" s="125"/>
    </row>
    <row r="238" spans="18:18">
      <c r="R238" s="125"/>
    </row>
    <row r="239" spans="18:18">
      <c r="R239" s="125"/>
    </row>
    <row r="240" spans="18:18">
      <c r="R240" s="125"/>
    </row>
    <row r="241" spans="18:18">
      <c r="R241" s="125"/>
    </row>
    <row r="242" spans="18:18">
      <c r="R242" s="125"/>
    </row>
    <row r="243" spans="18:18">
      <c r="R243" s="125"/>
    </row>
    <row r="244" spans="18:18">
      <c r="R244" s="125"/>
    </row>
    <row r="245" spans="18:18">
      <c r="R245" s="125"/>
    </row>
    <row r="246" spans="18:18">
      <c r="R246" s="125"/>
    </row>
    <row r="247" spans="18:18">
      <c r="R247" s="125"/>
    </row>
    <row r="248" spans="18:18">
      <c r="R248" s="125"/>
    </row>
    <row r="249" spans="18:18">
      <c r="R249" s="125"/>
    </row>
    <row r="250" spans="18:18">
      <c r="R250" s="125"/>
    </row>
    <row r="251" spans="18:18">
      <c r="R251" s="125"/>
    </row>
    <row r="252" spans="18:18">
      <c r="R252" s="125"/>
    </row>
    <row r="253" spans="18:18">
      <c r="R253" s="125"/>
    </row>
    <row r="254" spans="18:18">
      <c r="R254" s="125"/>
    </row>
    <row r="255" spans="18:18">
      <c r="R255" s="125"/>
    </row>
    <row r="256" spans="18:18">
      <c r="R256" s="125"/>
    </row>
    <row r="257" spans="18:18">
      <c r="R257" s="125"/>
    </row>
    <row r="258" spans="18:18">
      <c r="R258" s="125"/>
    </row>
    <row r="259" spans="18:18">
      <c r="R259" s="125"/>
    </row>
    <row r="260" spans="18:18">
      <c r="R260" s="125"/>
    </row>
    <row r="261" spans="18:18">
      <c r="R261" s="125"/>
    </row>
    <row r="262" spans="18:18">
      <c r="R262" s="125"/>
    </row>
    <row r="263" spans="18:18">
      <c r="R263" s="125"/>
    </row>
    <row r="264" spans="18:18">
      <c r="R264" s="125"/>
    </row>
    <row r="265" spans="18:18">
      <c r="R265" s="125"/>
    </row>
    <row r="266" spans="18:18">
      <c r="R266" s="125"/>
    </row>
    <row r="267" spans="18:18">
      <c r="R267" s="125"/>
    </row>
    <row r="268" spans="18:18">
      <c r="R268" s="125"/>
    </row>
    <row r="269" spans="18:18">
      <c r="R269" s="125"/>
    </row>
    <row r="270" spans="18:18">
      <c r="R270" s="125"/>
    </row>
    <row r="271" spans="18:18">
      <c r="R271" s="125"/>
    </row>
    <row r="272" spans="18:18">
      <c r="R272" s="125"/>
    </row>
    <row r="273" spans="18:18">
      <c r="R273" s="125"/>
    </row>
    <row r="274" spans="18:18">
      <c r="R274" s="125"/>
    </row>
    <row r="275" spans="18:18">
      <c r="R275" s="125"/>
    </row>
    <row r="276" spans="18:18">
      <c r="R276" s="125"/>
    </row>
    <row r="277" spans="18:18">
      <c r="R277" s="125"/>
    </row>
    <row r="278" spans="18:18">
      <c r="R278" s="125"/>
    </row>
    <row r="279" spans="18:18">
      <c r="R279" s="125"/>
    </row>
    <row r="280" spans="18:18">
      <c r="R280" s="125"/>
    </row>
    <row r="281" spans="18:18">
      <c r="R281" s="125"/>
    </row>
    <row r="282" spans="18:18">
      <c r="R282" s="125"/>
    </row>
    <row r="283" spans="18:18">
      <c r="R283" s="125"/>
    </row>
    <row r="284" spans="18:18">
      <c r="R284" s="125"/>
    </row>
    <row r="285" spans="18:18">
      <c r="R285" s="125"/>
    </row>
    <row r="286" spans="18:18">
      <c r="R286" s="125"/>
    </row>
    <row r="287" spans="18:18">
      <c r="R287" s="125"/>
    </row>
    <row r="288" spans="18:18">
      <c r="R288" s="125"/>
    </row>
    <row r="289" spans="18:18">
      <c r="R289" s="125"/>
    </row>
    <row r="290" spans="18:18">
      <c r="R290" s="125"/>
    </row>
    <row r="291" spans="18:18">
      <c r="R291" s="125"/>
    </row>
    <row r="292" spans="18:18">
      <c r="R292" s="125"/>
    </row>
    <row r="293" spans="18:18">
      <c r="R293" s="125"/>
    </row>
    <row r="294" spans="18:18">
      <c r="R294" s="125"/>
    </row>
    <row r="295" spans="18:18">
      <c r="R295" s="125"/>
    </row>
    <row r="296" spans="18:18">
      <c r="R296" s="125"/>
    </row>
    <row r="297" spans="18:18">
      <c r="R297" s="125"/>
    </row>
    <row r="298" spans="18:18">
      <c r="R298" s="125"/>
    </row>
    <row r="299" spans="18:18">
      <c r="R299" s="125"/>
    </row>
    <row r="300" spans="18:18">
      <c r="R300" s="125"/>
    </row>
    <row r="301" spans="18:18">
      <c r="R301" s="125"/>
    </row>
    <row r="302" spans="18:18">
      <c r="R302" s="125"/>
    </row>
    <row r="303" spans="18:18">
      <c r="R303" s="125"/>
    </row>
    <row r="304" spans="18:18">
      <c r="R304" s="125"/>
    </row>
    <row r="305" spans="16:18">
      <c r="R305" s="125"/>
    </row>
    <row r="306" spans="16:18">
      <c r="P306" s="125"/>
      <c r="R306" s="125"/>
    </row>
    <row r="307" spans="16:18">
      <c r="P307" s="125"/>
      <c r="R307" s="125"/>
    </row>
    <row r="308" spans="16:18">
      <c r="P308" s="125"/>
      <c r="R308" s="125"/>
    </row>
    <row r="309" spans="16:18">
      <c r="P309" s="125"/>
      <c r="R309" s="125"/>
    </row>
    <row r="310" spans="16:18">
      <c r="P310" s="125"/>
      <c r="R310" s="125"/>
    </row>
    <row r="311" spans="16:18">
      <c r="P311" s="125"/>
      <c r="R311" s="125"/>
    </row>
    <row r="312" spans="16:18">
      <c r="P312" s="125"/>
      <c r="R312" s="125"/>
    </row>
    <row r="313" spans="16:18">
      <c r="P313" s="125"/>
      <c r="R313" s="125"/>
    </row>
    <row r="314" spans="16:18">
      <c r="P314" s="125"/>
      <c r="R314" s="125"/>
    </row>
    <row r="315" spans="16:18">
      <c r="P315" s="125"/>
      <c r="R315" s="125"/>
    </row>
    <row r="316" spans="16:18">
      <c r="P316" s="125"/>
      <c r="R316" s="125"/>
    </row>
    <row r="317" spans="16:18">
      <c r="P317" s="125"/>
      <c r="R317" s="125"/>
    </row>
    <row r="318" spans="16:18">
      <c r="P318" s="125"/>
      <c r="R318" s="125"/>
    </row>
    <row r="319" spans="16:18">
      <c r="P319" s="125"/>
      <c r="R319" s="125"/>
    </row>
    <row r="320" spans="16:18">
      <c r="R320" s="125"/>
    </row>
    <row r="321" spans="18:18">
      <c r="R321" s="125"/>
    </row>
    <row r="322" spans="18:18">
      <c r="R322" s="125"/>
    </row>
    <row r="323" spans="18:18">
      <c r="R323" s="125"/>
    </row>
    <row r="324" spans="18:18">
      <c r="R324" s="125"/>
    </row>
    <row r="325" spans="18:18">
      <c r="R325" s="125"/>
    </row>
    <row r="326" spans="18:18">
      <c r="R326" s="125"/>
    </row>
    <row r="327" spans="18:18">
      <c r="R327" s="125"/>
    </row>
    <row r="328" spans="18:18">
      <c r="R328" s="125"/>
    </row>
    <row r="329" spans="18:18">
      <c r="R329" s="125"/>
    </row>
    <row r="330" spans="18:18">
      <c r="R330" s="125"/>
    </row>
    <row r="331" spans="18:18">
      <c r="R331" s="125"/>
    </row>
    <row r="332" spans="18:18">
      <c r="R332" s="125"/>
    </row>
    <row r="333" spans="18:18">
      <c r="R333" s="125"/>
    </row>
    <row r="334" spans="18:18">
      <c r="R334" s="125"/>
    </row>
    <row r="335" spans="18:18">
      <c r="R335" s="125"/>
    </row>
    <row r="336" spans="18:18">
      <c r="R336" s="125"/>
    </row>
    <row r="337" spans="18:18">
      <c r="R337" s="125"/>
    </row>
    <row r="338" spans="18:18">
      <c r="R338" s="125"/>
    </row>
    <row r="339" spans="18:18">
      <c r="R339" s="125"/>
    </row>
    <row r="340" spans="18:18">
      <c r="R340" s="125"/>
    </row>
    <row r="341" spans="18:18">
      <c r="R341" s="125"/>
    </row>
    <row r="342" spans="18:18">
      <c r="R342" s="125"/>
    </row>
    <row r="343" spans="18:18">
      <c r="R343" s="125"/>
    </row>
    <row r="344" spans="18:18">
      <c r="R344" s="125"/>
    </row>
    <row r="345" spans="18:18">
      <c r="R345" s="125"/>
    </row>
    <row r="346" spans="18:18">
      <c r="R346" s="125"/>
    </row>
    <row r="347" spans="18:18">
      <c r="R347" s="125"/>
    </row>
    <row r="348" spans="18:18">
      <c r="R348" s="125"/>
    </row>
    <row r="349" spans="18:18">
      <c r="R349" s="125"/>
    </row>
    <row r="350" spans="18:18">
      <c r="R350" s="125"/>
    </row>
    <row r="351" spans="18:18">
      <c r="R351" s="125"/>
    </row>
    <row r="352" spans="18:18">
      <c r="R352" s="125"/>
    </row>
    <row r="353" spans="18:18">
      <c r="R353" s="125"/>
    </row>
    <row r="354" spans="18:18">
      <c r="R354" s="125"/>
    </row>
    <row r="355" spans="18:18">
      <c r="R355" s="125"/>
    </row>
    <row r="356" spans="18:18">
      <c r="R356" s="125"/>
    </row>
    <row r="357" spans="18:18">
      <c r="R357" s="125"/>
    </row>
    <row r="358" spans="18:18">
      <c r="R358" s="125"/>
    </row>
    <row r="359" spans="18:18">
      <c r="R359" s="125"/>
    </row>
    <row r="360" spans="18:18">
      <c r="R360" s="125"/>
    </row>
    <row r="361" spans="18:18">
      <c r="R361" s="125"/>
    </row>
    <row r="362" spans="18:18">
      <c r="R362" s="125"/>
    </row>
    <row r="363" spans="18:18">
      <c r="R363" s="125"/>
    </row>
    <row r="364" spans="18:18">
      <c r="R364" s="125"/>
    </row>
    <row r="365" spans="18:18">
      <c r="R365" s="125"/>
    </row>
    <row r="366" spans="18:18">
      <c r="R366" s="125"/>
    </row>
    <row r="367" spans="18:18">
      <c r="R367" s="125"/>
    </row>
    <row r="368" spans="18:18">
      <c r="R368" s="125"/>
    </row>
    <row r="369" spans="18:18">
      <c r="R369" s="125"/>
    </row>
    <row r="370" spans="18:18">
      <c r="R370" s="125"/>
    </row>
    <row r="371" spans="18:18">
      <c r="R371" s="125"/>
    </row>
    <row r="372" spans="18:18">
      <c r="R372" s="125"/>
    </row>
    <row r="373" spans="18:18">
      <c r="R373" s="125"/>
    </row>
    <row r="374" spans="18:18">
      <c r="R374" s="125"/>
    </row>
    <row r="375" spans="18:18">
      <c r="R375" s="125"/>
    </row>
    <row r="376" spans="18:18">
      <c r="R376" s="125"/>
    </row>
    <row r="377" spans="18:18">
      <c r="R377" s="125"/>
    </row>
    <row r="378" spans="18:18">
      <c r="R378" s="125"/>
    </row>
    <row r="379" spans="18:18">
      <c r="R379" s="125"/>
    </row>
    <row r="380" spans="18:18">
      <c r="R380" s="125"/>
    </row>
    <row r="381" spans="18:18">
      <c r="R381" s="125"/>
    </row>
    <row r="382" spans="18:18">
      <c r="R382" s="125"/>
    </row>
    <row r="383" spans="18:18">
      <c r="R383" s="125"/>
    </row>
    <row r="384" spans="18:18">
      <c r="R384" s="125"/>
    </row>
    <row r="385" spans="18:18">
      <c r="R385" s="125"/>
    </row>
    <row r="386" spans="18:18">
      <c r="R386" s="125"/>
    </row>
    <row r="387" spans="18:18">
      <c r="R387" s="125"/>
    </row>
    <row r="388" spans="18:18">
      <c r="R388" s="125"/>
    </row>
    <row r="389" spans="18:18">
      <c r="R389" s="125"/>
    </row>
    <row r="390" spans="18:18">
      <c r="R390" s="125"/>
    </row>
    <row r="391" spans="18:18">
      <c r="R391" s="125"/>
    </row>
    <row r="392" spans="18:18">
      <c r="R392" s="125"/>
    </row>
    <row r="393" spans="18:18">
      <c r="R393" s="125"/>
    </row>
    <row r="394" spans="18:18">
      <c r="R394" s="125"/>
    </row>
    <row r="395" spans="18:18">
      <c r="R395" s="125"/>
    </row>
    <row r="396" spans="18:18">
      <c r="R396" s="125"/>
    </row>
    <row r="397" spans="18:18">
      <c r="R397" s="125"/>
    </row>
    <row r="398" spans="18:18">
      <c r="R398" s="125"/>
    </row>
  </sheetData>
  <mergeCells count="6">
    <mergeCell ref="A1:D1"/>
    <mergeCell ref="F1:G1"/>
    <mergeCell ref="J1:N1"/>
    <mergeCell ref="Q1:X1"/>
    <mergeCell ref="A16:L16"/>
    <mergeCell ref="Q16:AE16"/>
  </mergeCells>
  <phoneticPr fontId="19" type="noConversion"/>
  <conditionalFormatting sqref="O3">
    <cfRule type="containsText" dxfId="23" priority="2" operator="containsText" text=".xls">
      <formula>NOT(ISERROR(SEARCH(".xls",O3)))</formula>
    </cfRule>
  </conditionalFormatting>
  <conditionalFormatting sqref="P276">
    <cfRule type="duplicateValues" dxfId="22" priority="6"/>
  </conditionalFormatting>
  <conditionalFormatting sqref="Q295">
    <cfRule type="duplicateValues" dxfId="21" priority="10"/>
  </conditionalFormatting>
  <conditionalFormatting sqref="D18:D198">
    <cfRule type="duplicateValues" dxfId="20" priority="21"/>
  </conditionalFormatting>
  <conditionalFormatting sqref="Q92:Q108">
    <cfRule type="duplicateValues" dxfId="19" priority="14"/>
  </conditionalFormatting>
  <conditionalFormatting sqref="Q114:Q115">
    <cfRule type="duplicateValues" dxfId="18" priority="4"/>
  </conditionalFormatting>
  <conditionalFormatting sqref="R116:R314">
    <cfRule type="duplicateValues" dxfId="17" priority="18"/>
  </conditionalFormatting>
  <conditionalFormatting sqref="S191:S398">
    <cfRule type="duplicateValues" dxfId="16" priority="16"/>
  </conditionalFormatting>
  <conditionalFormatting sqref="A1:AZ1048576">
    <cfRule type="containsText" dxfId="15" priority="1" operator="containsText" text=".xls">
      <formula>NOT(ISERROR(SEARCH(".xls",A1)))</formula>
    </cfRule>
  </conditionalFormatting>
  <conditionalFormatting sqref="P306:P307 Q92:Q108">
    <cfRule type="duplicateValues" dxfId="14" priority="13"/>
  </conditionalFormatting>
  <conditionalFormatting sqref="P277:P305 P92:P275">
    <cfRule type="duplicateValues" dxfId="13" priority="7"/>
  </conditionalFormatting>
  <conditionalFormatting sqref="P92:Q111 P116:Q305 P112:P115">
    <cfRule type="duplicateValues" dxfId="12" priority="20"/>
  </conditionalFormatting>
  <conditionalFormatting sqref="P110:P290 O104:O284">
    <cfRule type="duplicateValues" dxfId="11" priority="3"/>
  </conditionalFormatting>
  <conditionalFormatting sqref="P306:Q323 Q109:Q111 Q116:Q305">
    <cfRule type="duplicateValues" dxfId="10" priority="8"/>
    <cfRule type="duplicateValues" dxfId="9" priority="9"/>
  </conditionalFormatting>
  <conditionalFormatting sqref="Q296:Q323 Q109:Q111 Q116:Q294">
    <cfRule type="duplicateValues" dxfId="8" priority="11"/>
  </conditionalFormatting>
  <conditionalFormatting sqref="R116:S326 S112:S115">
    <cfRule type="uniqueValues" dxfId="7" priority="19"/>
  </conditionalFormatting>
  <conditionalFormatting sqref="Q114:R115">
    <cfRule type="duplicateValues" dxfId="6" priority="5"/>
  </conditionalFormatting>
  <conditionalFormatting sqref="Q324:R326 R116:R323">
    <cfRule type="duplicateValues" dxfId="5" priority="12"/>
  </conditionalFormatting>
  <conditionalFormatting sqref="R125:S338">
    <cfRule type="duplicateValues" dxfId="4" priority="17"/>
  </conditionalFormatting>
  <conditionalFormatting sqref="S320:T398 S191:T276 S277:S319">
    <cfRule type="duplicateValues" dxfId="3" priority="15"/>
  </conditionalFormatting>
  <pageMargins left="0.7" right="0.7" top="0.75" bottom="0.75" header="0.3" footer="0.3"/>
  <pageSetup paperSize="9" orientation="portrait" r:id="rId1"/>
  <rowBreaks count="1" manualBreakCount="1">
    <brk id="13" max="16383" man="1"/>
  </rowBreaks>
  <colBreaks count="1" manualBreakCount="1">
    <brk id="7" max="1048575" man="1"/>
  </colBreaks>
  <ignoredErrors>
    <ignoredError sqref="F209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L25"/>
  <sheetViews>
    <sheetView workbookViewId="0">
      <selection activeCell="F36" sqref="F36"/>
    </sheetView>
  </sheetViews>
  <sheetFormatPr defaultColWidth="9" defaultRowHeight="14.25"/>
  <cols>
    <col min="3" max="3" width="10.25" customWidth="1"/>
  </cols>
  <sheetData>
    <row r="1" spans="1:12">
      <c r="A1" t="s">
        <v>658</v>
      </c>
      <c r="B1" t="s">
        <v>984</v>
      </c>
      <c r="C1" t="s">
        <v>669</v>
      </c>
      <c r="D1" t="s">
        <v>985</v>
      </c>
      <c r="E1" t="s">
        <v>985</v>
      </c>
      <c r="F1" t="s">
        <v>985</v>
      </c>
      <c r="G1" t="s">
        <v>985</v>
      </c>
      <c r="H1" t="s">
        <v>985</v>
      </c>
      <c r="I1" t="s">
        <v>985</v>
      </c>
      <c r="J1" t="s">
        <v>985</v>
      </c>
      <c r="K1" t="s">
        <v>985</v>
      </c>
      <c r="L1" t="s">
        <v>985</v>
      </c>
    </row>
    <row r="2" spans="1:12">
      <c r="A2">
        <v>17</v>
      </c>
      <c r="B2">
        <v>0</v>
      </c>
      <c r="C2" t="s">
        <v>97</v>
      </c>
      <c r="D2">
        <v>8</v>
      </c>
      <c r="E2">
        <v>4</v>
      </c>
    </row>
    <row r="3" spans="1:12">
      <c r="A3">
        <v>17</v>
      </c>
      <c r="B3">
        <v>1</v>
      </c>
      <c r="C3" t="s">
        <v>102</v>
      </c>
      <c r="D3">
        <v>9</v>
      </c>
      <c r="E3">
        <v>5</v>
      </c>
    </row>
    <row r="4" spans="1:12">
      <c r="A4">
        <v>17</v>
      </c>
      <c r="B4">
        <v>2</v>
      </c>
      <c r="C4" t="s">
        <v>107</v>
      </c>
      <c r="D4">
        <v>10</v>
      </c>
      <c r="E4">
        <v>6</v>
      </c>
    </row>
    <row r="5" spans="1:12">
      <c r="A5">
        <v>17</v>
      </c>
      <c r="B5">
        <v>3</v>
      </c>
      <c r="C5" t="s">
        <v>111</v>
      </c>
      <c r="D5">
        <v>11</v>
      </c>
      <c r="E5">
        <v>7</v>
      </c>
    </row>
    <row r="6" spans="1:12">
      <c r="A6">
        <v>162</v>
      </c>
      <c r="B6">
        <v>0</v>
      </c>
      <c r="C6" t="s">
        <v>121</v>
      </c>
      <c r="D6">
        <v>8</v>
      </c>
      <c r="E6">
        <v>4</v>
      </c>
    </row>
    <row r="7" spans="1:12">
      <c r="A7">
        <v>162</v>
      </c>
      <c r="B7">
        <v>1</v>
      </c>
      <c r="C7" t="s">
        <v>126</v>
      </c>
      <c r="D7">
        <v>9</v>
      </c>
      <c r="E7">
        <v>5</v>
      </c>
    </row>
    <row r="8" spans="1:12">
      <c r="A8">
        <v>50</v>
      </c>
      <c r="C8" t="s">
        <v>572</v>
      </c>
      <c r="D8">
        <v>1</v>
      </c>
      <c r="E8">
        <v>2</v>
      </c>
      <c r="F8">
        <v>3</v>
      </c>
      <c r="G8">
        <v>4</v>
      </c>
      <c r="H8">
        <v>5</v>
      </c>
    </row>
    <row r="9" spans="1:12">
      <c r="A9">
        <v>65</v>
      </c>
      <c r="C9" t="s">
        <v>578</v>
      </c>
      <c r="D9" t="s">
        <v>986</v>
      </c>
    </row>
    <row r="10" spans="1:12">
      <c r="A10">
        <v>76</v>
      </c>
      <c r="C10" t="s">
        <v>580</v>
      </c>
      <c r="D10">
        <v>1</v>
      </c>
      <c r="E10">
        <v>2</v>
      </c>
      <c r="F10">
        <v>3</v>
      </c>
      <c r="G10">
        <v>4</v>
      </c>
      <c r="H10">
        <v>5</v>
      </c>
    </row>
    <row r="11" spans="1:12">
      <c r="A11">
        <v>96</v>
      </c>
      <c r="C11" t="s">
        <v>456</v>
      </c>
      <c r="D11">
        <v>0</v>
      </c>
      <c r="E11">
        <v>1</v>
      </c>
      <c r="F11">
        <v>2</v>
      </c>
      <c r="G11">
        <v>3</v>
      </c>
      <c r="H11">
        <v>4</v>
      </c>
      <c r="I11">
        <v>5</v>
      </c>
      <c r="J11">
        <v>6</v>
      </c>
      <c r="K11">
        <v>7</v>
      </c>
      <c r="L11">
        <v>8</v>
      </c>
    </row>
    <row r="12" spans="1:12">
      <c r="A12">
        <v>106</v>
      </c>
      <c r="C12" t="s">
        <v>461</v>
      </c>
      <c r="D12">
        <v>1</v>
      </c>
      <c r="E12">
        <v>2</v>
      </c>
      <c r="F12">
        <v>4</v>
      </c>
      <c r="G12">
        <v>8</v>
      </c>
    </row>
    <row r="13" spans="1:12">
      <c r="A13">
        <v>108</v>
      </c>
      <c r="C13" t="s">
        <v>464</v>
      </c>
      <c r="D13">
        <v>0</v>
      </c>
      <c r="E13">
        <v>1</v>
      </c>
      <c r="F13">
        <v>2</v>
      </c>
      <c r="G13">
        <v>3</v>
      </c>
      <c r="H13">
        <v>4</v>
      </c>
      <c r="I13">
        <v>5</v>
      </c>
      <c r="J13">
        <v>6</v>
      </c>
      <c r="K13">
        <v>7</v>
      </c>
    </row>
    <row r="14" spans="1:12">
      <c r="A14">
        <v>109</v>
      </c>
      <c r="C14" t="s">
        <v>467</v>
      </c>
      <c r="D14">
        <v>0</v>
      </c>
      <c r="E14">
        <v>1</v>
      </c>
      <c r="F14">
        <v>2</v>
      </c>
      <c r="G14">
        <v>3</v>
      </c>
      <c r="H14">
        <v>4</v>
      </c>
      <c r="I14">
        <v>5</v>
      </c>
      <c r="J14">
        <v>6</v>
      </c>
      <c r="K14">
        <v>7</v>
      </c>
    </row>
    <row r="15" spans="1:12">
      <c r="A15">
        <v>114</v>
      </c>
      <c r="C15" t="s">
        <v>472</v>
      </c>
      <c r="D15">
        <v>0</v>
      </c>
      <c r="E15">
        <v>1</v>
      </c>
      <c r="F15">
        <v>2</v>
      </c>
      <c r="G15">
        <v>3</v>
      </c>
      <c r="H15">
        <v>4</v>
      </c>
      <c r="I15">
        <v>5</v>
      </c>
      <c r="J15">
        <v>6</v>
      </c>
      <c r="K15">
        <v>7</v>
      </c>
    </row>
    <row r="16" spans="1:12">
      <c r="A16">
        <v>128</v>
      </c>
      <c r="C16" t="s">
        <v>486</v>
      </c>
      <c r="D16">
        <v>0</v>
      </c>
      <c r="E16">
        <v>1</v>
      </c>
      <c r="F16">
        <v>2</v>
      </c>
      <c r="G16">
        <v>3</v>
      </c>
      <c r="H16">
        <v>4</v>
      </c>
      <c r="I16">
        <v>5</v>
      </c>
      <c r="J16">
        <v>6</v>
      </c>
      <c r="K16">
        <v>7</v>
      </c>
    </row>
    <row r="17" spans="1:11">
      <c r="A17">
        <v>134</v>
      </c>
      <c r="C17" t="s">
        <v>488</v>
      </c>
      <c r="D17">
        <v>0</v>
      </c>
      <c r="E17">
        <v>1</v>
      </c>
      <c r="F17">
        <v>2</v>
      </c>
      <c r="G17">
        <v>3</v>
      </c>
      <c r="H17">
        <v>4</v>
      </c>
      <c r="I17">
        <v>5</v>
      </c>
      <c r="J17">
        <v>6</v>
      </c>
      <c r="K17">
        <v>7</v>
      </c>
    </row>
    <row r="18" spans="1:11">
      <c r="A18">
        <v>135</v>
      </c>
      <c r="C18" t="s">
        <v>490</v>
      </c>
      <c r="D18">
        <v>0</v>
      </c>
      <c r="E18">
        <v>1</v>
      </c>
      <c r="F18">
        <v>2</v>
      </c>
      <c r="G18">
        <v>3</v>
      </c>
      <c r="H18">
        <v>4</v>
      </c>
      <c r="I18">
        <v>5</v>
      </c>
      <c r="J18">
        <v>6</v>
      </c>
      <c r="K18">
        <v>7</v>
      </c>
    </row>
    <row r="19" spans="1:11">
      <c r="A19">
        <v>136</v>
      </c>
      <c r="C19" t="s">
        <v>492</v>
      </c>
      <c r="D19">
        <v>0</v>
      </c>
      <c r="E19">
        <v>1</v>
      </c>
      <c r="F19">
        <v>2</v>
      </c>
      <c r="G19">
        <v>3</v>
      </c>
      <c r="H19">
        <v>4</v>
      </c>
      <c r="I19">
        <v>5</v>
      </c>
      <c r="J19">
        <v>6</v>
      </c>
      <c r="K19">
        <v>7</v>
      </c>
    </row>
    <row r="20" spans="1:11">
      <c r="A20">
        <v>156</v>
      </c>
      <c r="C20" t="s">
        <v>584</v>
      </c>
      <c r="D20">
        <v>0</v>
      </c>
      <c r="E20">
        <v>1</v>
      </c>
      <c r="F20">
        <v>2</v>
      </c>
      <c r="G20">
        <v>3</v>
      </c>
      <c r="H20">
        <v>4</v>
      </c>
      <c r="I20">
        <v>5</v>
      </c>
      <c r="J20">
        <v>6</v>
      </c>
      <c r="K20">
        <v>7</v>
      </c>
    </row>
    <row r="21" spans="1:11">
      <c r="A21">
        <v>163</v>
      </c>
      <c r="C21" t="s">
        <v>987</v>
      </c>
      <c r="D21">
        <v>0</v>
      </c>
      <c r="E21">
        <v>1</v>
      </c>
      <c r="F21">
        <v>2</v>
      </c>
      <c r="G21">
        <v>3</v>
      </c>
      <c r="H21">
        <v>4</v>
      </c>
      <c r="I21">
        <v>5</v>
      </c>
      <c r="J21">
        <v>6</v>
      </c>
      <c r="K21">
        <v>7</v>
      </c>
    </row>
    <row r="22" spans="1:11">
      <c r="A22">
        <v>164</v>
      </c>
      <c r="C22" t="s">
        <v>530</v>
      </c>
      <c r="D22">
        <v>0</v>
      </c>
      <c r="E22">
        <v>1</v>
      </c>
      <c r="F22">
        <v>2</v>
      </c>
      <c r="G22">
        <v>3</v>
      </c>
      <c r="H22">
        <v>4</v>
      </c>
      <c r="I22">
        <v>5</v>
      </c>
      <c r="J22">
        <v>6</v>
      </c>
      <c r="K22">
        <v>7</v>
      </c>
    </row>
    <row r="23" spans="1:11">
      <c r="A23">
        <v>180</v>
      </c>
      <c r="C23" t="s">
        <v>988</v>
      </c>
      <c r="D23">
        <v>0</v>
      </c>
      <c r="E23">
        <v>1</v>
      </c>
      <c r="F23">
        <v>2</v>
      </c>
      <c r="G23">
        <v>3</v>
      </c>
      <c r="H23">
        <v>4</v>
      </c>
      <c r="I23">
        <v>5</v>
      </c>
      <c r="J23">
        <v>6</v>
      </c>
      <c r="K23">
        <v>7</v>
      </c>
    </row>
    <row r="24" spans="1:11">
      <c r="A24">
        <v>67</v>
      </c>
      <c r="C24" t="s">
        <v>418</v>
      </c>
      <c r="D24">
        <v>0</v>
      </c>
      <c r="E24">
        <v>1</v>
      </c>
      <c r="F24">
        <v>2</v>
      </c>
      <c r="G24">
        <v>3</v>
      </c>
      <c r="H24">
        <v>4</v>
      </c>
      <c r="I24">
        <v>5</v>
      </c>
      <c r="J24">
        <v>6</v>
      </c>
      <c r="K24">
        <v>7</v>
      </c>
    </row>
    <row r="25" spans="1:11">
      <c r="A25">
        <v>53</v>
      </c>
      <c r="C25" t="s">
        <v>414</v>
      </c>
      <c r="D25">
        <v>0</v>
      </c>
      <c r="E25">
        <v>1</v>
      </c>
      <c r="F25">
        <v>2</v>
      </c>
      <c r="G25">
        <v>3</v>
      </c>
      <c r="H25">
        <v>4</v>
      </c>
      <c r="I25">
        <v>5</v>
      </c>
      <c r="J25">
        <v>6</v>
      </c>
      <c r="K25">
        <v>7</v>
      </c>
    </row>
  </sheetData>
  <phoneticPr fontId="19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1"/>
  <sheetViews>
    <sheetView workbookViewId="0">
      <selection activeCell="I33" sqref="I33"/>
    </sheetView>
  </sheetViews>
  <sheetFormatPr defaultColWidth="9" defaultRowHeight="14.25"/>
  <cols>
    <col min="2" max="2" width="14" customWidth="1"/>
  </cols>
  <sheetData>
    <row r="1" spans="1:18">
      <c r="A1">
        <v>1</v>
      </c>
      <c r="B1" t="s">
        <v>989</v>
      </c>
      <c r="P1">
        <v>1</v>
      </c>
      <c r="Q1">
        <v>0</v>
      </c>
      <c r="R1" t="s">
        <v>69</v>
      </c>
    </row>
    <row r="2" spans="1:18">
      <c r="A2">
        <v>2</v>
      </c>
      <c r="B2" t="s">
        <v>990</v>
      </c>
      <c r="H2" t="s">
        <v>991</v>
      </c>
      <c r="I2" t="s">
        <v>992</v>
      </c>
      <c r="J2" t="s">
        <v>993</v>
      </c>
      <c r="K2" t="s">
        <v>994</v>
      </c>
      <c r="L2" t="s">
        <v>995</v>
      </c>
      <c r="P2">
        <v>2</v>
      </c>
      <c r="Q2">
        <v>0</v>
      </c>
      <c r="R2" t="s">
        <v>76</v>
      </c>
    </row>
    <row r="3" spans="1:18">
      <c r="A3" t="s">
        <v>996</v>
      </c>
      <c r="B3" t="s">
        <v>997</v>
      </c>
      <c r="C3" t="s">
        <v>998</v>
      </c>
      <c r="D3" t="s">
        <v>669</v>
      </c>
      <c r="H3" t="s">
        <v>999</v>
      </c>
      <c r="P3">
        <v>3</v>
      </c>
      <c r="Q3">
        <v>0</v>
      </c>
      <c r="R3" t="s">
        <v>81</v>
      </c>
    </row>
    <row r="4" spans="1:18">
      <c r="A4">
        <v>17</v>
      </c>
      <c r="B4">
        <v>0</v>
      </c>
      <c r="C4">
        <v>4</v>
      </c>
      <c r="D4" t="s">
        <v>97</v>
      </c>
      <c r="H4" t="s">
        <v>1000</v>
      </c>
      <c r="P4">
        <v>4</v>
      </c>
      <c r="Q4">
        <v>0</v>
      </c>
      <c r="R4" t="s">
        <v>86</v>
      </c>
    </row>
    <row r="5" spans="1:18">
      <c r="A5">
        <v>17</v>
      </c>
      <c r="B5">
        <v>0</v>
      </c>
      <c r="C5">
        <v>8</v>
      </c>
      <c r="D5" t="s">
        <v>97</v>
      </c>
      <c r="P5">
        <v>12</v>
      </c>
      <c r="Q5">
        <v>0</v>
      </c>
      <c r="R5" t="s">
        <v>92</v>
      </c>
    </row>
    <row r="6" spans="1:18">
      <c r="A6">
        <v>17</v>
      </c>
      <c r="B6">
        <v>1</v>
      </c>
      <c r="C6">
        <v>5</v>
      </c>
      <c r="D6" t="s">
        <v>102</v>
      </c>
      <c r="P6">
        <v>17</v>
      </c>
      <c r="Q6">
        <v>0</v>
      </c>
      <c r="R6" t="s">
        <v>97</v>
      </c>
    </row>
    <row r="7" spans="1:18">
      <c r="A7">
        <v>17</v>
      </c>
      <c r="B7">
        <v>1</v>
      </c>
      <c r="C7">
        <v>9</v>
      </c>
      <c r="D7" t="s">
        <v>102</v>
      </c>
      <c r="P7">
        <v>17</v>
      </c>
      <c r="Q7">
        <v>1</v>
      </c>
      <c r="R7" t="s">
        <v>102</v>
      </c>
    </row>
    <row r="8" spans="1:18">
      <c r="A8">
        <v>17</v>
      </c>
      <c r="B8">
        <v>2</v>
      </c>
      <c r="C8">
        <v>6</v>
      </c>
      <c r="D8" t="s">
        <v>107</v>
      </c>
      <c r="P8">
        <v>17</v>
      </c>
      <c r="Q8">
        <v>2</v>
      </c>
      <c r="R8" t="s">
        <v>107</v>
      </c>
    </row>
    <row r="9" spans="1:18">
      <c r="A9">
        <v>17</v>
      </c>
      <c r="B9">
        <v>2</v>
      </c>
      <c r="C9">
        <v>10</v>
      </c>
      <c r="D9" t="s">
        <v>107</v>
      </c>
      <c r="P9">
        <v>17</v>
      </c>
      <c r="Q9">
        <v>3</v>
      </c>
      <c r="R9" t="s">
        <v>111</v>
      </c>
    </row>
    <row r="10" spans="1:18">
      <c r="A10">
        <v>17</v>
      </c>
      <c r="B10">
        <v>3</v>
      </c>
      <c r="C10">
        <v>7</v>
      </c>
      <c r="D10" t="s">
        <v>111</v>
      </c>
      <c r="P10">
        <v>78</v>
      </c>
      <c r="Q10">
        <v>0</v>
      </c>
      <c r="R10" t="s">
        <v>116</v>
      </c>
    </row>
    <row r="11" spans="1:18">
      <c r="A11">
        <v>17</v>
      </c>
      <c r="B11">
        <v>3</v>
      </c>
      <c r="C11">
        <v>11</v>
      </c>
      <c r="D11" t="s">
        <v>111</v>
      </c>
      <c r="P11">
        <v>162</v>
      </c>
      <c r="Q11">
        <v>0</v>
      </c>
      <c r="R11" t="s">
        <v>121</v>
      </c>
    </row>
    <row r="12" spans="1:18">
      <c r="A12">
        <v>162</v>
      </c>
      <c r="B12">
        <v>0</v>
      </c>
      <c r="C12">
        <v>4</v>
      </c>
      <c r="D12" t="s">
        <v>121</v>
      </c>
      <c r="P12">
        <v>162</v>
      </c>
      <c r="Q12">
        <v>1</v>
      </c>
      <c r="R12" t="s">
        <v>126</v>
      </c>
    </row>
    <row r="13" spans="1:18">
      <c r="A13">
        <v>162</v>
      </c>
      <c r="B13">
        <v>0</v>
      </c>
      <c r="C13">
        <v>8</v>
      </c>
      <c r="D13" t="s">
        <v>121</v>
      </c>
      <c r="P13" s="50">
        <v>5</v>
      </c>
      <c r="Q13" s="50">
        <v>0</v>
      </c>
      <c r="R13" s="50" t="s">
        <v>131</v>
      </c>
    </row>
    <row r="14" spans="1:18">
      <c r="A14">
        <v>162</v>
      </c>
      <c r="B14">
        <v>1</v>
      </c>
      <c r="C14">
        <v>5</v>
      </c>
      <c r="D14" t="s">
        <v>126</v>
      </c>
      <c r="P14" s="50">
        <v>5</v>
      </c>
      <c r="Q14" s="50">
        <v>1</v>
      </c>
      <c r="R14" s="50" t="s">
        <v>135</v>
      </c>
    </row>
    <row r="15" spans="1:18">
      <c r="A15">
        <v>162</v>
      </c>
      <c r="B15">
        <v>1</v>
      </c>
      <c r="C15">
        <v>9</v>
      </c>
      <c r="D15" t="s">
        <v>126</v>
      </c>
      <c r="P15" s="50">
        <v>5</v>
      </c>
      <c r="Q15" s="50">
        <v>2</v>
      </c>
      <c r="R15" s="50" t="s">
        <v>139</v>
      </c>
    </row>
    <row r="16" spans="1:18">
      <c r="P16" s="50">
        <v>5</v>
      </c>
      <c r="Q16" s="50">
        <v>3</v>
      </c>
      <c r="R16" s="50" t="s">
        <v>143</v>
      </c>
    </row>
    <row r="17" spans="1:18">
      <c r="P17" s="50">
        <v>5</v>
      </c>
      <c r="Q17" s="50">
        <v>4</v>
      </c>
      <c r="R17" s="50" t="s">
        <v>147</v>
      </c>
    </row>
    <row r="18" spans="1:18">
      <c r="P18" s="50">
        <v>5</v>
      </c>
      <c r="Q18" s="50">
        <v>5</v>
      </c>
      <c r="R18" s="50" t="s">
        <v>151</v>
      </c>
    </row>
    <row r="19" spans="1:18">
      <c r="P19">
        <v>20</v>
      </c>
      <c r="Q19">
        <v>0</v>
      </c>
      <c r="R19" t="s">
        <v>34</v>
      </c>
    </row>
    <row r="20" spans="1:18">
      <c r="P20">
        <v>24</v>
      </c>
      <c r="Q20">
        <v>0</v>
      </c>
      <c r="R20" t="s">
        <v>158</v>
      </c>
    </row>
    <row r="21" spans="1:18">
      <c r="P21">
        <v>35</v>
      </c>
      <c r="Q21">
        <v>0</v>
      </c>
      <c r="R21" t="s">
        <v>162</v>
      </c>
    </row>
    <row r="22" spans="1:18">
      <c r="P22">
        <v>35</v>
      </c>
      <c r="Q22">
        <v>1</v>
      </c>
      <c r="R22" t="s">
        <v>167</v>
      </c>
    </row>
    <row r="23" spans="1:18">
      <c r="P23">
        <v>35</v>
      </c>
      <c r="Q23">
        <v>2</v>
      </c>
      <c r="R23" t="s">
        <v>172</v>
      </c>
    </row>
    <row r="24" spans="1:18">
      <c r="P24">
        <v>35</v>
      </c>
      <c r="Q24">
        <v>3</v>
      </c>
      <c r="R24" t="s">
        <v>176</v>
      </c>
    </row>
    <row r="25" spans="1:18">
      <c r="P25">
        <v>35</v>
      </c>
      <c r="Q25">
        <v>4</v>
      </c>
      <c r="R25" t="s">
        <v>180</v>
      </c>
    </row>
    <row r="26" spans="1:18">
      <c r="P26">
        <v>35</v>
      </c>
      <c r="Q26">
        <v>5</v>
      </c>
      <c r="R26" t="s">
        <v>184</v>
      </c>
    </row>
    <row r="27" spans="1:18">
      <c r="A27" s="12">
        <v>1</v>
      </c>
      <c r="B27">
        <f t="shared" ref="B27:B58" si="0">IF(COUNTIF(P:P,A27)&gt;1,"手动啊",VLOOKUP(A27,P:Q,2,1))</f>
        <v>0</v>
      </c>
      <c r="P27">
        <v>35</v>
      </c>
      <c r="Q27">
        <v>6</v>
      </c>
      <c r="R27" t="s">
        <v>188</v>
      </c>
    </row>
    <row r="28" spans="1:18">
      <c r="A28" s="47">
        <v>2</v>
      </c>
      <c r="B28">
        <f t="shared" si="0"/>
        <v>0</v>
      </c>
      <c r="P28">
        <v>35</v>
      </c>
      <c r="Q28">
        <v>7</v>
      </c>
      <c r="R28" t="s">
        <v>192</v>
      </c>
    </row>
    <row r="29" spans="1:18">
      <c r="A29" s="47">
        <v>3</v>
      </c>
      <c r="B29">
        <f t="shared" si="0"/>
        <v>0</v>
      </c>
      <c r="P29">
        <v>35</v>
      </c>
      <c r="Q29">
        <v>8</v>
      </c>
      <c r="R29" t="s">
        <v>196</v>
      </c>
    </row>
    <row r="30" spans="1:18">
      <c r="A30" s="12">
        <v>4</v>
      </c>
      <c r="B30">
        <f t="shared" si="0"/>
        <v>0</v>
      </c>
      <c r="P30">
        <v>35</v>
      </c>
      <c r="Q30">
        <v>9</v>
      </c>
      <c r="R30" t="s">
        <v>200</v>
      </c>
    </row>
    <row r="31" spans="1:18">
      <c r="A31" s="12">
        <v>12</v>
      </c>
      <c r="B31">
        <f t="shared" si="0"/>
        <v>5</v>
      </c>
      <c r="P31">
        <v>35</v>
      </c>
      <c r="Q31">
        <v>10</v>
      </c>
      <c r="R31" t="s">
        <v>204</v>
      </c>
    </row>
    <row r="32" spans="1:18">
      <c r="A32" s="48">
        <v>17</v>
      </c>
      <c r="B32" s="10" t="str">
        <f t="shared" si="0"/>
        <v>手动啊</v>
      </c>
      <c r="P32">
        <v>35</v>
      </c>
      <c r="Q32">
        <v>11</v>
      </c>
      <c r="R32" t="s">
        <v>209</v>
      </c>
    </row>
    <row r="33" spans="1:18">
      <c r="A33" s="12">
        <v>78</v>
      </c>
      <c r="B33">
        <f t="shared" si="0"/>
        <v>0</v>
      </c>
      <c r="P33">
        <v>35</v>
      </c>
      <c r="Q33">
        <v>12</v>
      </c>
      <c r="R33" t="s">
        <v>214</v>
      </c>
    </row>
    <row r="34" spans="1:18">
      <c r="A34" s="48">
        <v>162</v>
      </c>
      <c r="B34" s="10" t="str">
        <f t="shared" si="0"/>
        <v>手动啊</v>
      </c>
      <c r="P34">
        <v>35</v>
      </c>
      <c r="Q34">
        <v>13</v>
      </c>
      <c r="R34" t="s">
        <v>219</v>
      </c>
    </row>
    <row r="35" spans="1:18">
      <c r="A35" s="49">
        <v>5</v>
      </c>
      <c r="B35" s="50" t="str">
        <f t="shared" si="0"/>
        <v>手动啊</v>
      </c>
      <c r="P35">
        <v>35</v>
      </c>
      <c r="Q35">
        <v>14</v>
      </c>
      <c r="R35" t="s">
        <v>224</v>
      </c>
    </row>
    <row r="36" spans="1:18">
      <c r="A36" s="12">
        <v>20</v>
      </c>
      <c r="B36">
        <f t="shared" si="0"/>
        <v>0</v>
      </c>
      <c r="P36">
        <v>35</v>
      </c>
      <c r="Q36">
        <v>15</v>
      </c>
      <c r="R36" t="s">
        <v>229</v>
      </c>
    </row>
    <row r="37" spans="1:18">
      <c r="A37" s="51">
        <v>24</v>
      </c>
      <c r="B37" s="52" t="str">
        <f t="shared" si="0"/>
        <v>手动啊</v>
      </c>
      <c r="P37">
        <v>45</v>
      </c>
      <c r="Q37">
        <v>0</v>
      </c>
      <c r="R37" t="s">
        <v>234</v>
      </c>
    </row>
    <row r="38" spans="1:18">
      <c r="A38" s="51">
        <v>35</v>
      </c>
      <c r="B38" s="52" t="str">
        <f t="shared" si="0"/>
        <v>手动啊</v>
      </c>
      <c r="P38">
        <v>79</v>
      </c>
      <c r="Q38">
        <v>0</v>
      </c>
      <c r="R38" t="s">
        <v>239</v>
      </c>
    </row>
    <row r="39" spans="1:18">
      <c r="A39" s="12">
        <v>45</v>
      </c>
      <c r="B39">
        <f t="shared" si="0"/>
        <v>6</v>
      </c>
      <c r="P39">
        <v>98</v>
      </c>
      <c r="Q39">
        <v>0</v>
      </c>
      <c r="R39" t="s">
        <v>244</v>
      </c>
    </row>
    <row r="40" spans="1:18">
      <c r="A40" s="12">
        <v>79</v>
      </c>
      <c r="B40">
        <f t="shared" si="0"/>
        <v>0</v>
      </c>
      <c r="P40">
        <v>98</v>
      </c>
      <c r="Q40">
        <v>1</v>
      </c>
      <c r="R40" t="s">
        <v>249</v>
      </c>
    </row>
    <row r="41" spans="1:18">
      <c r="A41" s="51">
        <v>98</v>
      </c>
      <c r="B41" s="52" t="str">
        <f t="shared" si="0"/>
        <v>手动啊</v>
      </c>
      <c r="P41">
        <v>98</v>
      </c>
      <c r="Q41">
        <v>2</v>
      </c>
      <c r="R41" t="s">
        <v>254</v>
      </c>
    </row>
    <row r="42" spans="1:18">
      <c r="A42" s="51">
        <v>171</v>
      </c>
      <c r="B42" s="52" t="str">
        <f t="shared" si="0"/>
        <v>手动啊</v>
      </c>
      <c r="P42">
        <v>98</v>
      </c>
      <c r="Q42">
        <v>3</v>
      </c>
      <c r="R42" t="s">
        <v>259</v>
      </c>
    </row>
    <row r="43" spans="1:18">
      <c r="A43" s="51">
        <v>18</v>
      </c>
      <c r="B43" s="52" t="str">
        <f t="shared" si="0"/>
        <v>手动啊</v>
      </c>
      <c r="P43">
        <v>171</v>
      </c>
      <c r="Q43">
        <v>0</v>
      </c>
      <c r="R43" t="s">
        <v>264</v>
      </c>
    </row>
    <row r="44" spans="1:18">
      <c r="A44" s="12">
        <v>30</v>
      </c>
      <c r="B44">
        <f t="shared" si="0"/>
        <v>0</v>
      </c>
      <c r="P44">
        <v>171</v>
      </c>
      <c r="Q44">
        <v>1</v>
      </c>
      <c r="R44" t="s">
        <v>269</v>
      </c>
    </row>
    <row r="45" spans="1:18">
      <c r="A45" s="12">
        <v>42</v>
      </c>
      <c r="B45">
        <f t="shared" si="0"/>
        <v>0</v>
      </c>
      <c r="P45">
        <v>171</v>
      </c>
      <c r="Q45">
        <v>2</v>
      </c>
      <c r="R45" t="s">
        <v>274</v>
      </c>
    </row>
    <row r="46" spans="1:18">
      <c r="A46" s="49">
        <v>44</v>
      </c>
      <c r="B46" s="50" t="str">
        <f t="shared" si="0"/>
        <v>手动啊</v>
      </c>
      <c r="P46">
        <v>171</v>
      </c>
      <c r="Q46">
        <v>3</v>
      </c>
      <c r="R46" t="s">
        <v>279</v>
      </c>
    </row>
    <row r="47" spans="1:18">
      <c r="A47" s="12">
        <v>53</v>
      </c>
      <c r="B47">
        <f t="shared" si="0"/>
        <v>0</v>
      </c>
      <c r="P47">
        <v>171</v>
      </c>
      <c r="Q47">
        <v>4</v>
      </c>
      <c r="R47" t="s">
        <v>284</v>
      </c>
    </row>
    <row r="48" spans="1:18">
      <c r="A48" s="12">
        <v>67</v>
      </c>
      <c r="B48">
        <f t="shared" si="0"/>
        <v>0</v>
      </c>
      <c r="P48">
        <v>171</v>
      </c>
      <c r="Q48">
        <v>5</v>
      </c>
      <c r="R48" t="s">
        <v>289</v>
      </c>
    </row>
    <row r="49" spans="1:18">
      <c r="A49" s="12">
        <v>72</v>
      </c>
      <c r="B49">
        <f t="shared" si="0"/>
        <v>0</v>
      </c>
      <c r="P49">
        <v>171</v>
      </c>
      <c r="Q49">
        <v>6</v>
      </c>
      <c r="R49" t="s">
        <v>294</v>
      </c>
    </row>
    <row r="50" spans="1:18">
      <c r="A50" s="12">
        <v>85</v>
      </c>
      <c r="B50">
        <f t="shared" si="0"/>
        <v>0</v>
      </c>
      <c r="P50">
        <v>171</v>
      </c>
      <c r="Q50">
        <v>7</v>
      </c>
      <c r="R50" t="s">
        <v>299</v>
      </c>
    </row>
    <row r="51" spans="1:18">
      <c r="A51" s="12">
        <v>95</v>
      </c>
      <c r="B51" t="str">
        <f t="shared" si="0"/>
        <v>手动啊</v>
      </c>
      <c r="P51">
        <v>171</v>
      </c>
      <c r="Q51">
        <v>8</v>
      </c>
      <c r="R51" t="s">
        <v>304</v>
      </c>
    </row>
    <row r="52" spans="1:18">
      <c r="A52" s="12">
        <v>96</v>
      </c>
      <c r="B52">
        <f t="shared" si="0"/>
        <v>0</v>
      </c>
      <c r="P52">
        <v>171</v>
      </c>
      <c r="Q52">
        <v>9</v>
      </c>
      <c r="R52" t="s">
        <v>309</v>
      </c>
    </row>
    <row r="53" spans="1:18">
      <c r="A53" s="12">
        <v>102</v>
      </c>
      <c r="B53">
        <f t="shared" si="0"/>
        <v>0</v>
      </c>
      <c r="P53">
        <v>171</v>
      </c>
      <c r="Q53">
        <v>10</v>
      </c>
      <c r="R53" t="s">
        <v>314</v>
      </c>
    </row>
    <row r="54" spans="1:18">
      <c r="A54" s="12">
        <v>106</v>
      </c>
      <c r="B54">
        <f t="shared" si="0"/>
        <v>0</v>
      </c>
      <c r="P54">
        <v>171</v>
      </c>
      <c r="Q54">
        <v>11</v>
      </c>
      <c r="R54" t="s">
        <v>318</v>
      </c>
    </row>
    <row r="55" spans="1:18">
      <c r="A55" s="12">
        <v>108</v>
      </c>
      <c r="B55">
        <f t="shared" si="0"/>
        <v>0</v>
      </c>
      <c r="P55">
        <v>171</v>
      </c>
      <c r="Q55">
        <v>12</v>
      </c>
      <c r="R55" t="s">
        <v>323</v>
      </c>
    </row>
    <row r="56" spans="1:18">
      <c r="A56" s="12">
        <v>109</v>
      </c>
      <c r="B56">
        <f t="shared" si="0"/>
        <v>0</v>
      </c>
      <c r="P56">
        <v>171</v>
      </c>
      <c r="Q56">
        <v>13</v>
      </c>
      <c r="R56" t="s">
        <v>328</v>
      </c>
    </row>
    <row r="57" spans="1:18">
      <c r="A57" s="12">
        <v>113</v>
      </c>
      <c r="B57">
        <f t="shared" si="0"/>
        <v>0</v>
      </c>
      <c r="P57">
        <v>171</v>
      </c>
      <c r="Q57">
        <v>14</v>
      </c>
      <c r="R57" t="s">
        <v>333</v>
      </c>
    </row>
    <row r="58" spans="1:18">
      <c r="A58" s="12">
        <v>114</v>
      </c>
      <c r="B58">
        <f t="shared" si="0"/>
        <v>0</v>
      </c>
      <c r="P58">
        <v>171</v>
      </c>
      <c r="Q58">
        <v>15</v>
      </c>
      <c r="R58" t="s">
        <v>338</v>
      </c>
    </row>
    <row r="59" spans="1:18">
      <c r="A59" s="12">
        <v>126</v>
      </c>
      <c r="B59" t="str">
        <f t="shared" ref="B59:B87" si="1">IF(COUNTIF(P:P,A59)&gt;1,"手动啊",VLOOKUP(A59,P:Q,2,1))</f>
        <v>手动啊</v>
      </c>
      <c r="P59">
        <v>18</v>
      </c>
      <c r="Q59">
        <v>0</v>
      </c>
      <c r="R59" t="s">
        <v>343</v>
      </c>
    </row>
    <row r="60" spans="1:18">
      <c r="A60" s="12">
        <v>128</v>
      </c>
      <c r="B60">
        <f t="shared" si="1"/>
        <v>0</v>
      </c>
      <c r="P60">
        <v>18</v>
      </c>
      <c r="Q60">
        <v>1</v>
      </c>
      <c r="R60" t="s">
        <v>348</v>
      </c>
    </row>
    <row r="61" spans="1:18">
      <c r="A61" s="12">
        <v>134</v>
      </c>
      <c r="B61">
        <f t="shared" si="1"/>
        <v>0</v>
      </c>
      <c r="P61">
        <v>18</v>
      </c>
      <c r="Q61">
        <v>2</v>
      </c>
      <c r="R61" t="s">
        <v>353</v>
      </c>
    </row>
    <row r="62" spans="1:18">
      <c r="A62" s="12">
        <v>135</v>
      </c>
      <c r="B62">
        <f t="shared" si="1"/>
        <v>0</v>
      </c>
      <c r="P62">
        <v>18</v>
      </c>
      <c r="Q62">
        <v>3</v>
      </c>
      <c r="R62" t="s">
        <v>358</v>
      </c>
    </row>
    <row r="63" spans="1:18">
      <c r="A63" s="12">
        <v>136</v>
      </c>
      <c r="B63">
        <f t="shared" si="1"/>
        <v>0</v>
      </c>
      <c r="P63">
        <v>24</v>
      </c>
      <c r="Q63">
        <v>1</v>
      </c>
      <c r="R63" t="s">
        <v>363</v>
      </c>
    </row>
    <row r="64" spans="1:18">
      <c r="A64" s="12">
        <v>139</v>
      </c>
      <c r="B64">
        <f t="shared" si="1"/>
        <v>0</v>
      </c>
      <c r="P64">
        <v>24</v>
      </c>
      <c r="Q64">
        <v>2</v>
      </c>
      <c r="R64" t="s">
        <v>368</v>
      </c>
    </row>
    <row r="65" spans="1:18">
      <c r="A65" s="12">
        <v>155</v>
      </c>
      <c r="B65">
        <f t="shared" si="1"/>
        <v>0</v>
      </c>
      <c r="P65">
        <v>30</v>
      </c>
      <c r="Q65">
        <v>0</v>
      </c>
      <c r="R65" t="s">
        <v>373</v>
      </c>
    </row>
    <row r="66" spans="1:18">
      <c r="A66" s="12">
        <v>159</v>
      </c>
      <c r="B66" t="str">
        <f t="shared" si="1"/>
        <v>手动啊</v>
      </c>
      <c r="P66">
        <v>42</v>
      </c>
      <c r="Q66">
        <v>0</v>
      </c>
      <c r="R66" t="s">
        <v>378</v>
      </c>
    </row>
    <row r="67" spans="1:18">
      <c r="A67" s="12">
        <v>164</v>
      </c>
      <c r="B67">
        <f t="shared" si="1"/>
        <v>0</v>
      </c>
      <c r="P67">
        <v>44</v>
      </c>
      <c r="Q67">
        <v>0</v>
      </c>
      <c r="R67" t="s">
        <v>383</v>
      </c>
    </row>
    <row r="68" spans="1:18">
      <c r="A68" s="12">
        <v>251</v>
      </c>
      <c r="B68" t="str">
        <f t="shared" si="1"/>
        <v>手动啊</v>
      </c>
      <c r="P68">
        <v>44</v>
      </c>
      <c r="Q68">
        <v>1</v>
      </c>
      <c r="R68" t="s">
        <v>387</v>
      </c>
    </row>
    <row r="69" spans="1:18">
      <c r="A69" s="12">
        <v>38</v>
      </c>
      <c r="B69">
        <f t="shared" si="1"/>
        <v>0</v>
      </c>
      <c r="P69">
        <v>44</v>
      </c>
      <c r="Q69">
        <v>2</v>
      </c>
      <c r="R69" t="s">
        <v>392</v>
      </c>
    </row>
    <row r="70" spans="1:18">
      <c r="A70" s="12">
        <v>41</v>
      </c>
      <c r="B70">
        <f t="shared" si="1"/>
        <v>0</v>
      </c>
      <c r="P70">
        <v>44</v>
      </c>
      <c r="Q70">
        <v>3</v>
      </c>
      <c r="R70" t="s">
        <v>397</v>
      </c>
    </row>
    <row r="71" spans="1:18">
      <c r="A71" s="12">
        <v>47</v>
      </c>
      <c r="B71">
        <f t="shared" si="1"/>
        <v>6</v>
      </c>
      <c r="P71">
        <v>44</v>
      </c>
      <c r="Q71">
        <v>4</v>
      </c>
      <c r="R71" t="s">
        <v>402</v>
      </c>
    </row>
    <row r="72" spans="1:18">
      <c r="A72" s="12">
        <v>50</v>
      </c>
      <c r="B72">
        <f t="shared" si="1"/>
        <v>6</v>
      </c>
      <c r="P72">
        <v>44</v>
      </c>
      <c r="Q72">
        <v>5</v>
      </c>
      <c r="R72" t="s">
        <v>406</v>
      </c>
    </row>
    <row r="73" spans="1:18">
      <c r="A73" s="12">
        <v>64</v>
      </c>
      <c r="B73" t="str">
        <f t="shared" si="1"/>
        <v>手动啊</v>
      </c>
      <c r="P73">
        <v>44</v>
      </c>
      <c r="Q73">
        <v>6</v>
      </c>
      <c r="R73" t="s">
        <v>410</v>
      </c>
    </row>
    <row r="74" spans="1:18">
      <c r="A74" s="12">
        <v>65</v>
      </c>
      <c r="B74">
        <f t="shared" si="1"/>
        <v>0</v>
      </c>
      <c r="P74">
        <v>53</v>
      </c>
      <c r="Q74">
        <v>0</v>
      </c>
      <c r="R74" t="s">
        <v>414</v>
      </c>
    </row>
    <row r="75" spans="1:18">
      <c r="A75" s="12">
        <v>76</v>
      </c>
      <c r="B75">
        <f t="shared" si="1"/>
        <v>0</v>
      </c>
      <c r="P75">
        <v>67</v>
      </c>
      <c r="Q75">
        <v>0</v>
      </c>
      <c r="R75" t="s">
        <v>418</v>
      </c>
    </row>
    <row r="76" spans="1:18">
      <c r="A76" s="12">
        <v>101</v>
      </c>
      <c r="B76">
        <f t="shared" si="1"/>
        <v>0</v>
      </c>
      <c r="P76">
        <v>72</v>
      </c>
      <c r="Q76">
        <v>0</v>
      </c>
      <c r="R76" t="s">
        <v>420</v>
      </c>
    </row>
    <row r="77" spans="1:18">
      <c r="A77" s="12">
        <v>156</v>
      </c>
      <c r="B77">
        <f t="shared" si="1"/>
        <v>0</v>
      </c>
      <c r="P77">
        <v>85</v>
      </c>
      <c r="Q77">
        <v>0</v>
      </c>
      <c r="R77" t="s">
        <v>422</v>
      </c>
    </row>
    <row r="78" spans="1:18">
      <c r="A78" s="12">
        <v>160</v>
      </c>
      <c r="B78" t="str">
        <f t="shared" si="1"/>
        <v>手动啊</v>
      </c>
      <c r="P78">
        <v>95</v>
      </c>
      <c r="Q78">
        <v>0</v>
      </c>
      <c r="R78" t="s">
        <v>424</v>
      </c>
    </row>
    <row r="79" spans="1:18">
      <c r="A79" s="12">
        <v>22</v>
      </c>
      <c r="B79">
        <f t="shared" si="1"/>
        <v>0</v>
      </c>
      <c r="P79">
        <v>95</v>
      </c>
      <c r="Q79">
        <v>1</v>
      </c>
      <c r="R79" t="s">
        <v>426</v>
      </c>
    </row>
    <row r="80" spans="1:18">
      <c r="A80" s="12">
        <v>57</v>
      </c>
      <c r="B80">
        <f t="shared" si="1"/>
        <v>0</v>
      </c>
      <c r="P80">
        <v>95</v>
      </c>
      <c r="Q80">
        <v>2</v>
      </c>
      <c r="R80" t="s">
        <v>428</v>
      </c>
    </row>
    <row r="81" spans="1:18">
      <c r="A81" s="12">
        <v>89</v>
      </c>
      <c r="B81">
        <f t="shared" si="1"/>
        <v>0</v>
      </c>
      <c r="P81">
        <v>95</v>
      </c>
      <c r="Q81">
        <v>3</v>
      </c>
      <c r="R81" t="s">
        <v>430</v>
      </c>
    </row>
    <row r="82" spans="1:18">
      <c r="A82" s="12">
        <v>133</v>
      </c>
      <c r="B82">
        <f t="shared" si="1"/>
        <v>0</v>
      </c>
      <c r="P82">
        <v>95</v>
      </c>
      <c r="Q82">
        <v>4</v>
      </c>
      <c r="R82" t="s">
        <v>432</v>
      </c>
    </row>
    <row r="83" spans="1:18">
      <c r="A83" s="12">
        <v>152</v>
      </c>
      <c r="B83">
        <f t="shared" si="1"/>
        <v>0</v>
      </c>
      <c r="P83">
        <v>95</v>
      </c>
      <c r="Q83">
        <v>5</v>
      </c>
      <c r="R83" t="s">
        <v>434</v>
      </c>
    </row>
    <row r="84" spans="1:18">
      <c r="A84" s="12">
        <v>168</v>
      </c>
      <c r="B84">
        <f t="shared" si="1"/>
        <v>0</v>
      </c>
      <c r="P84">
        <v>95</v>
      </c>
      <c r="Q84">
        <v>6</v>
      </c>
      <c r="R84" t="s">
        <v>436</v>
      </c>
    </row>
    <row r="85" spans="1:18">
      <c r="A85" s="12">
        <v>25</v>
      </c>
      <c r="B85">
        <f t="shared" si="1"/>
        <v>2</v>
      </c>
      <c r="P85">
        <v>95</v>
      </c>
      <c r="Q85">
        <v>7</v>
      </c>
      <c r="R85" t="s">
        <v>438</v>
      </c>
    </row>
    <row r="86" spans="1:18">
      <c r="A86" s="12">
        <v>123</v>
      </c>
      <c r="B86">
        <f t="shared" si="1"/>
        <v>0</v>
      </c>
      <c r="P86">
        <v>95</v>
      </c>
      <c r="Q86">
        <v>8</v>
      </c>
      <c r="R86" t="s">
        <v>440</v>
      </c>
    </row>
    <row r="87" spans="1:18">
      <c r="A87" s="12">
        <v>138</v>
      </c>
      <c r="B87">
        <f t="shared" si="1"/>
        <v>0</v>
      </c>
      <c r="P87">
        <v>95</v>
      </c>
      <c r="Q87">
        <v>9</v>
      </c>
      <c r="R87" t="s">
        <v>442</v>
      </c>
    </row>
    <row r="88" spans="1:18">
      <c r="P88">
        <v>95</v>
      </c>
      <c r="Q88">
        <v>10</v>
      </c>
      <c r="R88" t="s">
        <v>444</v>
      </c>
    </row>
    <row r="89" spans="1:18">
      <c r="P89">
        <v>95</v>
      </c>
      <c r="Q89">
        <v>11</v>
      </c>
      <c r="R89" t="s">
        <v>446</v>
      </c>
    </row>
    <row r="90" spans="1:18">
      <c r="P90">
        <v>95</v>
      </c>
      <c r="Q90">
        <v>12</v>
      </c>
      <c r="R90" t="s">
        <v>448</v>
      </c>
    </row>
    <row r="91" spans="1:18">
      <c r="P91">
        <v>95</v>
      </c>
      <c r="Q91">
        <v>13</v>
      </c>
      <c r="R91" t="s">
        <v>450</v>
      </c>
    </row>
    <row r="92" spans="1:18">
      <c r="P92">
        <v>95</v>
      </c>
      <c r="Q92">
        <v>14</v>
      </c>
      <c r="R92" t="s">
        <v>452</v>
      </c>
    </row>
    <row r="93" spans="1:18">
      <c r="P93">
        <v>95</v>
      </c>
      <c r="Q93">
        <v>15</v>
      </c>
      <c r="R93" t="s">
        <v>454</v>
      </c>
    </row>
    <row r="94" spans="1:18">
      <c r="P94">
        <v>96</v>
      </c>
      <c r="Q94">
        <v>0</v>
      </c>
      <c r="R94" t="s">
        <v>456</v>
      </c>
    </row>
    <row r="95" spans="1:18">
      <c r="P95">
        <v>102</v>
      </c>
      <c r="Q95">
        <v>0</v>
      </c>
      <c r="R95" t="s">
        <v>458</v>
      </c>
    </row>
    <row r="96" spans="1:18">
      <c r="P96">
        <v>106</v>
      </c>
      <c r="Q96">
        <v>0</v>
      </c>
      <c r="R96" t="s">
        <v>461</v>
      </c>
    </row>
    <row r="97" spans="16:18">
      <c r="P97">
        <v>108</v>
      </c>
      <c r="Q97">
        <v>0</v>
      </c>
      <c r="R97" t="s">
        <v>464</v>
      </c>
    </row>
    <row r="98" spans="16:18">
      <c r="P98">
        <v>109</v>
      </c>
      <c r="Q98">
        <v>0</v>
      </c>
      <c r="R98" t="s">
        <v>467</v>
      </c>
    </row>
    <row r="99" spans="16:18">
      <c r="P99">
        <v>113</v>
      </c>
      <c r="Q99">
        <v>0</v>
      </c>
      <c r="R99" t="s">
        <v>470</v>
      </c>
    </row>
    <row r="100" spans="16:18">
      <c r="P100">
        <v>114</v>
      </c>
      <c r="Q100">
        <v>0</v>
      </c>
      <c r="R100" t="s">
        <v>472</v>
      </c>
    </row>
    <row r="101" spans="16:18">
      <c r="P101">
        <v>126</v>
      </c>
      <c r="Q101">
        <v>0</v>
      </c>
      <c r="R101" t="s">
        <v>474</v>
      </c>
    </row>
    <row r="102" spans="16:18">
      <c r="P102">
        <v>126</v>
      </c>
      <c r="Q102">
        <v>1</v>
      </c>
      <c r="R102" t="s">
        <v>476</v>
      </c>
    </row>
    <row r="103" spans="16:18">
      <c r="P103">
        <v>126</v>
      </c>
      <c r="Q103">
        <v>2</v>
      </c>
      <c r="R103" t="s">
        <v>478</v>
      </c>
    </row>
    <row r="104" spans="16:18">
      <c r="P104">
        <v>126</v>
      </c>
      <c r="Q104">
        <v>3</v>
      </c>
      <c r="R104" t="s">
        <v>480</v>
      </c>
    </row>
    <row r="105" spans="16:18">
      <c r="P105">
        <v>126</v>
      </c>
      <c r="Q105">
        <v>4</v>
      </c>
      <c r="R105" t="s">
        <v>482</v>
      </c>
    </row>
    <row r="106" spans="16:18">
      <c r="P106">
        <v>126</v>
      </c>
      <c r="Q106">
        <v>5</v>
      </c>
      <c r="R106" t="s">
        <v>484</v>
      </c>
    </row>
    <row r="107" spans="16:18">
      <c r="P107">
        <v>128</v>
      </c>
      <c r="Q107">
        <v>0</v>
      </c>
      <c r="R107" t="s">
        <v>486</v>
      </c>
    </row>
    <row r="108" spans="16:18">
      <c r="P108">
        <v>134</v>
      </c>
      <c r="Q108">
        <v>0</v>
      </c>
      <c r="R108" t="s">
        <v>488</v>
      </c>
    </row>
    <row r="109" spans="16:18">
      <c r="P109">
        <v>135</v>
      </c>
      <c r="Q109">
        <v>0</v>
      </c>
      <c r="R109" t="s">
        <v>490</v>
      </c>
    </row>
    <row r="110" spans="16:18">
      <c r="P110">
        <v>136</v>
      </c>
      <c r="Q110">
        <v>0</v>
      </c>
      <c r="R110" t="s">
        <v>492</v>
      </c>
    </row>
    <row r="111" spans="16:18">
      <c r="P111">
        <v>139</v>
      </c>
      <c r="Q111">
        <v>0</v>
      </c>
      <c r="R111" t="s">
        <v>494</v>
      </c>
    </row>
    <row r="112" spans="16:18">
      <c r="P112">
        <v>155</v>
      </c>
      <c r="Q112">
        <v>0</v>
      </c>
      <c r="R112" t="s">
        <v>496</v>
      </c>
    </row>
    <row r="113" spans="16:18">
      <c r="P113">
        <v>159</v>
      </c>
      <c r="Q113">
        <v>0</v>
      </c>
      <c r="R113" t="s">
        <v>498</v>
      </c>
    </row>
    <row r="114" spans="16:18">
      <c r="P114">
        <v>159</v>
      </c>
      <c r="Q114">
        <v>1</v>
      </c>
      <c r="R114" t="s">
        <v>500</v>
      </c>
    </row>
    <row r="115" spans="16:18">
      <c r="P115">
        <v>159</v>
      </c>
      <c r="Q115">
        <v>2</v>
      </c>
      <c r="R115" t="s">
        <v>502</v>
      </c>
    </row>
    <row r="116" spans="16:18">
      <c r="P116">
        <v>159</v>
      </c>
      <c r="Q116">
        <v>3</v>
      </c>
      <c r="R116" t="s">
        <v>504</v>
      </c>
    </row>
    <row r="117" spans="16:18">
      <c r="P117">
        <v>159</v>
      </c>
      <c r="Q117">
        <v>4</v>
      </c>
      <c r="R117" t="s">
        <v>506</v>
      </c>
    </row>
    <row r="118" spans="16:18">
      <c r="P118">
        <v>159</v>
      </c>
      <c r="Q118">
        <v>5</v>
      </c>
      <c r="R118" t="s">
        <v>508</v>
      </c>
    </row>
    <row r="119" spans="16:18">
      <c r="P119">
        <v>159</v>
      </c>
      <c r="Q119">
        <v>6</v>
      </c>
      <c r="R119" t="s">
        <v>510</v>
      </c>
    </row>
    <row r="120" spans="16:18">
      <c r="P120">
        <v>159</v>
      </c>
      <c r="Q120">
        <v>7</v>
      </c>
      <c r="R120" t="s">
        <v>512</v>
      </c>
    </row>
    <row r="121" spans="16:18">
      <c r="P121">
        <v>159</v>
      </c>
      <c r="Q121">
        <v>8</v>
      </c>
      <c r="R121" t="s">
        <v>514</v>
      </c>
    </row>
    <row r="122" spans="16:18">
      <c r="P122">
        <v>159</v>
      </c>
      <c r="Q122">
        <v>9</v>
      </c>
      <c r="R122" t="s">
        <v>516</v>
      </c>
    </row>
    <row r="123" spans="16:18">
      <c r="P123">
        <v>159</v>
      </c>
      <c r="Q123">
        <v>10</v>
      </c>
      <c r="R123" t="s">
        <v>518</v>
      </c>
    </row>
    <row r="124" spans="16:18">
      <c r="P124">
        <v>159</v>
      </c>
      <c r="Q124">
        <v>11</v>
      </c>
      <c r="R124" t="s">
        <v>520</v>
      </c>
    </row>
    <row r="125" spans="16:18">
      <c r="P125">
        <v>159</v>
      </c>
      <c r="Q125">
        <v>12</v>
      </c>
      <c r="R125" t="s">
        <v>522</v>
      </c>
    </row>
    <row r="126" spans="16:18">
      <c r="P126">
        <v>159</v>
      </c>
      <c r="Q126">
        <v>13</v>
      </c>
      <c r="R126" t="s">
        <v>524</v>
      </c>
    </row>
    <row r="127" spans="16:18">
      <c r="P127">
        <v>159</v>
      </c>
      <c r="Q127">
        <v>14</v>
      </c>
      <c r="R127" t="s">
        <v>526</v>
      </c>
    </row>
    <row r="128" spans="16:18">
      <c r="P128">
        <v>159</v>
      </c>
      <c r="Q128">
        <v>15</v>
      </c>
      <c r="R128" t="s">
        <v>528</v>
      </c>
    </row>
    <row r="129" spans="16:18">
      <c r="P129">
        <v>164</v>
      </c>
      <c r="Q129">
        <v>0</v>
      </c>
      <c r="R129" t="s">
        <v>530</v>
      </c>
    </row>
    <row r="130" spans="16:18">
      <c r="P130">
        <v>251</v>
      </c>
      <c r="Q130">
        <v>0</v>
      </c>
      <c r="R130" t="s">
        <v>532</v>
      </c>
    </row>
    <row r="131" spans="16:18">
      <c r="P131">
        <v>251</v>
      </c>
      <c r="Q131">
        <v>1</v>
      </c>
      <c r="R131" t="s">
        <v>534</v>
      </c>
    </row>
    <row r="132" spans="16:18">
      <c r="P132">
        <v>251</v>
      </c>
      <c r="Q132">
        <v>2</v>
      </c>
      <c r="R132" t="s">
        <v>536</v>
      </c>
    </row>
    <row r="133" spans="16:18">
      <c r="P133">
        <v>251</v>
      </c>
      <c r="Q133">
        <v>3</v>
      </c>
      <c r="R133" t="s">
        <v>538</v>
      </c>
    </row>
    <row r="134" spans="16:18">
      <c r="P134">
        <v>251</v>
      </c>
      <c r="Q134">
        <v>4</v>
      </c>
      <c r="R134" t="s">
        <v>540</v>
      </c>
    </row>
    <row r="135" spans="16:18">
      <c r="P135">
        <v>251</v>
      </c>
      <c r="Q135">
        <v>5</v>
      </c>
      <c r="R135" t="s">
        <v>542</v>
      </c>
    </row>
    <row r="136" spans="16:18">
      <c r="P136">
        <v>251</v>
      </c>
      <c r="Q136">
        <v>6</v>
      </c>
      <c r="R136" t="s">
        <v>544</v>
      </c>
    </row>
    <row r="137" spans="16:18">
      <c r="P137">
        <v>251</v>
      </c>
      <c r="Q137">
        <v>7</v>
      </c>
      <c r="R137" t="s">
        <v>546</v>
      </c>
    </row>
    <row r="138" spans="16:18">
      <c r="P138">
        <v>251</v>
      </c>
      <c r="Q138">
        <v>8</v>
      </c>
      <c r="R138" t="s">
        <v>548</v>
      </c>
    </row>
    <row r="139" spans="16:18">
      <c r="P139">
        <v>251</v>
      </c>
      <c r="Q139">
        <v>9</v>
      </c>
      <c r="R139" t="s">
        <v>550</v>
      </c>
    </row>
    <row r="140" spans="16:18">
      <c r="P140">
        <v>251</v>
      </c>
      <c r="Q140">
        <v>10</v>
      </c>
      <c r="R140" t="s">
        <v>552</v>
      </c>
    </row>
    <row r="141" spans="16:18">
      <c r="P141">
        <v>251</v>
      </c>
      <c r="Q141">
        <v>11</v>
      </c>
      <c r="R141" t="s">
        <v>554</v>
      </c>
    </row>
    <row r="142" spans="16:18">
      <c r="P142">
        <v>251</v>
      </c>
      <c r="Q142">
        <v>12</v>
      </c>
      <c r="R142" t="s">
        <v>556</v>
      </c>
    </row>
    <row r="143" spans="16:18">
      <c r="P143">
        <v>251</v>
      </c>
      <c r="Q143">
        <v>13</v>
      </c>
      <c r="R143" t="s">
        <v>558</v>
      </c>
    </row>
    <row r="144" spans="16:18">
      <c r="P144">
        <v>251</v>
      </c>
      <c r="Q144">
        <v>14</v>
      </c>
      <c r="R144" t="s">
        <v>560</v>
      </c>
    </row>
    <row r="145" spans="16:18">
      <c r="P145">
        <v>251</v>
      </c>
      <c r="Q145">
        <v>15</v>
      </c>
      <c r="R145" t="s">
        <v>562</v>
      </c>
    </row>
    <row r="146" spans="16:18">
      <c r="P146">
        <v>38</v>
      </c>
      <c r="Q146">
        <v>0</v>
      </c>
      <c r="R146" t="s">
        <v>564</v>
      </c>
    </row>
    <row r="147" spans="16:18">
      <c r="P147">
        <v>41</v>
      </c>
      <c r="Q147">
        <v>0</v>
      </c>
      <c r="R147" t="s">
        <v>566</v>
      </c>
    </row>
    <row r="148" spans="16:18">
      <c r="P148">
        <v>44</v>
      </c>
      <c r="Q148">
        <v>7</v>
      </c>
      <c r="R148" t="s">
        <v>568</v>
      </c>
    </row>
    <row r="149" spans="16:18">
      <c r="P149">
        <v>47</v>
      </c>
      <c r="Q149">
        <v>0</v>
      </c>
      <c r="R149" t="s">
        <v>570</v>
      </c>
    </row>
    <row r="150" spans="16:18">
      <c r="P150">
        <v>50</v>
      </c>
      <c r="Q150">
        <v>1</v>
      </c>
      <c r="R150" t="s">
        <v>572</v>
      </c>
    </row>
    <row r="151" spans="16:18">
      <c r="P151">
        <v>64</v>
      </c>
      <c r="Q151">
        <v>0</v>
      </c>
      <c r="R151" t="s">
        <v>574</v>
      </c>
    </row>
    <row r="152" spans="16:18">
      <c r="P152">
        <v>64</v>
      </c>
      <c r="Q152">
        <v>8</v>
      </c>
      <c r="R152" t="s">
        <v>576</v>
      </c>
    </row>
    <row r="153" spans="16:18">
      <c r="P153">
        <v>65</v>
      </c>
      <c r="Q153">
        <v>0</v>
      </c>
      <c r="R153" t="s">
        <v>578</v>
      </c>
    </row>
    <row r="154" spans="16:18">
      <c r="P154">
        <v>76</v>
      </c>
      <c r="Q154">
        <v>5</v>
      </c>
      <c r="R154" t="s">
        <v>580</v>
      </c>
    </row>
    <row r="155" spans="16:18">
      <c r="P155">
        <v>101</v>
      </c>
      <c r="Q155">
        <v>0</v>
      </c>
      <c r="R155" t="s">
        <v>582</v>
      </c>
    </row>
    <row r="156" spans="16:18">
      <c r="P156">
        <v>156</v>
      </c>
      <c r="Q156">
        <v>0</v>
      </c>
      <c r="R156" t="s">
        <v>584</v>
      </c>
    </row>
    <row r="157" spans="16:18">
      <c r="P157">
        <v>160</v>
      </c>
      <c r="Q157">
        <v>0</v>
      </c>
      <c r="R157" t="s">
        <v>586</v>
      </c>
    </row>
    <row r="158" spans="16:18">
      <c r="P158">
        <v>160</v>
      </c>
      <c r="Q158">
        <v>1</v>
      </c>
      <c r="R158" t="s">
        <v>588</v>
      </c>
    </row>
    <row r="159" spans="16:18">
      <c r="P159">
        <v>160</v>
      </c>
      <c r="Q159">
        <v>2</v>
      </c>
      <c r="R159" t="s">
        <v>590</v>
      </c>
    </row>
    <row r="160" spans="16:18">
      <c r="P160">
        <v>160</v>
      </c>
      <c r="Q160">
        <v>3</v>
      </c>
      <c r="R160" t="s">
        <v>592</v>
      </c>
    </row>
    <row r="161" spans="16:18">
      <c r="P161">
        <v>160</v>
      </c>
      <c r="Q161">
        <v>4</v>
      </c>
      <c r="R161" t="s">
        <v>594</v>
      </c>
    </row>
    <row r="162" spans="16:18">
      <c r="P162">
        <v>160</v>
      </c>
      <c r="Q162">
        <v>5</v>
      </c>
      <c r="R162" t="s">
        <v>596</v>
      </c>
    </row>
    <row r="163" spans="16:18">
      <c r="P163">
        <v>160</v>
      </c>
      <c r="Q163">
        <v>6</v>
      </c>
      <c r="R163" t="s">
        <v>598</v>
      </c>
    </row>
    <row r="164" spans="16:18">
      <c r="P164">
        <v>160</v>
      </c>
      <c r="Q164">
        <v>7</v>
      </c>
      <c r="R164" t="s">
        <v>600</v>
      </c>
    </row>
    <row r="165" spans="16:18">
      <c r="P165">
        <v>160</v>
      </c>
      <c r="Q165">
        <v>8</v>
      </c>
      <c r="R165" t="s">
        <v>602</v>
      </c>
    </row>
    <row r="166" spans="16:18">
      <c r="P166">
        <v>160</v>
      </c>
      <c r="Q166">
        <v>9</v>
      </c>
      <c r="R166" t="s">
        <v>604</v>
      </c>
    </row>
    <row r="167" spans="16:18">
      <c r="P167">
        <v>160</v>
      </c>
      <c r="Q167">
        <v>10</v>
      </c>
      <c r="R167" t="s">
        <v>606</v>
      </c>
    </row>
    <row r="168" spans="16:18">
      <c r="P168">
        <v>160</v>
      </c>
      <c r="Q168">
        <v>11</v>
      </c>
      <c r="R168" t="s">
        <v>608</v>
      </c>
    </row>
    <row r="169" spans="16:18">
      <c r="P169">
        <v>160</v>
      </c>
      <c r="Q169">
        <v>12</v>
      </c>
      <c r="R169" t="s">
        <v>610</v>
      </c>
    </row>
    <row r="170" spans="16:18">
      <c r="P170">
        <v>160</v>
      </c>
      <c r="Q170">
        <v>13</v>
      </c>
      <c r="R170" t="s">
        <v>612</v>
      </c>
    </row>
    <row r="171" spans="16:18">
      <c r="P171">
        <v>160</v>
      </c>
      <c r="Q171">
        <v>14</v>
      </c>
      <c r="R171" t="s">
        <v>614</v>
      </c>
    </row>
    <row r="172" spans="16:18">
      <c r="P172">
        <v>160</v>
      </c>
      <c r="Q172">
        <v>15</v>
      </c>
      <c r="R172" t="s">
        <v>616</v>
      </c>
    </row>
    <row r="173" spans="16:18">
      <c r="P173">
        <v>22</v>
      </c>
      <c r="Q173">
        <v>0</v>
      </c>
      <c r="R173" t="s">
        <v>618</v>
      </c>
    </row>
    <row r="174" spans="16:18">
      <c r="P174">
        <v>57</v>
      </c>
      <c r="Q174">
        <v>0</v>
      </c>
      <c r="R174" t="s">
        <v>620</v>
      </c>
    </row>
    <row r="175" spans="16:18">
      <c r="P175">
        <v>89</v>
      </c>
      <c r="Q175">
        <v>0</v>
      </c>
      <c r="R175" t="s">
        <v>622</v>
      </c>
    </row>
    <row r="176" spans="16:18">
      <c r="P176">
        <v>133</v>
      </c>
      <c r="Q176">
        <v>0</v>
      </c>
      <c r="R176" t="s">
        <v>624</v>
      </c>
    </row>
    <row r="177" spans="16:18">
      <c r="P177">
        <v>152</v>
      </c>
      <c r="Q177">
        <v>0</v>
      </c>
      <c r="R177" t="s">
        <v>626</v>
      </c>
    </row>
    <row r="178" spans="16:18">
      <c r="P178">
        <v>168</v>
      </c>
      <c r="Q178">
        <v>0</v>
      </c>
      <c r="R178" t="s">
        <v>628</v>
      </c>
    </row>
    <row r="179" spans="16:18">
      <c r="P179">
        <v>25</v>
      </c>
      <c r="Q179">
        <v>0</v>
      </c>
      <c r="R179" t="s">
        <v>630</v>
      </c>
    </row>
    <row r="180" spans="16:18">
      <c r="P180">
        <v>123</v>
      </c>
      <c r="Q180">
        <v>0</v>
      </c>
      <c r="R180" t="s">
        <v>632</v>
      </c>
    </row>
    <row r="181" spans="16:18">
      <c r="P181">
        <v>138</v>
      </c>
      <c r="Q181">
        <v>0</v>
      </c>
      <c r="R181" t="s">
        <v>634</v>
      </c>
    </row>
  </sheetData>
  <phoneticPr fontId="1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9"/>
  <sheetViews>
    <sheetView topLeftCell="P1" workbookViewId="0">
      <selection activeCell="W3" sqref="W3:W29"/>
    </sheetView>
  </sheetViews>
  <sheetFormatPr defaultColWidth="9" defaultRowHeight="14.25"/>
  <cols>
    <col min="3" max="3" width="17.375" customWidth="1"/>
    <col min="4" max="4" width="6.375" customWidth="1"/>
    <col min="5" max="5" width="9" style="18"/>
    <col min="6" max="6" width="30.125" customWidth="1"/>
    <col min="7" max="7" width="10.875" customWidth="1"/>
    <col min="8" max="8" width="9" style="18" customWidth="1"/>
    <col min="9" max="9" width="10.875" customWidth="1"/>
    <col min="10" max="10" width="23.375" customWidth="1"/>
    <col min="11" max="12" width="9" customWidth="1"/>
    <col min="13" max="13" width="9" style="18" customWidth="1"/>
    <col min="14" max="16" width="9" customWidth="1"/>
    <col min="17" max="17" width="9" style="18" customWidth="1"/>
    <col min="18" max="18" width="9" style="1" customWidth="1"/>
    <col min="19" max="19" width="30.875" customWidth="1"/>
    <col min="20" max="20" width="14.125" style="18" customWidth="1"/>
    <col min="21" max="21" width="7.25" style="19" customWidth="1"/>
    <col min="22" max="22" width="24" style="19" customWidth="1"/>
    <col min="23" max="23" width="11" style="1" customWidth="1"/>
    <col min="24" max="24" width="11" style="20" customWidth="1"/>
    <col min="25" max="25" width="9" style="1" customWidth="1"/>
    <col min="26" max="26" width="9" customWidth="1"/>
    <col min="27" max="28" width="41" customWidth="1"/>
    <col min="29" max="33" width="9" customWidth="1"/>
    <col min="34" max="37" width="19.75" customWidth="1"/>
    <col min="39" max="39" width="9" customWidth="1"/>
  </cols>
  <sheetData>
    <row r="1" spans="1:47" s="16" customFormat="1" ht="27">
      <c r="A1" s="16" t="s">
        <v>657</v>
      </c>
      <c r="B1" s="21" t="s">
        <v>1001</v>
      </c>
      <c r="C1" s="16" t="s">
        <v>1002</v>
      </c>
      <c r="D1" t="s">
        <v>1003</v>
      </c>
      <c r="E1" s="22" t="s">
        <v>1004</v>
      </c>
      <c r="F1" s="16" t="s">
        <v>1005</v>
      </c>
      <c r="G1" s="16" t="s">
        <v>1006</v>
      </c>
      <c r="H1" s="23" t="s">
        <v>1007</v>
      </c>
      <c r="I1" s="16" t="s">
        <v>1008</v>
      </c>
      <c r="J1" s="16" t="s">
        <v>1009</v>
      </c>
      <c r="K1" s="21" t="s">
        <v>815</v>
      </c>
      <c r="L1" s="21" t="s">
        <v>816</v>
      </c>
      <c r="M1" s="23" t="s">
        <v>817</v>
      </c>
      <c r="N1" s="16" t="s">
        <v>641</v>
      </c>
      <c r="O1" s="21" t="s">
        <v>1010</v>
      </c>
      <c r="P1" s="27" t="s">
        <v>52</v>
      </c>
      <c r="Q1" s="23" t="s">
        <v>648</v>
      </c>
      <c r="R1" s="31" t="s">
        <v>651</v>
      </c>
      <c r="S1" s="32" t="s">
        <v>652</v>
      </c>
      <c r="T1" s="33" t="s">
        <v>653</v>
      </c>
      <c r="U1" s="32" t="s">
        <v>1011</v>
      </c>
      <c r="V1" s="21" t="s">
        <v>656</v>
      </c>
      <c r="W1" s="21" t="s">
        <v>647</v>
      </c>
      <c r="X1" s="23" t="s">
        <v>655</v>
      </c>
      <c r="Y1" s="21" t="s">
        <v>67</v>
      </c>
      <c r="Z1" s="16" t="s">
        <v>1012</v>
      </c>
      <c r="AA1" s="16" t="s">
        <v>1013</v>
      </c>
      <c r="AB1" s="16" t="s">
        <v>823</v>
      </c>
      <c r="AC1" s="16" t="s">
        <v>1014</v>
      </c>
      <c r="AD1" s="16" t="s">
        <v>1015</v>
      </c>
      <c r="AE1" s="16" t="s">
        <v>1016</v>
      </c>
      <c r="AF1" s="16" t="s">
        <v>1017</v>
      </c>
      <c r="AG1" s="39" t="s">
        <v>646</v>
      </c>
      <c r="AH1" t="s">
        <v>1018</v>
      </c>
      <c r="AI1" t="s">
        <v>1019</v>
      </c>
      <c r="AJ1" t="s">
        <v>1020</v>
      </c>
      <c r="AK1" t="s">
        <v>1021</v>
      </c>
      <c r="AL1" s="40" t="s">
        <v>1022</v>
      </c>
      <c r="AN1" s="138" t="s">
        <v>825</v>
      </c>
      <c r="AO1" s="138"/>
      <c r="AP1" s="138"/>
      <c r="AQ1" s="138"/>
      <c r="AR1" s="138"/>
      <c r="AS1" s="138"/>
      <c r="AT1" s="138"/>
    </row>
    <row r="2" spans="1:47" s="17" customFormat="1">
      <c r="B2" s="17" t="s">
        <v>1023</v>
      </c>
      <c r="D2" t="s">
        <v>1024</v>
      </c>
      <c r="E2" s="24"/>
      <c r="F2" s="25" t="s">
        <v>1025</v>
      </c>
      <c r="G2" s="17" t="s">
        <v>1026</v>
      </c>
      <c r="H2" s="24"/>
      <c r="I2" s="17">
        <v>123</v>
      </c>
      <c r="K2" s="28"/>
      <c r="L2" s="28"/>
      <c r="M2" s="29"/>
      <c r="O2" s="28">
        <v>2</v>
      </c>
      <c r="P2" s="17">
        <v>3</v>
      </c>
      <c r="Q2" s="24">
        <v>4</v>
      </c>
      <c r="R2" s="34" t="s">
        <v>8</v>
      </c>
      <c r="S2" s="34"/>
      <c r="T2" s="35"/>
      <c r="U2" s="34"/>
      <c r="V2" s="34"/>
      <c r="W2" s="28"/>
      <c r="X2" s="29"/>
      <c r="Y2" s="28"/>
      <c r="AB2" s="36"/>
      <c r="AC2" s="1" t="s">
        <v>1027</v>
      </c>
      <c r="AD2" s="1" t="s">
        <v>1028</v>
      </c>
      <c r="AE2" s="37">
        <v>0</v>
      </c>
      <c r="AF2" s="38">
        <v>0</v>
      </c>
      <c r="AG2" s="41">
        <v>0.1</v>
      </c>
      <c r="AH2" s="1" t="s">
        <v>1029</v>
      </c>
      <c r="AI2" s="1" t="s">
        <v>1030</v>
      </c>
      <c r="AJ2" s="1" t="s">
        <v>73</v>
      </c>
      <c r="AK2" s="1" t="s">
        <v>1175</v>
      </c>
      <c r="AL2" s="19"/>
      <c r="AN2" s="42" t="s">
        <v>9</v>
      </c>
      <c r="AO2" s="42" t="s">
        <v>667</v>
      </c>
      <c r="AP2" s="46" t="s">
        <v>668</v>
      </c>
      <c r="AQ2" s="46" t="s">
        <v>669</v>
      </c>
      <c r="AR2" s="46" t="s">
        <v>59</v>
      </c>
      <c r="AS2" s="46" t="s">
        <v>670</v>
      </c>
      <c r="AT2" s="46" t="s">
        <v>671</v>
      </c>
    </row>
    <row r="3" spans="1:47" ht="16.5">
      <c r="A3">
        <f>ROW()-2</f>
        <v>1</v>
      </c>
      <c r="B3" s="1" t="str">
        <f>R3&amp;U3&amp;IF(LEN(F3)=1,"0"&amp;F3,F3)&amp;IF(LEN(A3)=1,"00"&amp;A3,IF(LEN(A3)=2,"0"&amp;A3,A3))</f>
        <v>3100001</v>
      </c>
      <c r="C3" s="1" t="s">
        <v>90</v>
      </c>
      <c r="D3" s="1" t="str">
        <f>D$2</f>
        <v>body</v>
      </c>
      <c r="E3" s="20">
        <v>1</v>
      </c>
      <c r="F3" s="1">
        <v>0</v>
      </c>
      <c r="G3" s="26">
        <f>IF(F3=0,0,IF(OR(F3=12,F3=13),1,"出错"))</f>
        <v>0</v>
      </c>
      <c r="H3" s="18" t="str">
        <f t="shared" ref="H3:H29" si="0">IF(F3=0,"@@@",IF(OR(F3=12,F3=13),"sit","出错"))</f>
        <v>@@@</v>
      </c>
      <c r="I3" s="1">
        <v>0</v>
      </c>
      <c r="J3">
        <f t="shared" ref="J3:J29" si="1">IF(I3=0,0,IF(I3=1,"s_chair",IF(I3=2,"s_sofa_1#s_sofa_2",IF(I3=3,"s_bench_1#s_bench_2#s_bench_3","错误"))))</f>
        <v>0</v>
      </c>
      <c r="K3">
        <f>IF(I3=0,1,IF(I3=1,1,IF(I3=2,3,IF(I3=3,3,"错误"))))</f>
        <v>1</v>
      </c>
      <c r="L3">
        <f>IF(I3=0,1,IF(I3=1,1,IF(I3=2,1,IF(I3=3,1,"错误"))))</f>
        <v>1</v>
      </c>
      <c r="M3" s="18">
        <v>1</v>
      </c>
      <c r="N3">
        <f>I3+1</f>
        <v>1</v>
      </c>
      <c r="O3">
        <f t="shared" ref="O3:Q29" si="2">VLOOKUP($N3,经济表_家具价格积分,O$2,1)</f>
        <v>100</v>
      </c>
      <c r="P3">
        <f t="shared" si="2"/>
        <v>1</v>
      </c>
      <c r="Q3">
        <f t="shared" si="2"/>
        <v>100</v>
      </c>
      <c r="R3" s="1">
        <v>3</v>
      </c>
      <c r="S3" t="str">
        <f>VLOOKUP(R3,装饰表_二级标签,3,1)</f>
        <v>set:items.json image:decoration_3</v>
      </c>
      <c r="T3" t="str">
        <f t="shared" ref="T3:T29" si="3">VLOOKUP(R3,装饰表_二级标签,6,1)</f>
        <v>decorate_tag_3</v>
      </c>
      <c r="U3" s="1">
        <v>1</v>
      </c>
      <c r="V3" s="1" t="str">
        <f>"decoration_name_"&amp;B3</f>
        <v>decoration_name_3100001</v>
      </c>
      <c r="W3" s="1" t="s">
        <v>355</v>
      </c>
      <c r="X3" s="131" t="s">
        <v>73</v>
      </c>
      <c r="Y3" s="129" t="s">
        <v>73</v>
      </c>
      <c r="Z3">
        <v>2201</v>
      </c>
      <c r="AA3" s="7" t="str">
        <f>"g1047_prop_"&amp;E3</f>
        <v>g1047_prop_1</v>
      </c>
      <c r="AB3" t="str">
        <f>"set:blockcity_items.json image:"&amp;AA3</f>
        <v>set:blockcity_items.json image:g1047_prop_1</v>
      </c>
      <c r="AC3" t="str">
        <f t="shared" ref="AC3:AE18" si="4">AC$2</f>
        <v>magazine.mesh</v>
      </c>
      <c r="AD3" t="str">
        <f t="shared" si="4"/>
        <v>idle</v>
      </c>
      <c r="AE3">
        <f t="shared" si="4"/>
        <v>0</v>
      </c>
      <c r="AF3">
        <f>AF$2</f>
        <v>0</v>
      </c>
      <c r="AG3">
        <f>AG$2</f>
        <v>0.1</v>
      </c>
      <c r="AH3" t="str">
        <f t="shared" ref="AH3:AK18" si="5">AH$2</f>
        <v>gui_blockcity_sit_down</v>
      </c>
      <c r="AI3" t="str">
        <f t="shared" si="5"/>
        <v>gui_blockcity_stand_up</v>
      </c>
      <c r="AJ3" t="str">
        <f t="shared" si="5"/>
        <v>@@@</v>
      </c>
      <c r="AK3" t="str">
        <f t="shared" si="5"/>
        <v>set:blockcity_main_tip.json image:mini_tip_pre</v>
      </c>
      <c r="AL3" s="43" t="str">
        <f t="shared" ref="AL3:AL29" si="6">AL$1&amp;Z3&amp;" 1"</f>
        <v>/pangu ai 2201 1</v>
      </c>
      <c r="AN3" s="13">
        <v>1</v>
      </c>
      <c r="AO3" s="14" t="s">
        <v>22</v>
      </c>
      <c r="AP3" t="s">
        <v>1031</v>
      </c>
      <c r="AQ3" s="14" t="s">
        <v>22</v>
      </c>
      <c r="AR3" t="s">
        <v>674</v>
      </c>
      <c r="AS3" t="s">
        <v>1032</v>
      </c>
      <c r="AT3">
        <f>COUNTIF(R:R,AN3)</f>
        <v>21</v>
      </c>
    </row>
    <row r="4" spans="1:47" ht="16.5">
      <c r="A4">
        <f t="shared" ref="A4:A29" si="7">ROW()-2</f>
        <v>2</v>
      </c>
      <c r="B4" s="1" t="str">
        <f t="shared" ref="B4:B29" si="8">R4&amp;U4&amp;IF(LEN(F4)=1,"0"&amp;F4,F4)&amp;IF(LEN(A4)=1,"00"&amp;A4,IF(LEN(A4)=2,"0"&amp;A4,A4))</f>
        <v>1100002</v>
      </c>
      <c r="C4" s="1" t="s">
        <v>90</v>
      </c>
      <c r="D4" s="1" t="str">
        <f t="shared" ref="D4:D29" si="9">D$2</f>
        <v>body</v>
      </c>
      <c r="E4" s="20">
        <v>2</v>
      </c>
      <c r="F4" s="1">
        <v>0</v>
      </c>
      <c r="G4" s="26">
        <f t="shared" ref="G4:G29" si="10">IF(F4=0,0,IF(OR(F4=12,F4=13),1,"出错"))</f>
        <v>0</v>
      </c>
      <c r="H4" s="18" t="str">
        <f t="shared" si="0"/>
        <v>@@@</v>
      </c>
      <c r="I4" s="1">
        <v>0</v>
      </c>
      <c r="J4">
        <f t="shared" si="1"/>
        <v>0</v>
      </c>
      <c r="K4">
        <f t="shared" ref="K4:K29" si="11">IF(I4=0,1,IF(I4=1,1,IF(I4=2,3,IF(I4=3,3,"错误"))))</f>
        <v>1</v>
      </c>
      <c r="L4">
        <f t="shared" ref="L4:L29" si="12">IF(I4=0,1,IF(I4=1,1,IF(I4=2,1,IF(I4=3,1,"错误"))))</f>
        <v>1</v>
      </c>
      <c r="M4" s="18">
        <v>1</v>
      </c>
      <c r="N4">
        <f t="shared" ref="N4:N29" si="13">I4+1</f>
        <v>1</v>
      </c>
      <c r="O4">
        <f t="shared" si="2"/>
        <v>100</v>
      </c>
      <c r="P4">
        <f t="shared" si="2"/>
        <v>1</v>
      </c>
      <c r="Q4">
        <f t="shared" si="2"/>
        <v>100</v>
      </c>
      <c r="R4" s="1">
        <v>1</v>
      </c>
      <c r="S4" t="str">
        <f t="shared" ref="S4:S29" si="14">VLOOKUP(R4,装饰表_二级标签,3,1)</f>
        <v>set:items.json image:decoration_1</v>
      </c>
      <c r="T4" t="str">
        <f t="shared" si="3"/>
        <v>decorate_tag_1</v>
      </c>
      <c r="U4" s="1">
        <v>1</v>
      </c>
      <c r="V4" s="1" t="str">
        <f t="shared" ref="V4:V29" si="15">"decoration_name_"&amp;B4</f>
        <v>decoration_name_1100002</v>
      </c>
      <c r="W4" s="1" t="s">
        <v>71</v>
      </c>
      <c r="X4" s="131" t="s">
        <v>73</v>
      </c>
      <c r="Y4" s="129" t="s">
        <v>73</v>
      </c>
      <c r="Z4">
        <v>2202</v>
      </c>
      <c r="AA4" s="7" t="str">
        <f t="shared" ref="AA4:AA29" si="16">"g1047_prop_"&amp;E4</f>
        <v>g1047_prop_2</v>
      </c>
      <c r="AB4" t="str">
        <f t="shared" ref="AB4:AB29" si="17">"set:blockcity_items.json image:"&amp;AA4</f>
        <v>set:blockcity_items.json image:g1047_prop_2</v>
      </c>
      <c r="AC4" t="str">
        <f t="shared" si="4"/>
        <v>magazine.mesh</v>
      </c>
      <c r="AD4" t="str">
        <f t="shared" si="4"/>
        <v>idle</v>
      </c>
      <c r="AE4">
        <f t="shared" si="4"/>
        <v>0</v>
      </c>
      <c r="AF4">
        <f t="shared" ref="AF4:AK29" si="18">AF$2</f>
        <v>0</v>
      </c>
      <c r="AG4">
        <f t="shared" si="18"/>
        <v>0.1</v>
      </c>
      <c r="AH4" t="str">
        <f t="shared" si="5"/>
        <v>gui_blockcity_sit_down</v>
      </c>
      <c r="AI4" t="str">
        <f t="shared" si="5"/>
        <v>gui_blockcity_stand_up</v>
      </c>
      <c r="AJ4" t="str">
        <f t="shared" si="5"/>
        <v>@@@</v>
      </c>
      <c r="AK4" t="str">
        <f t="shared" si="5"/>
        <v>set:blockcity_main_tip.json image:mini_tip_pre</v>
      </c>
      <c r="AL4" s="43" t="str">
        <f t="shared" si="6"/>
        <v>/pangu ai 2202 1</v>
      </c>
      <c r="AN4" s="13">
        <v>2</v>
      </c>
      <c r="AO4" s="14" t="s">
        <v>27</v>
      </c>
      <c r="AP4" t="s">
        <v>1033</v>
      </c>
      <c r="AQ4" s="14" t="s">
        <v>27</v>
      </c>
      <c r="AR4" t="s">
        <v>678</v>
      </c>
      <c r="AS4" t="s">
        <v>1034</v>
      </c>
      <c r="AT4">
        <f>COUNTIF(R:R,AN4)</f>
        <v>0</v>
      </c>
    </row>
    <row r="5" spans="1:47">
      <c r="A5">
        <f t="shared" si="7"/>
        <v>3</v>
      </c>
      <c r="B5" s="1" t="str">
        <f t="shared" si="8"/>
        <v>1212003</v>
      </c>
      <c r="C5" s="1" t="s">
        <v>90</v>
      </c>
      <c r="D5" s="1" t="str">
        <f t="shared" si="9"/>
        <v>body</v>
      </c>
      <c r="E5" s="20">
        <v>3</v>
      </c>
      <c r="F5" s="1">
        <v>12</v>
      </c>
      <c r="G5" s="26">
        <f t="shared" si="10"/>
        <v>1</v>
      </c>
      <c r="H5" s="18" t="str">
        <f t="shared" si="0"/>
        <v>sit</v>
      </c>
      <c r="I5" s="1">
        <v>1</v>
      </c>
      <c r="J5" t="str">
        <f t="shared" si="1"/>
        <v>s_chair</v>
      </c>
      <c r="K5">
        <f t="shared" si="11"/>
        <v>1</v>
      </c>
      <c r="L5">
        <f t="shared" si="12"/>
        <v>1</v>
      </c>
      <c r="M5" s="18">
        <v>1</v>
      </c>
      <c r="N5">
        <f t="shared" si="13"/>
        <v>2</v>
      </c>
      <c r="O5">
        <f t="shared" si="2"/>
        <v>200</v>
      </c>
      <c r="P5">
        <f t="shared" si="2"/>
        <v>2</v>
      </c>
      <c r="Q5">
        <f t="shared" si="2"/>
        <v>200</v>
      </c>
      <c r="R5" s="1">
        <v>1</v>
      </c>
      <c r="S5" t="str">
        <f t="shared" si="14"/>
        <v>set:items.json image:decoration_1</v>
      </c>
      <c r="T5" t="str">
        <f t="shared" si="3"/>
        <v>decorate_tag_1</v>
      </c>
      <c r="U5" s="1">
        <v>2</v>
      </c>
      <c r="V5" s="1" t="str">
        <f t="shared" si="15"/>
        <v>decoration_name_1212003</v>
      </c>
      <c r="W5" s="1" t="s">
        <v>766</v>
      </c>
      <c r="X5" s="131" t="s">
        <v>73</v>
      </c>
      <c r="Y5" s="129" t="s">
        <v>73</v>
      </c>
      <c r="Z5">
        <v>2203</v>
      </c>
      <c r="AA5" s="7" t="str">
        <f t="shared" si="16"/>
        <v>g1047_prop_3</v>
      </c>
      <c r="AB5" t="str">
        <f t="shared" si="17"/>
        <v>set:blockcity_items.json image:g1047_prop_3</v>
      </c>
      <c r="AC5" t="str">
        <f t="shared" si="4"/>
        <v>magazine.mesh</v>
      </c>
      <c r="AD5" t="str">
        <f t="shared" si="4"/>
        <v>idle</v>
      </c>
      <c r="AE5">
        <f t="shared" si="4"/>
        <v>0</v>
      </c>
      <c r="AF5">
        <f t="shared" si="18"/>
        <v>0</v>
      </c>
      <c r="AG5">
        <f t="shared" si="18"/>
        <v>0.1</v>
      </c>
      <c r="AH5" t="str">
        <f t="shared" si="5"/>
        <v>gui_blockcity_sit_down</v>
      </c>
      <c r="AI5" t="str">
        <f t="shared" si="5"/>
        <v>gui_blockcity_stand_up</v>
      </c>
      <c r="AJ5" t="str">
        <f t="shared" si="5"/>
        <v>@@@</v>
      </c>
      <c r="AK5" t="str">
        <f t="shared" si="5"/>
        <v>set:blockcity_main_tip.json image:mini_tip_pre</v>
      </c>
      <c r="AL5" s="43" t="str">
        <f t="shared" si="6"/>
        <v>/pangu ai 2203 1</v>
      </c>
      <c r="AN5" s="13">
        <v>3</v>
      </c>
      <c r="AO5" t="s">
        <v>32</v>
      </c>
      <c r="AP5" t="s">
        <v>1035</v>
      </c>
      <c r="AQ5" t="s">
        <v>32</v>
      </c>
      <c r="AR5" t="s">
        <v>1036</v>
      </c>
      <c r="AS5" t="s">
        <v>1037</v>
      </c>
      <c r="AT5">
        <f>COUNTIF(R:R,AN5)</f>
        <v>6</v>
      </c>
    </row>
    <row r="6" spans="1:47">
      <c r="A6">
        <f t="shared" si="7"/>
        <v>4</v>
      </c>
      <c r="B6" s="1" t="str">
        <f t="shared" si="8"/>
        <v>1213004</v>
      </c>
      <c r="C6" s="1" t="s">
        <v>90</v>
      </c>
      <c r="D6" s="1" t="str">
        <f t="shared" si="9"/>
        <v>body</v>
      </c>
      <c r="E6" s="20">
        <v>4</v>
      </c>
      <c r="F6" s="1">
        <v>13</v>
      </c>
      <c r="G6" s="26">
        <f t="shared" si="10"/>
        <v>1</v>
      </c>
      <c r="H6" s="18" t="str">
        <f t="shared" si="0"/>
        <v>sit</v>
      </c>
      <c r="I6" s="1">
        <v>2</v>
      </c>
      <c r="J6" t="str">
        <f t="shared" si="1"/>
        <v>s_sofa_1#s_sofa_2</v>
      </c>
      <c r="K6" s="11">
        <f t="shared" si="11"/>
        <v>3</v>
      </c>
      <c r="L6" s="11">
        <f t="shared" si="12"/>
        <v>1</v>
      </c>
      <c r="M6" s="18">
        <v>1</v>
      </c>
      <c r="N6">
        <f t="shared" si="13"/>
        <v>3</v>
      </c>
      <c r="O6">
        <f t="shared" si="2"/>
        <v>300</v>
      </c>
      <c r="P6">
        <f t="shared" si="2"/>
        <v>3</v>
      </c>
      <c r="Q6">
        <f t="shared" si="2"/>
        <v>300</v>
      </c>
      <c r="R6" s="1">
        <v>1</v>
      </c>
      <c r="S6" t="str">
        <f t="shared" si="14"/>
        <v>set:items.json image:decoration_1</v>
      </c>
      <c r="T6" t="str">
        <f t="shared" si="3"/>
        <v>decorate_tag_1</v>
      </c>
      <c r="U6" s="1">
        <v>2</v>
      </c>
      <c r="V6" s="1" t="str">
        <f t="shared" si="15"/>
        <v>decoration_name_1213004</v>
      </c>
      <c r="W6" s="1" t="s">
        <v>123</v>
      </c>
      <c r="X6" s="131" t="s">
        <v>73</v>
      </c>
      <c r="Y6" s="129" t="s">
        <v>73</v>
      </c>
      <c r="Z6">
        <v>2204</v>
      </c>
      <c r="AA6" s="7" t="str">
        <f t="shared" si="16"/>
        <v>g1047_prop_4</v>
      </c>
      <c r="AB6" t="str">
        <f t="shared" si="17"/>
        <v>set:blockcity_items.json image:g1047_prop_4</v>
      </c>
      <c r="AC6" t="str">
        <f t="shared" si="4"/>
        <v>magazine.mesh</v>
      </c>
      <c r="AD6" t="str">
        <f t="shared" si="4"/>
        <v>idle</v>
      </c>
      <c r="AE6">
        <f t="shared" si="4"/>
        <v>0</v>
      </c>
      <c r="AF6">
        <f t="shared" si="18"/>
        <v>0</v>
      </c>
      <c r="AG6">
        <f t="shared" si="18"/>
        <v>0.1</v>
      </c>
      <c r="AH6" t="str">
        <f t="shared" si="5"/>
        <v>gui_blockcity_sit_down</v>
      </c>
      <c r="AI6" t="str">
        <f t="shared" si="5"/>
        <v>gui_blockcity_stand_up</v>
      </c>
      <c r="AJ6" t="str">
        <f t="shared" si="5"/>
        <v>@@@</v>
      </c>
      <c r="AK6" t="str">
        <f t="shared" si="5"/>
        <v>set:blockcity_main_tip.json image:mini_tip_pre</v>
      </c>
      <c r="AL6" s="43" t="str">
        <f t="shared" si="6"/>
        <v>/pangu ai 2204 1</v>
      </c>
    </row>
    <row r="7" spans="1:47">
      <c r="A7">
        <f t="shared" si="7"/>
        <v>5</v>
      </c>
      <c r="B7" s="1" t="str">
        <f t="shared" si="8"/>
        <v>1100005</v>
      </c>
      <c r="C7" s="1" t="s">
        <v>90</v>
      </c>
      <c r="D7" s="1" t="str">
        <f t="shared" si="9"/>
        <v>body</v>
      </c>
      <c r="E7" s="20">
        <v>5</v>
      </c>
      <c r="F7" s="1">
        <v>0</v>
      </c>
      <c r="G7" s="26">
        <f t="shared" si="10"/>
        <v>0</v>
      </c>
      <c r="H7" s="18" t="str">
        <f t="shared" si="0"/>
        <v>@@@</v>
      </c>
      <c r="I7" s="1">
        <v>0</v>
      </c>
      <c r="J7">
        <f t="shared" si="1"/>
        <v>0</v>
      </c>
      <c r="K7" s="30">
        <v>2</v>
      </c>
      <c r="L7" s="11">
        <f t="shared" si="12"/>
        <v>1</v>
      </c>
      <c r="M7" s="20">
        <v>2</v>
      </c>
      <c r="N7">
        <f t="shared" si="13"/>
        <v>1</v>
      </c>
      <c r="O7">
        <f t="shared" si="2"/>
        <v>100</v>
      </c>
      <c r="P7">
        <f t="shared" si="2"/>
        <v>1</v>
      </c>
      <c r="Q7">
        <f t="shared" si="2"/>
        <v>100</v>
      </c>
      <c r="R7" s="1">
        <v>1</v>
      </c>
      <c r="S7" t="str">
        <f t="shared" si="14"/>
        <v>set:items.json image:decoration_1</v>
      </c>
      <c r="T7" t="str">
        <f t="shared" si="3"/>
        <v>decorate_tag_1</v>
      </c>
      <c r="U7" s="1">
        <v>1</v>
      </c>
      <c r="V7" s="1" t="str">
        <f t="shared" si="15"/>
        <v>decoration_name_1100005</v>
      </c>
      <c r="W7" s="1" t="s">
        <v>1179</v>
      </c>
      <c r="X7" s="131" t="s">
        <v>73</v>
      </c>
      <c r="Y7" s="129" t="s">
        <v>73</v>
      </c>
      <c r="Z7">
        <v>2205</v>
      </c>
      <c r="AA7" s="7" t="str">
        <f t="shared" si="16"/>
        <v>g1047_prop_5</v>
      </c>
      <c r="AB7" t="str">
        <f t="shared" si="17"/>
        <v>set:blockcity_items.json image:g1047_prop_5</v>
      </c>
      <c r="AC7" t="str">
        <f t="shared" si="4"/>
        <v>magazine.mesh</v>
      </c>
      <c r="AD7" t="str">
        <f t="shared" si="4"/>
        <v>idle</v>
      </c>
      <c r="AE7">
        <f t="shared" si="4"/>
        <v>0</v>
      </c>
      <c r="AF7">
        <f t="shared" si="18"/>
        <v>0</v>
      </c>
      <c r="AG7">
        <f t="shared" si="18"/>
        <v>0.1</v>
      </c>
      <c r="AH7" t="str">
        <f t="shared" si="5"/>
        <v>gui_blockcity_sit_down</v>
      </c>
      <c r="AI7" t="str">
        <f t="shared" si="5"/>
        <v>gui_blockcity_stand_up</v>
      </c>
      <c r="AJ7" t="str">
        <f t="shared" si="5"/>
        <v>@@@</v>
      </c>
      <c r="AK7" t="str">
        <f t="shared" si="5"/>
        <v>set:blockcity_main_tip.json image:mini_tip_pre</v>
      </c>
      <c r="AL7" s="43" t="str">
        <f t="shared" si="6"/>
        <v>/pangu ai 2205 1</v>
      </c>
    </row>
    <row r="8" spans="1:47">
      <c r="A8">
        <f t="shared" si="7"/>
        <v>6</v>
      </c>
      <c r="B8" s="1" t="str">
        <f t="shared" si="8"/>
        <v>3200006</v>
      </c>
      <c r="C8" s="1" t="s">
        <v>90</v>
      </c>
      <c r="D8" s="1" t="str">
        <f t="shared" si="9"/>
        <v>body</v>
      </c>
      <c r="E8" s="20">
        <v>7</v>
      </c>
      <c r="F8" s="1">
        <v>0</v>
      </c>
      <c r="G8" s="26">
        <f t="shared" si="10"/>
        <v>0</v>
      </c>
      <c r="H8" s="18" t="str">
        <f t="shared" si="0"/>
        <v>@@@</v>
      </c>
      <c r="I8" s="1">
        <v>0</v>
      </c>
      <c r="J8">
        <f t="shared" si="1"/>
        <v>0</v>
      </c>
      <c r="K8" s="11">
        <f t="shared" si="11"/>
        <v>1</v>
      </c>
      <c r="L8" s="11">
        <f t="shared" si="12"/>
        <v>1</v>
      </c>
      <c r="M8" s="18">
        <v>1</v>
      </c>
      <c r="N8">
        <f t="shared" si="13"/>
        <v>1</v>
      </c>
      <c r="O8">
        <f t="shared" si="2"/>
        <v>100</v>
      </c>
      <c r="P8">
        <f t="shared" si="2"/>
        <v>1</v>
      </c>
      <c r="Q8">
        <f t="shared" si="2"/>
        <v>100</v>
      </c>
      <c r="R8" s="1">
        <v>3</v>
      </c>
      <c r="S8" t="str">
        <f t="shared" si="14"/>
        <v>set:items.json image:decoration_3</v>
      </c>
      <c r="T8" t="str">
        <f t="shared" si="3"/>
        <v>decorate_tag_3</v>
      </c>
      <c r="U8" s="1">
        <v>2</v>
      </c>
      <c r="V8" s="1" t="str">
        <f t="shared" si="15"/>
        <v>decoration_name_3200006</v>
      </c>
      <c r="W8" s="1" t="s">
        <v>385</v>
      </c>
      <c r="X8" s="131" t="s">
        <v>73</v>
      </c>
      <c r="Y8" s="129" t="s">
        <v>73</v>
      </c>
      <c r="Z8">
        <v>2206</v>
      </c>
      <c r="AA8" s="7" t="str">
        <f t="shared" si="16"/>
        <v>g1047_prop_7</v>
      </c>
      <c r="AB8" t="str">
        <f t="shared" si="17"/>
        <v>set:blockcity_items.json image:g1047_prop_7</v>
      </c>
      <c r="AC8" t="str">
        <f t="shared" si="4"/>
        <v>magazine.mesh</v>
      </c>
      <c r="AD8" t="str">
        <f t="shared" si="4"/>
        <v>idle</v>
      </c>
      <c r="AE8">
        <f t="shared" si="4"/>
        <v>0</v>
      </c>
      <c r="AF8">
        <f t="shared" si="18"/>
        <v>0</v>
      </c>
      <c r="AG8">
        <f t="shared" si="18"/>
        <v>0.1</v>
      </c>
      <c r="AH8" t="str">
        <f t="shared" si="5"/>
        <v>gui_blockcity_sit_down</v>
      </c>
      <c r="AI8" t="str">
        <f t="shared" si="5"/>
        <v>gui_blockcity_stand_up</v>
      </c>
      <c r="AJ8" t="str">
        <f t="shared" si="5"/>
        <v>@@@</v>
      </c>
      <c r="AK8" t="str">
        <f t="shared" si="5"/>
        <v>set:blockcity_main_tip.json image:mini_tip_pre</v>
      </c>
      <c r="AL8" s="43" t="str">
        <f t="shared" si="6"/>
        <v>/pangu ai 2206 1</v>
      </c>
    </row>
    <row r="9" spans="1:47">
      <c r="A9">
        <f t="shared" si="7"/>
        <v>7</v>
      </c>
      <c r="B9" s="1" t="str">
        <f t="shared" si="8"/>
        <v>1212007</v>
      </c>
      <c r="C9" s="1" t="s">
        <v>90</v>
      </c>
      <c r="D9" s="1" t="str">
        <f t="shared" si="9"/>
        <v>body</v>
      </c>
      <c r="E9" s="20">
        <v>8</v>
      </c>
      <c r="F9" s="1">
        <v>12</v>
      </c>
      <c r="G9" s="26">
        <f t="shared" si="10"/>
        <v>1</v>
      </c>
      <c r="H9" s="18" t="str">
        <f t="shared" si="0"/>
        <v>sit</v>
      </c>
      <c r="I9" s="1">
        <v>2</v>
      </c>
      <c r="J9" t="str">
        <f t="shared" si="1"/>
        <v>s_sofa_1#s_sofa_2</v>
      </c>
      <c r="K9" s="11">
        <f t="shared" si="11"/>
        <v>3</v>
      </c>
      <c r="L9" s="11">
        <f t="shared" si="12"/>
        <v>1</v>
      </c>
      <c r="M9" s="18">
        <v>1</v>
      </c>
      <c r="N9">
        <f t="shared" si="13"/>
        <v>3</v>
      </c>
      <c r="O9">
        <f t="shared" si="2"/>
        <v>300</v>
      </c>
      <c r="P9">
        <f t="shared" si="2"/>
        <v>3</v>
      </c>
      <c r="Q9">
        <f t="shared" si="2"/>
        <v>300</v>
      </c>
      <c r="R9" s="1">
        <v>1</v>
      </c>
      <c r="S9" t="str">
        <f t="shared" si="14"/>
        <v>set:items.json image:decoration_1</v>
      </c>
      <c r="T9" t="str">
        <f t="shared" si="3"/>
        <v>decorate_tag_1</v>
      </c>
      <c r="U9" s="1">
        <v>2</v>
      </c>
      <c r="V9" s="1" t="str">
        <f t="shared" si="15"/>
        <v>decoration_name_1212007</v>
      </c>
      <c r="W9" s="1" t="s">
        <v>178</v>
      </c>
      <c r="X9" s="131" t="s">
        <v>73</v>
      </c>
      <c r="Y9" s="129" t="s">
        <v>73</v>
      </c>
      <c r="Z9">
        <v>2207</v>
      </c>
      <c r="AA9" s="7" t="str">
        <f t="shared" si="16"/>
        <v>g1047_prop_8</v>
      </c>
      <c r="AB9" t="str">
        <f t="shared" si="17"/>
        <v>set:blockcity_items.json image:g1047_prop_8</v>
      </c>
      <c r="AC9" t="str">
        <f t="shared" si="4"/>
        <v>magazine.mesh</v>
      </c>
      <c r="AD9" t="str">
        <f t="shared" si="4"/>
        <v>idle</v>
      </c>
      <c r="AE9">
        <f t="shared" si="4"/>
        <v>0</v>
      </c>
      <c r="AF9">
        <f t="shared" si="18"/>
        <v>0</v>
      </c>
      <c r="AG9">
        <f t="shared" si="18"/>
        <v>0.1</v>
      </c>
      <c r="AH9" t="str">
        <f t="shared" si="5"/>
        <v>gui_blockcity_sit_down</v>
      </c>
      <c r="AI9" t="str">
        <f t="shared" si="5"/>
        <v>gui_blockcity_stand_up</v>
      </c>
      <c r="AJ9" t="str">
        <f t="shared" si="5"/>
        <v>@@@</v>
      </c>
      <c r="AK9" t="str">
        <f t="shared" si="5"/>
        <v>set:blockcity_main_tip.json image:mini_tip_pre</v>
      </c>
      <c r="AL9" s="43" t="str">
        <f t="shared" si="6"/>
        <v>/pangu ai 2207 1</v>
      </c>
    </row>
    <row r="10" spans="1:47">
      <c r="A10">
        <f t="shared" si="7"/>
        <v>8</v>
      </c>
      <c r="B10" s="1" t="str">
        <f t="shared" si="8"/>
        <v>3200008</v>
      </c>
      <c r="C10" s="1" t="s">
        <v>90</v>
      </c>
      <c r="D10" s="1" t="str">
        <f t="shared" si="9"/>
        <v>body</v>
      </c>
      <c r="E10" s="20">
        <v>9</v>
      </c>
      <c r="F10" s="1">
        <v>0</v>
      </c>
      <c r="G10" s="26">
        <f t="shared" si="10"/>
        <v>0</v>
      </c>
      <c r="H10" s="18" t="str">
        <f t="shared" si="0"/>
        <v>@@@</v>
      </c>
      <c r="I10" s="30">
        <v>0</v>
      </c>
      <c r="J10">
        <f t="shared" si="1"/>
        <v>0</v>
      </c>
      <c r="K10" s="30">
        <v>2</v>
      </c>
      <c r="L10" s="30">
        <v>2</v>
      </c>
      <c r="M10" s="20">
        <v>2</v>
      </c>
      <c r="N10">
        <f t="shared" si="13"/>
        <v>1</v>
      </c>
      <c r="O10">
        <f t="shared" si="2"/>
        <v>100</v>
      </c>
      <c r="P10">
        <f t="shared" si="2"/>
        <v>1</v>
      </c>
      <c r="Q10">
        <f t="shared" si="2"/>
        <v>100</v>
      </c>
      <c r="R10" s="1">
        <v>3</v>
      </c>
      <c r="S10" t="str">
        <f t="shared" si="14"/>
        <v>set:items.json image:decoration_3</v>
      </c>
      <c r="T10" t="str">
        <f t="shared" si="3"/>
        <v>decorate_tag_3</v>
      </c>
      <c r="U10" s="1">
        <v>2</v>
      </c>
      <c r="V10" s="1" t="str">
        <f t="shared" si="15"/>
        <v>decoration_name_3200008</v>
      </c>
      <c r="W10" s="1" t="s">
        <v>408</v>
      </c>
      <c r="X10" s="131" t="s">
        <v>73</v>
      </c>
      <c r="Y10" s="129" t="s">
        <v>73</v>
      </c>
      <c r="Z10">
        <v>2208</v>
      </c>
      <c r="AA10" s="7" t="str">
        <f t="shared" si="16"/>
        <v>g1047_prop_9</v>
      </c>
      <c r="AB10" t="str">
        <f t="shared" si="17"/>
        <v>set:blockcity_items.json image:g1047_prop_9</v>
      </c>
      <c r="AC10" t="str">
        <f t="shared" si="4"/>
        <v>magazine.mesh</v>
      </c>
      <c r="AD10" t="str">
        <f t="shared" si="4"/>
        <v>idle</v>
      </c>
      <c r="AE10">
        <f t="shared" si="4"/>
        <v>0</v>
      </c>
      <c r="AF10">
        <f t="shared" si="18"/>
        <v>0</v>
      </c>
      <c r="AG10">
        <f t="shared" si="18"/>
        <v>0.1</v>
      </c>
      <c r="AH10" t="str">
        <f t="shared" si="5"/>
        <v>gui_blockcity_sit_down</v>
      </c>
      <c r="AI10" t="str">
        <f t="shared" si="5"/>
        <v>gui_blockcity_stand_up</v>
      </c>
      <c r="AJ10" t="str">
        <f t="shared" si="5"/>
        <v>@@@</v>
      </c>
      <c r="AK10" t="str">
        <f t="shared" si="5"/>
        <v>set:blockcity_main_tip.json image:mini_tip_pre</v>
      </c>
      <c r="AL10" s="44" t="str">
        <f t="shared" si="6"/>
        <v>/pangu ai 2208 1</v>
      </c>
    </row>
    <row r="11" spans="1:47">
      <c r="A11">
        <f t="shared" si="7"/>
        <v>9</v>
      </c>
      <c r="B11" s="1" t="str">
        <f t="shared" si="8"/>
        <v>3200009</v>
      </c>
      <c r="C11" s="1" t="s">
        <v>90</v>
      </c>
      <c r="D11" s="1" t="str">
        <f t="shared" si="9"/>
        <v>body</v>
      </c>
      <c r="E11" s="20">
        <v>10</v>
      </c>
      <c r="F11" s="1">
        <v>0</v>
      </c>
      <c r="G11" s="26">
        <f t="shared" si="10"/>
        <v>0</v>
      </c>
      <c r="H11" s="18" t="str">
        <f t="shared" si="0"/>
        <v>@@@</v>
      </c>
      <c r="I11" s="30">
        <v>0</v>
      </c>
      <c r="J11">
        <f t="shared" si="1"/>
        <v>0</v>
      </c>
      <c r="K11" s="30">
        <v>2</v>
      </c>
      <c r="L11" s="30">
        <v>1</v>
      </c>
      <c r="M11" s="20">
        <v>2</v>
      </c>
      <c r="N11">
        <f t="shared" si="13"/>
        <v>1</v>
      </c>
      <c r="O11">
        <f t="shared" si="2"/>
        <v>100</v>
      </c>
      <c r="P11">
        <f t="shared" si="2"/>
        <v>1</v>
      </c>
      <c r="Q11">
        <f t="shared" si="2"/>
        <v>100</v>
      </c>
      <c r="R11" s="1">
        <v>3</v>
      </c>
      <c r="S11" t="str">
        <f t="shared" si="14"/>
        <v>set:items.json image:decoration_3</v>
      </c>
      <c r="T11" t="str">
        <f t="shared" si="3"/>
        <v>decorate_tag_3</v>
      </c>
      <c r="U11" s="1">
        <v>2</v>
      </c>
      <c r="V11" s="1" t="str">
        <f t="shared" si="15"/>
        <v>decoration_name_3200009</v>
      </c>
      <c r="W11" s="1" t="s">
        <v>416</v>
      </c>
      <c r="X11" s="131" t="s">
        <v>73</v>
      </c>
      <c r="Y11" s="129" t="s">
        <v>73</v>
      </c>
      <c r="Z11">
        <v>2209</v>
      </c>
      <c r="AA11" s="7" t="str">
        <f t="shared" si="16"/>
        <v>g1047_prop_10</v>
      </c>
      <c r="AB11" t="str">
        <f t="shared" si="17"/>
        <v>set:blockcity_items.json image:g1047_prop_10</v>
      </c>
      <c r="AC11" t="str">
        <f t="shared" si="4"/>
        <v>magazine.mesh</v>
      </c>
      <c r="AD11" t="str">
        <f t="shared" si="4"/>
        <v>idle</v>
      </c>
      <c r="AE11">
        <f t="shared" si="4"/>
        <v>0</v>
      </c>
      <c r="AF11">
        <f t="shared" si="18"/>
        <v>0</v>
      </c>
      <c r="AG11">
        <f t="shared" si="18"/>
        <v>0.1</v>
      </c>
      <c r="AH11" t="str">
        <f t="shared" si="5"/>
        <v>gui_blockcity_sit_down</v>
      </c>
      <c r="AI11" t="str">
        <f t="shared" si="5"/>
        <v>gui_blockcity_stand_up</v>
      </c>
      <c r="AJ11" t="str">
        <f t="shared" si="5"/>
        <v>@@@</v>
      </c>
      <c r="AK11" t="str">
        <f t="shared" si="5"/>
        <v>set:blockcity_main_tip.json image:mini_tip_pre</v>
      </c>
      <c r="AL11" s="43" t="str">
        <f t="shared" si="6"/>
        <v>/pangu ai 2209 1</v>
      </c>
    </row>
    <row r="12" spans="1:47">
      <c r="A12">
        <f t="shared" si="7"/>
        <v>10</v>
      </c>
      <c r="B12" s="1" t="str">
        <f t="shared" si="8"/>
        <v>3200010</v>
      </c>
      <c r="C12" s="1" t="s">
        <v>90</v>
      </c>
      <c r="D12" s="1" t="str">
        <f t="shared" si="9"/>
        <v>body</v>
      </c>
      <c r="E12" s="20">
        <v>11</v>
      </c>
      <c r="F12" s="1">
        <v>0</v>
      </c>
      <c r="G12" s="26">
        <f t="shared" si="10"/>
        <v>0</v>
      </c>
      <c r="H12" s="18" t="str">
        <f t="shared" si="0"/>
        <v>@@@</v>
      </c>
      <c r="I12" s="30">
        <v>0</v>
      </c>
      <c r="J12">
        <f t="shared" si="1"/>
        <v>0</v>
      </c>
      <c r="K12" s="11">
        <f t="shared" si="11"/>
        <v>1</v>
      </c>
      <c r="L12" s="11">
        <f t="shared" si="12"/>
        <v>1</v>
      </c>
      <c r="M12" s="18">
        <v>1</v>
      </c>
      <c r="N12">
        <f t="shared" si="13"/>
        <v>1</v>
      </c>
      <c r="O12">
        <f t="shared" si="2"/>
        <v>100</v>
      </c>
      <c r="P12">
        <f t="shared" si="2"/>
        <v>1</v>
      </c>
      <c r="Q12">
        <f t="shared" si="2"/>
        <v>100</v>
      </c>
      <c r="R12" s="1">
        <v>3</v>
      </c>
      <c r="S12" t="str">
        <f t="shared" si="14"/>
        <v>set:items.json image:decoration_3</v>
      </c>
      <c r="T12" t="str">
        <f t="shared" si="3"/>
        <v>decorate_tag_3</v>
      </c>
      <c r="U12" s="1">
        <v>2</v>
      </c>
      <c r="V12" s="1" t="str">
        <f t="shared" si="15"/>
        <v>decoration_name_3200010</v>
      </c>
      <c r="W12" s="1" t="s">
        <v>412</v>
      </c>
      <c r="X12" s="131" t="s">
        <v>73</v>
      </c>
      <c r="Y12" s="129" t="s">
        <v>73</v>
      </c>
      <c r="Z12">
        <v>2210</v>
      </c>
      <c r="AA12" s="7" t="str">
        <f t="shared" si="16"/>
        <v>g1047_prop_11</v>
      </c>
      <c r="AB12" t="str">
        <f t="shared" si="17"/>
        <v>set:blockcity_items.json image:g1047_prop_11</v>
      </c>
      <c r="AC12" t="str">
        <f t="shared" si="4"/>
        <v>magazine.mesh</v>
      </c>
      <c r="AD12" t="str">
        <f t="shared" si="4"/>
        <v>idle</v>
      </c>
      <c r="AE12">
        <f t="shared" si="4"/>
        <v>0</v>
      </c>
      <c r="AF12">
        <f t="shared" si="18"/>
        <v>0</v>
      </c>
      <c r="AG12">
        <f t="shared" si="18"/>
        <v>0.1</v>
      </c>
      <c r="AH12" t="str">
        <f t="shared" si="5"/>
        <v>gui_blockcity_sit_down</v>
      </c>
      <c r="AI12" t="str">
        <f t="shared" si="5"/>
        <v>gui_blockcity_stand_up</v>
      </c>
      <c r="AJ12" t="str">
        <f t="shared" si="5"/>
        <v>@@@</v>
      </c>
      <c r="AK12" t="str">
        <f t="shared" si="5"/>
        <v>set:blockcity_main_tip.json image:mini_tip_pre</v>
      </c>
      <c r="AL12" s="43" t="str">
        <f t="shared" si="6"/>
        <v>/pangu ai 2210 1</v>
      </c>
    </row>
    <row r="13" spans="1:47">
      <c r="A13">
        <f t="shared" si="7"/>
        <v>11</v>
      </c>
      <c r="B13" s="1" t="str">
        <f t="shared" si="8"/>
        <v>1213011</v>
      </c>
      <c r="C13" s="1" t="s">
        <v>90</v>
      </c>
      <c r="D13" s="1" t="str">
        <f t="shared" si="9"/>
        <v>body</v>
      </c>
      <c r="E13" s="20">
        <v>12</v>
      </c>
      <c r="F13" s="1">
        <v>13</v>
      </c>
      <c r="G13" s="26">
        <f t="shared" si="10"/>
        <v>1</v>
      </c>
      <c r="H13" s="18" t="str">
        <f t="shared" si="0"/>
        <v>sit</v>
      </c>
      <c r="I13" s="30">
        <v>3</v>
      </c>
      <c r="J13" t="str">
        <f t="shared" si="1"/>
        <v>s_bench_1#s_bench_2#s_bench_3</v>
      </c>
      <c r="K13" s="11">
        <f t="shared" si="11"/>
        <v>3</v>
      </c>
      <c r="L13" s="11">
        <f t="shared" si="12"/>
        <v>1</v>
      </c>
      <c r="M13" s="18">
        <v>1</v>
      </c>
      <c r="N13">
        <f t="shared" si="13"/>
        <v>4</v>
      </c>
      <c r="O13">
        <f t="shared" si="2"/>
        <v>400</v>
      </c>
      <c r="P13">
        <f t="shared" si="2"/>
        <v>4</v>
      </c>
      <c r="Q13">
        <f t="shared" si="2"/>
        <v>400</v>
      </c>
      <c r="R13" s="1">
        <v>1</v>
      </c>
      <c r="S13" t="str">
        <f t="shared" si="14"/>
        <v>set:items.json image:decoration_1</v>
      </c>
      <c r="T13" t="str">
        <f t="shared" si="3"/>
        <v>decorate_tag_1</v>
      </c>
      <c r="U13" s="1">
        <v>2</v>
      </c>
      <c r="V13" s="1" t="str">
        <f t="shared" si="15"/>
        <v>decoration_name_1213011</v>
      </c>
      <c r="W13" s="1" t="s">
        <v>773</v>
      </c>
      <c r="X13" s="131" t="s">
        <v>73</v>
      </c>
      <c r="Y13" s="129" t="s">
        <v>73</v>
      </c>
      <c r="Z13">
        <v>2211</v>
      </c>
      <c r="AA13" s="7" t="str">
        <f t="shared" si="16"/>
        <v>g1047_prop_12</v>
      </c>
      <c r="AB13" t="str">
        <f t="shared" si="17"/>
        <v>set:blockcity_items.json image:g1047_prop_12</v>
      </c>
      <c r="AC13" t="str">
        <f t="shared" si="4"/>
        <v>magazine.mesh</v>
      </c>
      <c r="AD13" t="str">
        <f t="shared" si="4"/>
        <v>idle</v>
      </c>
      <c r="AE13">
        <f t="shared" si="4"/>
        <v>0</v>
      </c>
      <c r="AF13">
        <f t="shared" si="18"/>
        <v>0</v>
      </c>
      <c r="AG13">
        <f t="shared" si="18"/>
        <v>0.1</v>
      </c>
      <c r="AH13" t="str">
        <f t="shared" si="5"/>
        <v>gui_blockcity_sit_down</v>
      </c>
      <c r="AI13" t="str">
        <f t="shared" si="5"/>
        <v>gui_blockcity_stand_up</v>
      </c>
      <c r="AJ13" t="str">
        <f t="shared" si="5"/>
        <v>@@@</v>
      </c>
      <c r="AK13" t="str">
        <f t="shared" si="5"/>
        <v>set:blockcity_main_tip.json image:mini_tip_pre</v>
      </c>
      <c r="AL13" s="43" t="str">
        <f t="shared" si="6"/>
        <v>/pangu ai 2211 1</v>
      </c>
    </row>
    <row r="14" spans="1:47">
      <c r="A14">
        <f t="shared" si="7"/>
        <v>12</v>
      </c>
      <c r="B14" s="1" t="str">
        <f t="shared" si="8"/>
        <v>1213012</v>
      </c>
      <c r="C14" s="1" t="s">
        <v>90</v>
      </c>
      <c r="D14" s="1" t="str">
        <f t="shared" si="9"/>
        <v>body</v>
      </c>
      <c r="E14" s="20">
        <v>13</v>
      </c>
      <c r="F14" s="1">
        <v>13</v>
      </c>
      <c r="G14" s="26">
        <f t="shared" si="10"/>
        <v>1</v>
      </c>
      <c r="H14" s="18" t="str">
        <f t="shared" si="0"/>
        <v>sit</v>
      </c>
      <c r="I14" s="1">
        <v>3</v>
      </c>
      <c r="J14" t="str">
        <f t="shared" si="1"/>
        <v>s_bench_1#s_bench_2#s_bench_3</v>
      </c>
      <c r="K14" s="11">
        <f t="shared" si="11"/>
        <v>3</v>
      </c>
      <c r="L14" s="11">
        <f t="shared" si="12"/>
        <v>1</v>
      </c>
      <c r="M14" s="18">
        <v>1</v>
      </c>
      <c r="N14">
        <f t="shared" si="13"/>
        <v>4</v>
      </c>
      <c r="O14">
        <f t="shared" si="2"/>
        <v>400</v>
      </c>
      <c r="P14">
        <f t="shared" si="2"/>
        <v>4</v>
      </c>
      <c r="Q14">
        <f t="shared" si="2"/>
        <v>400</v>
      </c>
      <c r="R14" s="1">
        <v>1</v>
      </c>
      <c r="S14" t="str">
        <f t="shared" si="14"/>
        <v>set:items.json image:decoration_1</v>
      </c>
      <c r="T14" t="str">
        <f t="shared" si="3"/>
        <v>decorate_tag_1</v>
      </c>
      <c r="U14" s="1">
        <v>2</v>
      </c>
      <c r="V14" s="1" t="str">
        <f t="shared" si="15"/>
        <v>decoration_name_1213012</v>
      </c>
      <c r="W14" s="1" t="s">
        <v>186</v>
      </c>
      <c r="X14" s="131" t="s">
        <v>73</v>
      </c>
      <c r="Y14" s="129" t="s">
        <v>73</v>
      </c>
      <c r="Z14">
        <v>2212</v>
      </c>
      <c r="AA14" s="7" t="str">
        <f t="shared" si="16"/>
        <v>g1047_prop_13</v>
      </c>
      <c r="AB14" t="str">
        <f t="shared" si="17"/>
        <v>set:blockcity_items.json image:g1047_prop_13</v>
      </c>
      <c r="AC14" t="str">
        <f t="shared" si="4"/>
        <v>magazine.mesh</v>
      </c>
      <c r="AD14" t="str">
        <f t="shared" si="4"/>
        <v>idle</v>
      </c>
      <c r="AE14">
        <f t="shared" si="4"/>
        <v>0</v>
      </c>
      <c r="AF14">
        <f t="shared" si="18"/>
        <v>0</v>
      </c>
      <c r="AG14">
        <f t="shared" si="18"/>
        <v>0.1</v>
      </c>
      <c r="AH14" t="str">
        <f t="shared" si="5"/>
        <v>gui_blockcity_sit_down</v>
      </c>
      <c r="AI14" t="str">
        <f t="shared" si="5"/>
        <v>gui_blockcity_stand_up</v>
      </c>
      <c r="AJ14" t="str">
        <f t="shared" si="5"/>
        <v>@@@</v>
      </c>
      <c r="AK14" t="str">
        <f t="shared" si="5"/>
        <v>set:blockcity_main_tip.json image:mini_tip_pre</v>
      </c>
      <c r="AL14" s="43" t="str">
        <f t="shared" si="6"/>
        <v>/pangu ai 2212 1</v>
      </c>
      <c r="AN14" s="135" t="s">
        <v>3</v>
      </c>
      <c r="AO14" s="135"/>
      <c r="AP14" s="135"/>
      <c r="AQ14" s="135"/>
      <c r="AR14" s="135"/>
      <c r="AS14" s="135"/>
      <c r="AT14" s="135"/>
      <c r="AU14" s="135"/>
    </row>
    <row r="15" spans="1:47">
      <c r="A15">
        <f t="shared" si="7"/>
        <v>13</v>
      </c>
      <c r="B15" s="1" t="str">
        <f t="shared" si="8"/>
        <v>1213013</v>
      </c>
      <c r="C15" s="1" t="s">
        <v>90</v>
      </c>
      <c r="D15" s="1" t="str">
        <f t="shared" si="9"/>
        <v>body</v>
      </c>
      <c r="E15" s="20">
        <v>14</v>
      </c>
      <c r="F15" s="1">
        <v>13</v>
      </c>
      <c r="G15" s="26">
        <f t="shared" si="10"/>
        <v>1</v>
      </c>
      <c r="H15" s="18" t="str">
        <f t="shared" si="0"/>
        <v>sit</v>
      </c>
      <c r="I15" s="1">
        <v>2</v>
      </c>
      <c r="J15" t="str">
        <f t="shared" si="1"/>
        <v>s_sofa_1#s_sofa_2</v>
      </c>
      <c r="K15" s="11">
        <f t="shared" si="11"/>
        <v>3</v>
      </c>
      <c r="L15" s="11">
        <f t="shared" si="12"/>
        <v>1</v>
      </c>
      <c r="M15" s="18">
        <v>1</v>
      </c>
      <c r="N15">
        <f t="shared" si="13"/>
        <v>3</v>
      </c>
      <c r="O15">
        <f t="shared" si="2"/>
        <v>300</v>
      </c>
      <c r="P15">
        <f t="shared" si="2"/>
        <v>3</v>
      </c>
      <c r="Q15">
        <f t="shared" si="2"/>
        <v>300</v>
      </c>
      <c r="R15" s="1">
        <v>1</v>
      </c>
      <c r="S15" t="str">
        <f t="shared" si="14"/>
        <v>set:items.json image:decoration_1</v>
      </c>
      <c r="T15" t="str">
        <f t="shared" si="3"/>
        <v>decorate_tag_1</v>
      </c>
      <c r="U15" s="1">
        <v>2</v>
      </c>
      <c r="V15" s="1" t="str">
        <f t="shared" si="15"/>
        <v>decoration_name_1213013</v>
      </c>
      <c r="W15" s="1" t="s">
        <v>786</v>
      </c>
      <c r="X15" s="131" t="s">
        <v>73</v>
      </c>
      <c r="Y15" s="129" t="s">
        <v>73</v>
      </c>
      <c r="Z15">
        <v>2213</v>
      </c>
      <c r="AA15" s="7" t="str">
        <f t="shared" si="16"/>
        <v>g1047_prop_14</v>
      </c>
      <c r="AB15" t="str">
        <f t="shared" si="17"/>
        <v>set:blockcity_items.json image:g1047_prop_14</v>
      </c>
      <c r="AC15" t="str">
        <f t="shared" si="4"/>
        <v>magazine.mesh</v>
      </c>
      <c r="AD15" t="str">
        <f t="shared" si="4"/>
        <v>idle</v>
      </c>
      <c r="AE15">
        <f t="shared" si="4"/>
        <v>0</v>
      </c>
      <c r="AF15">
        <f t="shared" si="18"/>
        <v>0</v>
      </c>
      <c r="AG15">
        <f t="shared" si="18"/>
        <v>0.1</v>
      </c>
      <c r="AH15" t="str">
        <f t="shared" si="5"/>
        <v>gui_blockcity_sit_down</v>
      </c>
      <c r="AI15" t="str">
        <f t="shared" si="5"/>
        <v>gui_blockcity_stand_up</v>
      </c>
      <c r="AJ15" t="str">
        <f t="shared" si="5"/>
        <v>@@@</v>
      </c>
      <c r="AK15" t="str">
        <f t="shared" si="5"/>
        <v>set:blockcity_main_tip.json image:mini_tip_pre</v>
      </c>
      <c r="AL15" s="44" t="str">
        <f t="shared" si="6"/>
        <v>/pangu ai 2213 1</v>
      </c>
      <c r="AN15" s="45" t="s">
        <v>8</v>
      </c>
      <c r="AO15" s="45" t="s">
        <v>9</v>
      </c>
      <c r="AP15" s="45" t="s">
        <v>15</v>
      </c>
      <c r="AQ15" s="45" t="s">
        <v>16</v>
      </c>
      <c r="AR15" s="45" t="s">
        <v>17</v>
      </c>
      <c r="AS15" s="45" t="s">
        <v>18</v>
      </c>
      <c r="AT15" s="45" t="s">
        <v>19</v>
      </c>
      <c r="AU15" s="45" t="s">
        <v>20</v>
      </c>
    </row>
    <row r="16" spans="1:47">
      <c r="A16">
        <f t="shared" si="7"/>
        <v>14</v>
      </c>
      <c r="B16" s="1" t="str">
        <f t="shared" si="8"/>
        <v>1213014</v>
      </c>
      <c r="C16" s="1" t="s">
        <v>90</v>
      </c>
      <c r="D16" s="1" t="str">
        <f t="shared" si="9"/>
        <v>body</v>
      </c>
      <c r="E16" s="20">
        <v>15</v>
      </c>
      <c r="F16" s="1">
        <v>13</v>
      </c>
      <c r="G16" s="26">
        <f t="shared" si="10"/>
        <v>1</v>
      </c>
      <c r="H16" s="18" t="str">
        <f t="shared" si="0"/>
        <v>sit</v>
      </c>
      <c r="I16" s="1">
        <v>2</v>
      </c>
      <c r="J16" t="str">
        <f t="shared" si="1"/>
        <v>s_sofa_1#s_sofa_2</v>
      </c>
      <c r="K16" s="30">
        <v>2</v>
      </c>
      <c r="L16" s="11">
        <f t="shared" si="12"/>
        <v>1</v>
      </c>
      <c r="M16" s="18">
        <v>1</v>
      </c>
      <c r="N16">
        <f t="shared" si="13"/>
        <v>3</v>
      </c>
      <c r="O16">
        <f t="shared" si="2"/>
        <v>300</v>
      </c>
      <c r="P16">
        <f t="shared" si="2"/>
        <v>3</v>
      </c>
      <c r="Q16">
        <f t="shared" si="2"/>
        <v>300</v>
      </c>
      <c r="R16" s="1">
        <v>1</v>
      </c>
      <c r="S16" t="str">
        <f t="shared" si="14"/>
        <v>set:items.json image:decoration_1</v>
      </c>
      <c r="T16" t="str">
        <f t="shared" si="3"/>
        <v>decorate_tag_1</v>
      </c>
      <c r="U16" s="1">
        <v>2</v>
      </c>
      <c r="V16" s="1" t="str">
        <f t="shared" si="15"/>
        <v>decoration_name_1213014</v>
      </c>
      <c r="W16" s="1" t="s">
        <v>1180</v>
      </c>
      <c r="X16" s="131" t="s">
        <v>73</v>
      </c>
      <c r="Y16" s="129" t="s">
        <v>73</v>
      </c>
      <c r="Z16">
        <v>2214</v>
      </c>
      <c r="AA16" s="7" t="str">
        <f t="shared" si="16"/>
        <v>g1047_prop_15</v>
      </c>
      <c r="AB16" t="str">
        <f t="shared" si="17"/>
        <v>set:blockcity_items.json image:g1047_prop_15</v>
      </c>
      <c r="AC16" t="str">
        <f t="shared" si="4"/>
        <v>magazine.mesh</v>
      </c>
      <c r="AD16" t="str">
        <f t="shared" si="4"/>
        <v>idle</v>
      </c>
      <c r="AE16">
        <f t="shared" si="4"/>
        <v>0</v>
      </c>
      <c r="AF16">
        <f t="shared" si="18"/>
        <v>0</v>
      </c>
      <c r="AG16">
        <f t="shared" si="18"/>
        <v>0.1</v>
      </c>
      <c r="AH16" t="str">
        <f t="shared" si="5"/>
        <v>gui_blockcity_sit_down</v>
      </c>
      <c r="AI16" t="str">
        <f t="shared" si="5"/>
        <v>gui_blockcity_stand_up</v>
      </c>
      <c r="AJ16" t="str">
        <f t="shared" si="5"/>
        <v>@@@</v>
      </c>
      <c r="AK16" t="str">
        <f t="shared" si="5"/>
        <v>set:blockcity_main_tip.json image:mini_tip_pre</v>
      </c>
      <c r="AL16" s="44" t="str">
        <f t="shared" si="6"/>
        <v>/pangu ai 2214 1</v>
      </c>
      <c r="AN16" s="45" t="s">
        <v>22</v>
      </c>
      <c r="AO16" s="3">
        <v>1</v>
      </c>
      <c r="AP16" s="45" t="s">
        <v>23</v>
      </c>
      <c r="AQ16" s="3">
        <v>11</v>
      </c>
    </row>
    <row r="17" spans="1:47">
      <c r="A17">
        <f t="shared" si="7"/>
        <v>15</v>
      </c>
      <c r="B17" s="1" t="str">
        <f t="shared" si="8"/>
        <v>1213015</v>
      </c>
      <c r="C17" s="1" t="s">
        <v>90</v>
      </c>
      <c r="D17" s="1" t="str">
        <f t="shared" si="9"/>
        <v>body</v>
      </c>
      <c r="E17" s="20">
        <v>16</v>
      </c>
      <c r="F17" s="1">
        <v>13</v>
      </c>
      <c r="G17" s="26">
        <f t="shared" si="10"/>
        <v>1</v>
      </c>
      <c r="H17" s="18" t="str">
        <f t="shared" si="0"/>
        <v>sit</v>
      </c>
      <c r="I17" s="1">
        <v>1</v>
      </c>
      <c r="J17" t="str">
        <f t="shared" si="1"/>
        <v>s_chair</v>
      </c>
      <c r="K17" s="11">
        <f t="shared" si="11"/>
        <v>1</v>
      </c>
      <c r="L17" s="11">
        <f t="shared" si="12"/>
        <v>1</v>
      </c>
      <c r="M17" s="18">
        <v>1</v>
      </c>
      <c r="N17">
        <f t="shared" si="13"/>
        <v>2</v>
      </c>
      <c r="O17">
        <f t="shared" si="2"/>
        <v>200</v>
      </c>
      <c r="P17">
        <f t="shared" si="2"/>
        <v>2</v>
      </c>
      <c r="Q17">
        <f t="shared" si="2"/>
        <v>200</v>
      </c>
      <c r="R17" s="1">
        <v>1</v>
      </c>
      <c r="S17" t="str">
        <f t="shared" si="14"/>
        <v>set:items.json image:decoration_1</v>
      </c>
      <c r="T17" t="str">
        <f t="shared" si="3"/>
        <v>decorate_tag_1</v>
      </c>
      <c r="U17" s="1">
        <v>2</v>
      </c>
      <c r="V17" s="1" t="str">
        <f t="shared" si="15"/>
        <v>decoration_name_1213015</v>
      </c>
      <c r="W17" s="1" t="s">
        <v>1181</v>
      </c>
      <c r="X17" s="131" t="s">
        <v>73</v>
      </c>
      <c r="Y17" s="129" t="s">
        <v>73</v>
      </c>
      <c r="Z17">
        <v>2215</v>
      </c>
      <c r="AA17" s="7" t="str">
        <f t="shared" si="16"/>
        <v>g1047_prop_16</v>
      </c>
      <c r="AB17" t="str">
        <f t="shared" si="17"/>
        <v>set:blockcity_items.json image:g1047_prop_16</v>
      </c>
      <c r="AC17" t="str">
        <f t="shared" si="4"/>
        <v>magazine.mesh</v>
      </c>
      <c r="AD17" t="str">
        <f t="shared" si="4"/>
        <v>idle</v>
      </c>
      <c r="AE17">
        <f t="shared" si="4"/>
        <v>0</v>
      </c>
      <c r="AF17">
        <f t="shared" si="18"/>
        <v>0</v>
      </c>
      <c r="AG17">
        <f t="shared" si="18"/>
        <v>0.1</v>
      </c>
      <c r="AH17" t="str">
        <f t="shared" si="5"/>
        <v>gui_blockcity_sit_down</v>
      </c>
      <c r="AI17" t="str">
        <f t="shared" si="5"/>
        <v>gui_blockcity_stand_up</v>
      </c>
      <c r="AJ17" t="str">
        <f t="shared" si="5"/>
        <v>@@@</v>
      </c>
      <c r="AK17" t="str">
        <f t="shared" si="5"/>
        <v>set:blockcity_main_tip.json image:mini_tip_pre</v>
      </c>
      <c r="AL17" s="44" t="str">
        <f t="shared" si="6"/>
        <v>/pangu ai 2215 1</v>
      </c>
      <c r="AP17" s="45" t="s">
        <v>28</v>
      </c>
      <c r="AQ17" s="3">
        <v>12</v>
      </c>
    </row>
    <row r="18" spans="1:47">
      <c r="A18">
        <f t="shared" si="7"/>
        <v>16</v>
      </c>
      <c r="B18" s="1" t="str">
        <f t="shared" si="8"/>
        <v>1213016</v>
      </c>
      <c r="C18" s="1" t="s">
        <v>90</v>
      </c>
      <c r="D18" s="1" t="str">
        <f t="shared" si="9"/>
        <v>body</v>
      </c>
      <c r="E18" s="20">
        <v>17</v>
      </c>
      <c r="F18" s="1">
        <v>13</v>
      </c>
      <c r="G18" s="26">
        <f t="shared" si="10"/>
        <v>1</v>
      </c>
      <c r="H18" s="18" t="str">
        <f t="shared" si="0"/>
        <v>sit</v>
      </c>
      <c r="I18" s="1">
        <v>1</v>
      </c>
      <c r="J18" t="str">
        <f t="shared" si="1"/>
        <v>s_chair</v>
      </c>
      <c r="K18">
        <f t="shared" si="11"/>
        <v>1</v>
      </c>
      <c r="L18">
        <f t="shared" si="12"/>
        <v>1</v>
      </c>
      <c r="M18" s="18">
        <v>1</v>
      </c>
      <c r="N18">
        <f t="shared" si="13"/>
        <v>2</v>
      </c>
      <c r="O18">
        <f t="shared" si="2"/>
        <v>200</v>
      </c>
      <c r="P18">
        <f t="shared" si="2"/>
        <v>2</v>
      </c>
      <c r="Q18">
        <f t="shared" si="2"/>
        <v>200</v>
      </c>
      <c r="R18" s="1">
        <v>1</v>
      </c>
      <c r="S18" t="str">
        <f t="shared" si="14"/>
        <v>set:items.json image:decoration_1</v>
      </c>
      <c r="T18" t="str">
        <f t="shared" si="3"/>
        <v>decorate_tag_1</v>
      </c>
      <c r="U18" s="1">
        <v>2</v>
      </c>
      <c r="V18" s="1" t="str">
        <f t="shared" si="15"/>
        <v>decoration_name_1213016</v>
      </c>
      <c r="W18" s="1" t="s">
        <v>145</v>
      </c>
      <c r="X18" s="131" t="s">
        <v>73</v>
      </c>
      <c r="Y18" s="129" t="s">
        <v>73</v>
      </c>
      <c r="Z18">
        <v>2216</v>
      </c>
      <c r="AA18" s="7" t="str">
        <f t="shared" si="16"/>
        <v>g1047_prop_17</v>
      </c>
      <c r="AB18" t="str">
        <f t="shared" si="17"/>
        <v>set:blockcity_items.json image:g1047_prop_17</v>
      </c>
      <c r="AC18" t="str">
        <f t="shared" si="4"/>
        <v>magazine.mesh</v>
      </c>
      <c r="AD18" t="str">
        <f t="shared" si="4"/>
        <v>idle</v>
      </c>
      <c r="AE18">
        <f t="shared" si="4"/>
        <v>0</v>
      </c>
      <c r="AF18">
        <f t="shared" si="18"/>
        <v>0</v>
      </c>
      <c r="AG18">
        <f t="shared" si="18"/>
        <v>0.1</v>
      </c>
      <c r="AH18" t="str">
        <f t="shared" si="5"/>
        <v>gui_blockcity_sit_down</v>
      </c>
      <c r="AI18" t="str">
        <f t="shared" si="5"/>
        <v>gui_blockcity_stand_up</v>
      </c>
      <c r="AJ18" t="str">
        <f t="shared" si="5"/>
        <v>@@@</v>
      </c>
      <c r="AK18" t="str">
        <f t="shared" si="5"/>
        <v>set:blockcity_main_tip.json image:mini_tip_pre</v>
      </c>
      <c r="AL18" s="44" t="str">
        <f t="shared" si="6"/>
        <v>/pangu ai 2216 1</v>
      </c>
      <c r="AP18" s="45" t="s">
        <v>25</v>
      </c>
      <c r="AQ18" s="3">
        <v>13</v>
      </c>
      <c r="AT18" s="3"/>
      <c r="AU18" s="3"/>
    </row>
    <row r="19" spans="1:47">
      <c r="A19">
        <f t="shared" si="7"/>
        <v>17</v>
      </c>
      <c r="B19" s="1" t="str">
        <f t="shared" si="8"/>
        <v>1212017</v>
      </c>
      <c r="C19" s="1" t="s">
        <v>90</v>
      </c>
      <c r="D19" s="1" t="str">
        <f t="shared" si="9"/>
        <v>body</v>
      </c>
      <c r="E19" s="20">
        <v>18</v>
      </c>
      <c r="F19" s="1">
        <v>12</v>
      </c>
      <c r="G19" s="26">
        <f t="shared" si="10"/>
        <v>1</v>
      </c>
      <c r="H19" s="18" t="str">
        <f t="shared" si="0"/>
        <v>sit</v>
      </c>
      <c r="I19" s="1">
        <v>1</v>
      </c>
      <c r="J19" t="str">
        <f t="shared" si="1"/>
        <v>s_chair</v>
      </c>
      <c r="K19">
        <f t="shared" si="11"/>
        <v>1</v>
      </c>
      <c r="L19">
        <f t="shared" si="12"/>
        <v>1</v>
      </c>
      <c r="M19" s="18">
        <v>1</v>
      </c>
      <c r="N19">
        <f t="shared" si="13"/>
        <v>2</v>
      </c>
      <c r="O19">
        <f t="shared" si="2"/>
        <v>200</v>
      </c>
      <c r="P19">
        <f t="shared" si="2"/>
        <v>2</v>
      </c>
      <c r="Q19">
        <f t="shared" si="2"/>
        <v>200</v>
      </c>
      <c r="R19" s="1">
        <v>1</v>
      </c>
      <c r="S19" t="str">
        <f t="shared" si="14"/>
        <v>set:items.json image:decoration_1</v>
      </c>
      <c r="T19" t="str">
        <f t="shared" si="3"/>
        <v>decorate_tag_1</v>
      </c>
      <c r="U19" s="1">
        <v>2</v>
      </c>
      <c r="V19" s="1" t="str">
        <f t="shared" si="15"/>
        <v>decoration_name_1212017</v>
      </c>
      <c r="W19" s="1" t="s">
        <v>1182</v>
      </c>
      <c r="X19" s="131" t="s">
        <v>73</v>
      </c>
      <c r="Y19" s="129" t="s">
        <v>73</v>
      </c>
      <c r="Z19">
        <v>2217</v>
      </c>
      <c r="AA19" s="7" t="str">
        <f t="shared" si="16"/>
        <v>g1047_prop_18</v>
      </c>
      <c r="AB19" t="str">
        <f t="shared" si="17"/>
        <v>set:blockcity_items.json image:g1047_prop_18</v>
      </c>
      <c r="AC19" t="str">
        <f t="shared" ref="AC19:AE29" si="19">AC$2</f>
        <v>magazine.mesh</v>
      </c>
      <c r="AD19" t="str">
        <f t="shared" si="19"/>
        <v>idle</v>
      </c>
      <c r="AE19">
        <f t="shared" si="19"/>
        <v>0</v>
      </c>
      <c r="AF19">
        <f t="shared" si="18"/>
        <v>0</v>
      </c>
      <c r="AG19">
        <f t="shared" si="18"/>
        <v>0.1</v>
      </c>
      <c r="AH19" t="str">
        <f t="shared" si="18"/>
        <v>gui_blockcity_sit_down</v>
      </c>
      <c r="AI19" t="str">
        <f t="shared" si="18"/>
        <v>gui_blockcity_stand_up</v>
      </c>
      <c r="AJ19" t="str">
        <f t="shared" si="18"/>
        <v>@@@</v>
      </c>
      <c r="AK19" t="str">
        <f t="shared" si="18"/>
        <v>set:blockcity_main_tip.json image:mini_tip_pre</v>
      </c>
      <c r="AL19" s="43" t="str">
        <f t="shared" si="6"/>
        <v>/pangu ai 2217 1</v>
      </c>
      <c r="AN19" s="45"/>
      <c r="AO19" s="3"/>
      <c r="AP19" s="45" t="s">
        <v>30</v>
      </c>
      <c r="AQ19" s="3">
        <v>14</v>
      </c>
      <c r="AR19" s="3"/>
      <c r="AS19" s="3"/>
      <c r="AT19" s="3"/>
      <c r="AU19" s="3"/>
    </row>
    <row r="20" spans="1:47">
      <c r="A20">
        <f t="shared" si="7"/>
        <v>18</v>
      </c>
      <c r="B20" s="1" t="str">
        <f t="shared" si="8"/>
        <v>3212018</v>
      </c>
      <c r="C20" s="1" t="s">
        <v>90</v>
      </c>
      <c r="D20" s="1" t="str">
        <f t="shared" si="9"/>
        <v>body</v>
      </c>
      <c r="E20" s="20">
        <v>19</v>
      </c>
      <c r="F20" s="1">
        <v>12</v>
      </c>
      <c r="G20" s="26">
        <f t="shared" si="10"/>
        <v>1</v>
      </c>
      <c r="H20" s="18" t="str">
        <f t="shared" si="0"/>
        <v>sit</v>
      </c>
      <c r="I20" s="1">
        <v>1</v>
      </c>
      <c r="J20" t="str">
        <f t="shared" si="1"/>
        <v>s_chair</v>
      </c>
      <c r="K20">
        <f t="shared" si="11"/>
        <v>1</v>
      </c>
      <c r="L20">
        <f t="shared" si="12"/>
        <v>1</v>
      </c>
      <c r="M20" s="18">
        <v>1</v>
      </c>
      <c r="N20">
        <f t="shared" si="13"/>
        <v>2</v>
      </c>
      <c r="O20">
        <f t="shared" si="2"/>
        <v>200</v>
      </c>
      <c r="P20">
        <f t="shared" si="2"/>
        <v>2</v>
      </c>
      <c r="Q20">
        <f t="shared" si="2"/>
        <v>200</v>
      </c>
      <c r="R20" s="1">
        <v>3</v>
      </c>
      <c r="S20" t="str">
        <f t="shared" si="14"/>
        <v>set:items.json image:decoration_3</v>
      </c>
      <c r="T20" t="str">
        <f t="shared" si="3"/>
        <v>decorate_tag_3</v>
      </c>
      <c r="U20" s="1">
        <v>2</v>
      </c>
      <c r="V20" s="1" t="str">
        <f t="shared" si="15"/>
        <v>decoration_name_3212018</v>
      </c>
      <c r="W20" s="1" t="s">
        <v>404</v>
      </c>
      <c r="X20" s="131" t="s">
        <v>73</v>
      </c>
      <c r="Y20" s="129" t="s">
        <v>73</v>
      </c>
      <c r="Z20">
        <v>2218</v>
      </c>
      <c r="AA20" s="7" t="str">
        <f t="shared" si="16"/>
        <v>g1047_prop_19</v>
      </c>
      <c r="AB20" t="str">
        <f t="shared" si="17"/>
        <v>set:blockcity_items.json image:g1047_prop_19</v>
      </c>
      <c r="AC20" t="str">
        <f t="shared" si="19"/>
        <v>magazine.mesh</v>
      </c>
      <c r="AD20" t="str">
        <f t="shared" si="19"/>
        <v>idle</v>
      </c>
      <c r="AE20">
        <f t="shared" si="19"/>
        <v>0</v>
      </c>
      <c r="AF20">
        <f t="shared" si="18"/>
        <v>0</v>
      </c>
      <c r="AG20">
        <f t="shared" si="18"/>
        <v>0.1</v>
      </c>
      <c r="AH20" t="str">
        <f t="shared" si="18"/>
        <v>gui_blockcity_sit_down</v>
      </c>
      <c r="AI20" t="str">
        <f t="shared" si="18"/>
        <v>gui_blockcity_stand_up</v>
      </c>
      <c r="AJ20" t="str">
        <f t="shared" si="18"/>
        <v>@@@</v>
      </c>
      <c r="AK20" t="str">
        <f t="shared" si="18"/>
        <v>set:blockcity_main_tip.json image:mini_tip_pre</v>
      </c>
      <c r="AL20" s="43" t="str">
        <f t="shared" si="6"/>
        <v>/pangu ai 2218 1</v>
      </c>
      <c r="AN20" s="45" t="s">
        <v>27</v>
      </c>
      <c r="AO20" s="3">
        <v>2</v>
      </c>
      <c r="AP20" s="45" t="s">
        <v>24</v>
      </c>
      <c r="AQ20" s="3">
        <v>21</v>
      </c>
    </row>
    <row r="21" spans="1:47">
      <c r="A21">
        <f t="shared" si="7"/>
        <v>19</v>
      </c>
      <c r="B21" s="1" t="str">
        <f t="shared" si="8"/>
        <v>1212019</v>
      </c>
      <c r="C21" s="1" t="s">
        <v>90</v>
      </c>
      <c r="D21" s="1" t="str">
        <f t="shared" si="9"/>
        <v>body</v>
      </c>
      <c r="E21" s="20">
        <v>20</v>
      </c>
      <c r="F21" s="1">
        <v>12</v>
      </c>
      <c r="G21" s="26">
        <f t="shared" si="10"/>
        <v>1</v>
      </c>
      <c r="H21" s="18" t="str">
        <f t="shared" si="0"/>
        <v>sit</v>
      </c>
      <c r="I21" s="1">
        <v>1</v>
      </c>
      <c r="J21" t="str">
        <f t="shared" si="1"/>
        <v>s_chair</v>
      </c>
      <c r="K21">
        <f t="shared" si="11"/>
        <v>1</v>
      </c>
      <c r="L21">
        <f t="shared" si="12"/>
        <v>1</v>
      </c>
      <c r="M21" s="18">
        <v>1</v>
      </c>
      <c r="N21">
        <f t="shared" si="13"/>
        <v>2</v>
      </c>
      <c r="O21">
        <f t="shared" si="2"/>
        <v>200</v>
      </c>
      <c r="P21">
        <f t="shared" si="2"/>
        <v>2</v>
      </c>
      <c r="Q21">
        <f t="shared" si="2"/>
        <v>200</v>
      </c>
      <c r="R21" s="1">
        <v>1</v>
      </c>
      <c r="S21" t="str">
        <f t="shared" si="14"/>
        <v>set:items.json image:decoration_1</v>
      </c>
      <c r="T21" t="str">
        <f t="shared" si="3"/>
        <v>decorate_tag_1</v>
      </c>
      <c r="U21" s="1">
        <v>2</v>
      </c>
      <c r="V21" s="1" t="str">
        <f t="shared" si="15"/>
        <v>decoration_name_1212019</v>
      </c>
      <c r="W21" s="1" t="s">
        <v>794</v>
      </c>
      <c r="X21" s="131" t="s">
        <v>73</v>
      </c>
      <c r="Y21" s="129" t="s">
        <v>73</v>
      </c>
      <c r="Z21">
        <v>2219</v>
      </c>
      <c r="AA21" s="7" t="str">
        <f t="shared" si="16"/>
        <v>g1047_prop_20</v>
      </c>
      <c r="AB21" t="str">
        <f t="shared" si="17"/>
        <v>set:blockcity_items.json image:g1047_prop_20</v>
      </c>
      <c r="AC21" t="str">
        <f t="shared" si="19"/>
        <v>magazine.mesh</v>
      </c>
      <c r="AD21" t="str">
        <f t="shared" si="19"/>
        <v>idle</v>
      </c>
      <c r="AE21">
        <f t="shared" si="19"/>
        <v>0</v>
      </c>
      <c r="AF21">
        <f t="shared" si="18"/>
        <v>0</v>
      </c>
      <c r="AG21">
        <f t="shared" si="18"/>
        <v>0.1</v>
      </c>
      <c r="AH21" t="str">
        <f t="shared" si="18"/>
        <v>gui_blockcity_sit_down</v>
      </c>
      <c r="AI21" t="str">
        <f t="shared" si="18"/>
        <v>gui_blockcity_stand_up</v>
      </c>
      <c r="AJ21" t="str">
        <f t="shared" si="18"/>
        <v>@@@</v>
      </c>
      <c r="AK21" t="str">
        <f t="shared" si="18"/>
        <v>set:blockcity_main_tip.json image:mini_tip_pre</v>
      </c>
      <c r="AL21" s="43" t="str">
        <f t="shared" si="6"/>
        <v>/pangu ai 2219 1</v>
      </c>
      <c r="AP21" s="45" t="s">
        <v>29</v>
      </c>
      <c r="AQ21" s="3">
        <v>22</v>
      </c>
    </row>
    <row r="22" spans="1:47">
      <c r="A22">
        <f t="shared" si="7"/>
        <v>20</v>
      </c>
      <c r="B22" s="1" t="str">
        <f t="shared" si="8"/>
        <v>1212020</v>
      </c>
      <c r="C22" s="1" t="s">
        <v>90</v>
      </c>
      <c r="D22" s="1" t="str">
        <f t="shared" si="9"/>
        <v>body</v>
      </c>
      <c r="E22" s="20">
        <v>21</v>
      </c>
      <c r="F22" s="1">
        <v>12</v>
      </c>
      <c r="G22" s="26">
        <f t="shared" si="10"/>
        <v>1</v>
      </c>
      <c r="H22" s="18" t="str">
        <f t="shared" si="0"/>
        <v>sit</v>
      </c>
      <c r="I22" s="1">
        <v>1</v>
      </c>
      <c r="J22" t="str">
        <f t="shared" si="1"/>
        <v>s_chair</v>
      </c>
      <c r="K22">
        <f t="shared" si="11"/>
        <v>1</v>
      </c>
      <c r="L22">
        <f t="shared" si="12"/>
        <v>1</v>
      </c>
      <c r="M22" s="18">
        <v>1</v>
      </c>
      <c r="N22">
        <f t="shared" si="13"/>
        <v>2</v>
      </c>
      <c r="O22">
        <f t="shared" si="2"/>
        <v>200</v>
      </c>
      <c r="P22">
        <f t="shared" si="2"/>
        <v>2</v>
      </c>
      <c r="Q22">
        <f t="shared" si="2"/>
        <v>200</v>
      </c>
      <c r="R22" s="1">
        <v>1</v>
      </c>
      <c r="S22" t="str">
        <f t="shared" si="14"/>
        <v>set:items.json image:decoration_1</v>
      </c>
      <c r="T22" t="str">
        <f t="shared" si="3"/>
        <v>decorate_tag_1</v>
      </c>
      <c r="U22" s="1">
        <v>2</v>
      </c>
      <c r="V22" s="1" t="str">
        <f t="shared" si="15"/>
        <v>decoration_name_1212020</v>
      </c>
      <c r="W22" s="1" t="s">
        <v>169</v>
      </c>
      <c r="X22" s="131" t="s">
        <v>73</v>
      </c>
      <c r="Y22" s="129" t="s">
        <v>73</v>
      </c>
      <c r="Z22">
        <v>2220</v>
      </c>
      <c r="AA22" s="7" t="str">
        <f t="shared" si="16"/>
        <v>g1047_prop_21</v>
      </c>
      <c r="AB22" t="str">
        <f t="shared" si="17"/>
        <v>set:blockcity_items.json image:g1047_prop_21</v>
      </c>
      <c r="AC22" t="str">
        <f t="shared" si="19"/>
        <v>magazine.mesh</v>
      </c>
      <c r="AD22" t="str">
        <f t="shared" si="19"/>
        <v>idle</v>
      </c>
      <c r="AE22">
        <f t="shared" si="19"/>
        <v>0</v>
      </c>
      <c r="AF22">
        <f t="shared" si="18"/>
        <v>0</v>
      </c>
      <c r="AG22">
        <f t="shared" si="18"/>
        <v>0.1</v>
      </c>
      <c r="AH22" t="str">
        <f t="shared" si="18"/>
        <v>gui_blockcity_sit_down</v>
      </c>
      <c r="AI22" t="str">
        <f t="shared" si="18"/>
        <v>gui_blockcity_stand_up</v>
      </c>
      <c r="AJ22" t="str">
        <f t="shared" si="18"/>
        <v>@@@</v>
      </c>
      <c r="AK22" t="str">
        <f t="shared" si="18"/>
        <v>set:blockcity_main_tip.json image:mini_tip_pre</v>
      </c>
      <c r="AL22" s="43" t="str">
        <f t="shared" si="6"/>
        <v>/pangu ai 2220 1</v>
      </c>
      <c r="AP22" s="45" t="s">
        <v>33</v>
      </c>
      <c r="AQ22" s="3">
        <v>23</v>
      </c>
    </row>
    <row r="23" spans="1:47">
      <c r="A23">
        <f t="shared" si="7"/>
        <v>21</v>
      </c>
      <c r="B23" s="1" t="str">
        <f t="shared" si="8"/>
        <v>1213021</v>
      </c>
      <c r="C23" s="1" t="s">
        <v>90</v>
      </c>
      <c r="D23" s="1" t="str">
        <f t="shared" si="9"/>
        <v>body</v>
      </c>
      <c r="E23" s="20">
        <v>23</v>
      </c>
      <c r="F23" s="1">
        <v>13</v>
      </c>
      <c r="G23" s="26">
        <f t="shared" si="10"/>
        <v>1</v>
      </c>
      <c r="H23" s="18" t="str">
        <f t="shared" si="0"/>
        <v>sit</v>
      </c>
      <c r="I23" s="1">
        <v>2</v>
      </c>
      <c r="J23" t="str">
        <f t="shared" si="1"/>
        <v>s_sofa_1#s_sofa_2</v>
      </c>
      <c r="K23">
        <f t="shared" si="11"/>
        <v>3</v>
      </c>
      <c r="L23">
        <f t="shared" si="12"/>
        <v>1</v>
      </c>
      <c r="M23" s="18">
        <v>1</v>
      </c>
      <c r="N23">
        <f t="shared" si="13"/>
        <v>3</v>
      </c>
      <c r="O23">
        <f t="shared" si="2"/>
        <v>300</v>
      </c>
      <c r="P23">
        <f t="shared" si="2"/>
        <v>3</v>
      </c>
      <c r="Q23">
        <f t="shared" si="2"/>
        <v>300</v>
      </c>
      <c r="R23" s="1">
        <v>1</v>
      </c>
      <c r="S23" t="str">
        <f t="shared" si="14"/>
        <v>set:items.json image:decoration_1</v>
      </c>
      <c r="T23" t="str">
        <f t="shared" si="3"/>
        <v>decorate_tag_1</v>
      </c>
      <c r="U23" s="1">
        <v>2</v>
      </c>
      <c r="V23" s="1" t="str">
        <f t="shared" si="15"/>
        <v>decoration_name_1213021</v>
      </c>
      <c r="W23" s="1" t="s">
        <v>128</v>
      </c>
      <c r="X23" s="131" t="s">
        <v>73</v>
      </c>
      <c r="Y23" s="129" t="s">
        <v>73</v>
      </c>
      <c r="Z23">
        <v>2221</v>
      </c>
      <c r="AA23" s="7" t="str">
        <f t="shared" si="16"/>
        <v>g1047_prop_23</v>
      </c>
      <c r="AB23" t="str">
        <f t="shared" si="17"/>
        <v>set:blockcity_items.json image:g1047_prop_23</v>
      </c>
      <c r="AC23" t="str">
        <f t="shared" si="19"/>
        <v>magazine.mesh</v>
      </c>
      <c r="AD23" t="str">
        <f t="shared" si="19"/>
        <v>idle</v>
      </c>
      <c r="AE23">
        <f t="shared" si="19"/>
        <v>0</v>
      </c>
      <c r="AF23">
        <f t="shared" si="18"/>
        <v>0</v>
      </c>
      <c r="AG23">
        <f t="shared" si="18"/>
        <v>0.1</v>
      </c>
      <c r="AH23" t="str">
        <f t="shared" si="18"/>
        <v>gui_blockcity_sit_down</v>
      </c>
      <c r="AI23" t="str">
        <f t="shared" si="18"/>
        <v>gui_blockcity_stand_up</v>
      </c>
      <c r="AJ23" t="str">
        <f t="shared" si="18"/>
        <v>@@@</v>
      </c>
      <c r="AK23" t="str">
        <f t="shared" si="18"/>
        <v>set:blockcity_main_tip.json image:mini_tip_pre</v>
      </c>
      <c r="AL23" s="43" t="str">
        <f t="shared" si="6"/>
        <v>/pangu ai 2221 1</v>
      </c>
      <c r="AN23" s="45" t="s">
        <v>32</v>
      </c>
      <c r="AO23" s="3">
        <v>3</v>
      </c>
      <c r="AP23" s="45" t="s">
        <v>25</v>
      </c>
      <c r="AQ23" s="3">
        <v>31</v>
      </c>
    </row>
    <row r="24" spans="1:47">
      <c r="A24">
        <f t="shared" si="7"/>
        <v>22</v>
      </c>
      <c r="B24" s="1" t="str">
        <f t="shared" si="8"/>
        <v>1212022</v>
      </c>
      <c r="C24" s="1" t="s">
        <v>90</v>
      </c>
      <c r="D24" s="1" t="str">
        <f t="shared" si="9"/>
        <v>body</v>
      </c>
      <c r="E24" s="20">
        <v>24</v>
      </c>
      <c r="F24" s="1">
        <v>12</v>
      </c>
      <c r="G24" s="26">
        <f t="shared" si="10"/>
        <v>1</v>
      </c>
      <c r="H24" s="18" t="str">
        <f t="shared" si="0"/>
        <v>sit</v>
      </c>
      <c r="I24" s="1">
        <v>1</v>
      </c>
      <c r="J24" t="str">
        <f t="shared" si="1"/>
        <v>s_chair</v>
      </c>
      <c r="K24">
        <f t="shared" si="11"/>
        <v>1</v>
      </c>
      <c r="L24">
        <f t="shared" si="12"/>
        <v>1</v>
      </c>
      <c r="M24" s="18">
        <v>1</v>
      </c>
      <c r="N24">
        <f t="shared" si="13"/>
        <v>2</v>
      </c>
      <c r="O24">
        <f t="shared" si="2"/>
        <v>200</v>
      </c>
      <c r="P24">
        <f t="shared" si="2"/>
        <v>2</v>
      </c>
      <c r="Q24">
        <f t="shared" si="2"/>
        <v>200</v>
      </c>
      <c r="R24" s="1">
        <v>1</v>
      </c>
      <c r="S24" t="str">
        <f t="shared" si="14"/>
        <v>set:items.json image:decoration_1</v>
      </c>
      <c r="T24" t="str">
        <f t="shared" si="3"/>
        <v>decorate_tag_1</v>
      </c>
      <c r="U24" s="1">
        <v>2</v>
      </c>
      <c r="V24" s="1" t="str">
        <f t="shared" si="15"/>
        <v>decoration_name_1212022</v>
      </c>
      <c r="W24" s="1" t="s">
        <v>156</v>
      </c>
      <c r="X24" s="131" t="s">
        <v>73</v>
      </c>
      <c r="Y24" s="129" t="s">
        <v>73</v>
      </c>
      <c r="Z24">
        <v>2222</v>
      </c>
      <c r="AA24" s="7" t="str">
        <f t="shared" si="16"/>
        <v>g1047_prop_24</v>
      </c>
      <c r="AB24" t="str">
        <f t="shared" si="17"/>
        <v>set:blockcity_items.json image:g1047_prop_24</v>
      </c>
      <c r="AC24" t="str">
        <f t="shared" si="19"/>
        <v>magazine.mesh</v>
      </c>
      <c r="AD24" t="str">
        <f t="shared" si="19"/>
        <v>idle</v>
      </c>
      <c r="AE24">
        <f t="shared" si="19"/>
        <v>0</v>
      </c>
      <c r="AF24">
        <f t="shared" si="18"/>
        <v>0</v>
      </c>
      <c r="AG24">
        <f t="shared" si="18"/>
        <v>0.1</v>
      </c>
      <c r="AH24" t="str">
        <f t="shared" si="18"/>
        <v>gui_blockcity_sit_down</v>
      </c>
      <c r="AI24" t="str">
        <f t="shared" si="18"/>
        <v>gui_blockcity_stand_up</v>
      </c>
      <c r="AJ24" t="str">
        <f t="shared" si="18"/>
        <v>@@@</v>
      </c>
      <c r="AK24" t="str">
        <f t="shared" si="18"/>
        <v>set:blockcity_main_tip.json image:mini_tip_pre</v>
      </c>
      <c r="AL24" s="43" t="str">
        <f t="shared" si="6"/>
        <v>/pangu ai 2222 1</v>
      </c>
      <c r="AP24" s="45" t="s">
        <v>30</v>
      </c>
      <c r="AQ24" s="3">
        <v>32</v>
      </c>
    </row>
    <row r="25" spans="1:47">
      <c r="A25">
        <f t="shared" si="7"/>
        <v>23</v>
      </c>
      <c r="B25" s="1" t="str">
        <f t="shared" si="8"/>
        <v>1212023</v>
      </c>
      <c r="C25" s="1" t="s">
        <v>90</v>
      </c>
      <c r="D25" s="1" t="str">
        <f t="shared" si="9"/>
        <v>body</v>
      </c>
      <c r="E25" s="20">
        <v>25</v>
      </c>
      <c r="F25" s="1">
        <v>12</v>
      </c>
      <c r="G25" s="26">
        <f t="shared" si="10"/>
        <v>1</v>
      </c>
      <c r="H25" s="18" t="str">
        <f t="shared" si="0"/>
        <v>sit</v>
      </c>
      <c r="I25" s="30">
        <v>1</v>
      </c>
      <c r="J25" t="str">
        <f t="shared" si="1"/>
        <v>s_chair</v>
      </c>
      <c r="K25">
        <f t="shared" si="11"/>
        <v>1</v>
      </c>
      <c r="L25">
        <f t="shared" si="12"/>
        <v>1</v>
      </c>
      <c r="M25" s="18">
        <v>1</v>
      </c>
      <c r="N25">
        <f t="shared" si="13"/>
        <v>2</v>
      </c>
      <c r="O25">
        <f t="shared" si="2"/>
        <v>200</v>
      </c>
      <c r="P25">
        <f t="shared" si="2"/>
        <v>2</v>
      </c>
      <c r="Q25">
        <f t="shared" si="2"/>
        <v>200</v>
      </c>
      <c r="R25" s="1">
        <v>1</v>
      </c>
      <c r="S25" t="str">
        <f t="shared" si="14"/>
        <v>set:items.json image:decoration_1</v>
      </c>
      <c r="T25" t="str">
        <f t="shared" si="3"/>
        <v>decorate_tag_1</v>
      </c>
      <c r="U25" s="1">
        <v>2</v>
      </c>
      <c r="V25" s="1" t="str">
        <f t="shared" si="15"/>
        <v>decoration_name_1212023</v>
      </c>
      <c r="W25" s="1" t="s">
        <v>160</v>
      </c>
      <c r="X25" s="131" t="s">
        <v>73</v>
      </c>
      <c r="Y25" s="129" t="s">
        <v>73</v>
      </c>
      <c r="Z25">
        <v>2223</v>
      </c>
      <c r="AA25" s="7" t="str">
        <f t="shared" si="16"/>
        <v>g1047_prop_25</v>
      </c>
      <c r="AB25" t="str">
        <f t="shared" si="17"/>
        <v>set:blockcity_items.json image:g1047_prop_25</v>
      </c>
      <c r="AC25" t="str">
        <f t="shared" si="19"/>
        <v>magazine.mesh</v>
      </c>
      <c r="AD25" t="str">
        <f t="shared" si="19"/>
        <v>idle</v>
      </c>
      <c r="AE25">
        <f t="shared" si="19"/>
        <v>0</v>
      </c>
      <c r="AF25">
        <f t="shared" si="18"/>
        <v>0</v>
      </c>
      <c r="AG25">
        <f t="shared" si="18"/>
        <v>0.1</v>
      </c>
      <c r="AH25" t="str">
        <f t="shared" si="18"/>
        <v>gui_blockcity_sit_down</v>
      </c>
      <c r="AI25" t="str">
        <f t="shared" si="18"/>
        <v>gui_blockcity_stand_up</v>
      </c>
      <c r="AJ25" t="str">
        <f t="shared" si="18"/>
        <v>@@@</v>
      </c>
      <c r="AK25" t="str">
        <f t="shared" si="18"/>
        <v>set:blockcity_main_tip.json image:mini_tip_pre</v>
      </c>
      <c r="AL25" s="43" t="str">
        <f t="shared" si="6"/>
        <v>/pangu ai 2223 1</v>
      </c>
    </row>
    <row r="26" spans="1:47">
      <c r="A26">
        <f t="shared" si="7"/>
        <v>24</v>
      </c>
      <c r="B26" s="1" t="str">
        <f t="shared" si="8"/>
        <v>1213024</v>
      </c>
      <c r="C26" s="1" t="s">
        <v>90</v>
      </c>
      <c r="D26" s="1" t="str">
        <f t="shared" si="9"/>
        <v>body</v>
      </c>
      <c r="E26" s="20">
        <v>26</v>
      </c>
      <c r="F26" s="1">
        <v>13</v>
      </c>
      <c r="G26" s="26">
        <f t="shared" si="10"/>
        <v>1</v>
      </c>
      <c r="H26" s="18" t="str">
        <f t="shared" si="0"/>
        <v>sit</v>
      </c>
      <c r="I26" s="1">
        <v>2</v>
      </c>
      <c r="J26" t="str">
        <f t="shared" si="1"/>
        <v>s_sofa_1#s_sofa_2</v>
      </c>
      <c r="K26">
        <f t="shared" si="11"/>
        <v>3</v>
      </c>
      <c r="L26">
        <f t="shared" si="12"/>
        <v>1</v>
      </c>
      <c r="M26" s="18">
        <v>1</v>
      </c>
      <c r="N26">
        <f t="shared" si="13"/>
        <v>3</v>
      </c>
      <c r="O26">
        <f t="shared" si="2"/>
        <v>300</v>
      </c>
      <c r="P26">
        <f t="shared" si="2"/>
        <v>3</v>
      </c>
      <c r="Q26">
        <f t="shared" si="2"/>
        <v>300</v>
      </c>
      <c r="R26" s="1">
        <v>1</v>
      </c>
      <c r="S26" t="str">
        <f t="shared" si="14"/>
        <v>set:items.json image:decoration_1</v>
      </c>
      <c r="T26" t="str">
        <f t="shared" si="3"/>
        <v>decorate_tag_1</v>
      </c>
      <c r="U26" s="1">
        <v>2</v>
      </c>
      <c r="V26" s="1" t="str">
        <f t="shared" si="15"/>
        <v>decoration_name_1213024</v>
      </c>
      <c r="W26" s="1" t="s">
        <v>149</v>
      </c>
      <c r="X26" s="131" t="s">
        <v>73</v>
      </c>
      <c r="Y26" s="129" t="s">
        <v>73</v>
      </c>
      <c r="Z26">
        <v>2224</v>
      </c>
      <c r="AA26" s="7" t="str">
        <f t="shared" si="16"/>
        <v>g1047_prop_26</v>
      </c>
      <c r="AB26" t="str">
        <f t="shared" si="17"/>
        <v>set:blockcity_items.json image:g1047_prop_26</v>
      </c>
      <c r="AC26" t="str">
        <f t="shared" si="19"/>
        <v>magazine.mesh</v>
      </c>
      <c r="AD26" t="str">
        <f t="shared" si="19"/>
        <v>idle</v>
      </c>
      <c r="AE26">
        <f t="shared" si="19"/>
        <v>0</v>
      </c>
      <c r="AF26">
        <f t="shared" si="18"/>
        <v>0</v>
      </c>
      <c r="AG26">
        <f t="shared" si="18"/>
        <v>0.1</v>
      </c>
      <c r="AH26" t="str">
        <f t="shared" si="18"/>
        <v>gui_blockcity_sit_down</v>
      </c>
      <c r="AI26" t="str">
        <f t="shared" si="18"/>
        <v>gui_blockcity_stand_up</v>
      </c>
      <c r="AJ26" t="str">
        <f t="shared" si="18"/>
        <v>@@@</v>
      </c>
      <c r="AK26" t="str">
        <f t="shared" si="18"/>
        <v>set:blockcity_main_tip.json image:mini_tip_pre</v>
      </c>
      <c r="AL26" s="43" t="str">
        <f t="shared" si="6"/>
        <v>/pangu ai 2224 1</v>
      </c>
    </row>
    <row r="27" spans="1:47">
      <c r="A27">
        <f t="shared" si="7"/>
        <v>25</v>
      </c>
      <c r="B27" s="1" t="str">
        <f t="shared" si="8"/>
        <v>1213025</v>
      </c>
      <c r="C27" s="1" t="s">
        <v>90</v>
      </c>
      <c r="D27" s="1" t="str">
        <f t="shared" si="9"/>
        <v>body</v>
      </c>
      <c r="E27" s="20">
        <v>27</v>
      </c>
      <c r="F27" s="1">
        <v>13</v>
      </c>
      <c r="G27" s="26">
        <f t="shared" si="10"/>
        <v>1</v>
      </c>
      <c r="H27" s="18" t="str">
        <f t="shared" si="0"/>
        <v>sit</v>
      </c>
      <c r="I27" s="1">
        <v>3</v>
      </c>
      <c r="J27" t="str">
        <f t="shared" si="1"/>
        <v>s_bench_1#s_bench_2#s_bench_3</v>
      </c>
      <c r="K27">
        <f t="shared" si="11"/>
        <v>3</v>
      </c>
      <c r="L27">
        <f t="shared" si="12"/>
        <v>1</v>
      </c>
      <c r="M27" s="18">
        <v>1</v>
      </c>
      <c r="N27">
        <f t="shared" si="13"/>
        <v>4</v>
      </c>
      <c r="O27">
        <f t="shared" si="2"/>
        <v>400</v>
      </c>
      <c r="P27">
        <f t="shared" si="2"/>
        <v>4</v>
      </c>
      <c r="Q27">
        <f t="shared" si="2"/>
        <v>400</v>
      </c>
      <c r="R27" s="1">
        <v>1</v>
      </c>
      <c r="S27" t="str">
        <f t="shared" si="14"/>
        <v>set:items.json image:decoration_1</v>
      </c>
      <c r="T27" t="str">
        <f t="shared" si="3"/>
        <v>decorate_tag_1</v>
      </c>
      <c r="U27" s="1">
        <v>2</v>
      </c>
      <c r="V27" s="1" t="str">
        <f t="shared" si="15"/>
        <v>decoration_name_1213025</v>
      </c>
      <c r="W27" s="1" t="s">
        <v>190</v>
      </c>
      <c r="X27" s="131" t="s">
        <v>73</v>
      </c>
      <c r="Y27" s="129" t="s">
        <v>73</v>
      </c>
      <c r="Z27">
        <v>2225</v>
      </c>
      <c r="AA27" s="7" t="str">
        <f t="shared" si="16"/>
        <v>g1047_prop_27</v>
      </c>
      <c r="AB27" t="str">
        <f t="shared" si="17"/>
        <v>set:blockcity_items.json image:g1047_prop_27</v>
      </c>
      <c r="AC27" t="str">
        <f t="shared" si="19"/>
        <v>magazine.mesh</v>
      </c>
      <c r="AD27" t="str">
        <f t="shared" si="19"/>
        <v>idle</v>
      </c>
      <c r="AE27">
        <f t="shared" si="19"/>
        <v>0</v>
      </c>
      <c r="AF27">
        <f t="shared" si="18"/>
        <v>0</v>
      </c>
      <c r="AG27">
        <f t="shared" si="18"/>
        <v>0.1</v>
      </c>
      <c r="AH27" t="str">
        <f t="shared" si="18"/>
        <v>gui_blockcity_sit_down</v>
      </c>
      <c r="AI27" t="str">
        <f t="shared" si="18"/>
        <v>gui_blockcity_stand_up</v>
      </c>
      <c r="AJ27" t="str">
        <f t="shared" si="18"/>
        <v>@@@</v>
      </c>
      <c r="AK27" t="str">
        <f t="shared" si="18"/>
        <v>set:blockcity_main_tip.json image:mini_tip_pre</v>
      </c>
      <c r="AL27" s="43" t="str">
        <f t="shared" si="6"/>
        <v>/pangu ai 2225 1</v>
      </c>
    </row>
    <row r="28" spans="1:47">
      <c r="A28">
        <f t="shared" si="7"/>
        <v>26</v>
      </c>
      <c r="B28" s="1" t="str">
        <f t="shared" si="8"/>
        <v>1213026</v>
      </c>
      <c r="C28" s="1" t="s">
        <v>90</v>
      </c>
      <c r="D28" s="1" t="str">
        <f t="shared" si="9"/>
        <v>body</v>
      </c>
      <c r="E28" s="20">
        <v>28</v>
      </c>
      <c r="F28" s="1">
        <v>13</v>
      </c>
      <c r="G28" s="26">
        <f t="shared" si="10"/>
        <v>1</v>
      </c>
      <c r="H28" s="18" t="str">
        <f t="shared" si="0"/>
        <v>sit</v>
      </c>
      <c r="I28" s="1">
        <v>3</v>
      </c>
      <c r="J28" t="str">
        <f t="shared" si="1"/>
        <v>s_bench_1#s_bench_2#s_bench_3</v>
      </c>
      <c r="K28">
        <f t="shared" si="11"/>
        <v>3</v>
      </c>
      <c r="L28">
        <f t="shared" si="12"/>
        <v>1</v>
      </c>
      <c r="M28" s="18">
        <v>1</v>
      </c>
      <c r="N28">
        <f t="shared" si="13"/>
        <v>4</v>
      </c>
      <c r="O28">
        <f t="shared" si="2"/>
        <v>400</v>
      </c>
      <c r="P28">
        <f t="shared" si="2"/>
        <v>4</v>
      </c>
      <c r="Q28">
        <f t="shared" si="2"/>
        <v>400</v>
      </c>
      <c r="R28" s="1">
        <v>1</v>
      </c>
      <c r="S28" t="str">
        <f t="shared" si="14"/>
        <v>set:items.json image:decoration_1</v>
      </c>
      <c r="T28" t="str">
        <f t="shared" si="3"/>
        <v>decorate_tag_1</v>
      </c>
      <c r="U28" s="1">
        <v>2</v>
      </c>
      <c r="V28" s="1" t="str">
        <f t="shared" si="15"/>
        <v>decoration_name_1213026</v>
      </c>
      <c r="W28" s="1" t="s">
        <v>194</v>
      </c>
      <c r="X28" s="131" t="s">
        <v>73</v>
      </c>
      <c r="Y28" s="129" t="s">
        <v>73</v>
      </c>
      <c r="Z28">
        <v>2226</v>
      </c>
      <c r="AA28" s="7" t="str">
        <f t="shared" si="16"/>
        <v>g1047_prop_28</v>
      </c>
      <c r="AB28" t="str">
        <f t="shared" si="17"/>
        <v>set:blockcity_items.json image:g1047_prop_28</v>
      </c>
      <c r="AC28" t="str">
        <f t="shared" si="19"/>
        <v>magazine.mesh</v>
      </c>
      <c r="AD28" t="str">
        <f t="shared" si="19"/>
        <v>idle</v>
      </c>
      <c r="AE28">
        <f t="shared" si="19"/>
        <v>0</v>
      </c>
      <c r="AF28">
        <f t="shared" si="18"/>
        <v>0</v>
      </c>
      <c r="AG28">
        <f t="shared" si="18"/>
        <v>0.1</v>
      </c>
      <c r="AH28" t="str">
        <f t="shared" si="18"/>
        <v>gui_blockcity_sit_down</v>
      </c>
      <c r="AI28" t="str">
        <f t="shared" si="18"/>
        <v>gui_blockcity_stand_up</v>
      </c>
      <c r="AJ28" t="str">
        <f t="shared" si="18"/>
        <v>@@@</v>
      </c>
      <c r="AK28" t="str">
        <f t="shared" si="18"/>
        <v>set:blockcity_main_tip.json image:mini_tip_pre</v>
      </c>
      <c r="AL28" s="43" t="str">
        <f t="shared" si="6"/>
        <v>/pangu ai 2226 1</v>
      </c>
    </row>
    <row r="29" spans="1:47">
      <c r="A29">
        <f t="shared" si="7"/>
        <v>27</v>
      </c>
      <c r="B29" s="1" t="str">
        <f t="shared" si="8"/>
        <v>1213027</v>
      </c>
      <c r="C29" s="1" t="s">
        <v>90</v>
      </c>
      <c r="D29" s="1" t="str">
        <f t="shared" si="9"/>
        <v>body</v>
      </c>
      <c r="E29" s="20">
        <v>29</v>
      </c>
      <c r="F29" s="1">
        <v>13</v>
      </c>
      <c r="G29" s="26">
        <f t="shared" si="10"/>
        <v>1</v>
      </c>
      <c r="H29" s="18" t="str">
        <f t="shared" si="0"/>
        <v>sit</v>
      </c>
      <c r="I29" s="1">
        <v>3</v>
      </c>
      <c r="J29" t="str">
        <f t="shared" si="1"/>
        <v>s_bench_1#s_bench_2#s_bench_3</v>
      </c>
      <c r="K29">
        <f t="shared" si="11"/>
        <v>3</v>
      </c>
      <c r="L29">
        <f t="shared" si="12"/>
        <v>1</v>
      </c>
      <c r="M29" s="18">
        <v>1</v>
      </c>
      <c r="N29">
        <f t="shared" si="13"/>
        <v>4</v>
      </c>
      <c r="O29">
        <f t="shared" si="2"/>
        <v>400</v>
      </c>
      <c r="P29">
        <f t="shared" si="2"/>
        <v>4</v>
      </c>
      <c r="Q29">
        <f t="shared" si="2"/>
        <v>400</v>
      </c>
      <c r="R29" s="1">
        <v>1</v>
      </c>
      <c r="S29" t="str">
        <f t="shared" si="14"/>
        <v>set:items.json image:decoration_1</v>
      </c>
      <c r="T29" t="str">
        <f t="shared" si="3"/>
        <v>decorate_tag_1</v>
      </c>
      <c r="U29" s="1">
        <v>2</v>
      </c>
      <c r="V29" s="1" t="str">
        <f t="shared" si="15"/>
        <v>decoration_name_1213027</v>
      </c>
      <c r="W29" s="1" t="s">
        <v>198</v>
      </c>
      <c r="X29" s="131" t="s">
        <v>73</v>
      </c>
      <c r="Y29" s="129" t="s">
        <v>73</v>
      </c>
      <c r="Z29">
        <v>2227</v>
      </c>
      <c r="AA29" s="7" t="str">
        <f t="shared" si="16"/>
        <v>g1047_prop_29</v>
      </c>
      <c r="AB29" t="str">
        <f t="shared" si="17"/>
        <v>set:blockcity_items.json image:g1047_prop_29</v>
      </c>
      <c r="AC29" t="str">
        <f t="shared" si="19"/>
        <v>magazine.mesh</v>
      </c>
      <c r="AD29" t="str">
        <f t="shared" si="19"/>
        <v>idle</v>
      </c>
      <c r="AE29">
        <f t="shared" si="19"/>
        <v>0</v>
      </c>
      <c r="AF29">
        <f t="shared" si="18"/>
        <v>0</v>
      </c>
      <c r="AG29">
        <f t="shared" si="18"/>
        <v>0.1</v>
      </c>
      <c r="AH29" t="str">
        <f t="shared" si="18"/>
        <v>gui_blockcity_sit_down</v>
      </c>
      <c r="AI29" t="str">
        <f t="shared" si="18"/>
        <v>gui_blockcity_stand_up</v>
      </c>
      <c r="AJ29" t="str">
        <f t="shared" si="18"/>
        <v>@@@</v>
      </c>
      <c r="AK29" t="str">
        <f t="shared" si="18"/>
        <v>set:blockcity_main_tip.json image:mini_tip_pre</v>
      </c>
      <c r="AL29" s="43" t="str">
        <f t="shared" si="6"/>
        <v>/pangu ai 2227 1</v>
      </c>
    </row>
  </sheetData>
  <mergeCells count="2">
    <mergeCell ref="AN1:AT1"/>
    <mergeCell ref="AN14:AU14"/>
  </mergeCells>
  <phoneticPr fontId="19" type="noConversion"/>
  <conditionalFormatting sqref="AN19:AU19 AN20:AO20 AN23:AO23 AN14:AU15 AN16:AQ16 AP17:AQ18 AT18:AU18 AP20:AQ24">
    <cfRule type="containsText" dxfId="1" priority="1" operator="containsText" text=".xls">
      <formula>NOT(ISERROR(SEARCH(".xls",AN14)))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21" sqref="E21"/>
    </sheetView>
  </sheetViews>
  <sheetFormatPr defaultColWidth="9" defaultRowHeight="14.25"/>
  <cols>
    <col min="2" max="2" width="31" customWidth="1"/>
  </cols>
  <sheetData>
    <row r="1" spans="1:5" ht="16.5">
      <c r="A1" s="14" t="s">
        <v>43</v>
      </c>
      <c r="B1" s="14" t="s">
        <v>1038</v>
      </c>
      <c r="C1" s="14" t="s">
        <v>1039</v>
      </c>
      <c r="D1" s="14" t="s">
        <v>1040</v>
      </c>
      <c r="E1" s="14" t="s">
        <v>668</v>
      </c>
    </row>
    <row r="2" spans="1:5">
      <c r="A2" s="15" t="s">
        <v>1041</v>
      </c>
      <c r="B2" s="15" t="s">
        <v>756</v>
      </c>
      <c r="C2" s="15" t="s">
        <v>1042</v>
      </c>
      <c r="D2" s="15" t="s">
        <v>755</v>
      </c>
      <c r="E2" s="15" t="s">
        <v>1043</v>
      </c>
    </row>
    <row r="3" spans="1:5" ht="16.5">
      <c r="A3" s="14">
        <v>1</v>
      </c>
      <c r="B3" s="14">
        <v>1</v>
      </c>
      <c r="C3" s="14">
        <v>1</v>
      </c>
      <c r="D3" s="14" t="s">
        <v>21</v>
      </c>
      <c r="E3" s="15" t="s">
        <v>73</v>
      </c>
    </row>
    <row r="4" spans="1:5" ht="16.5">
      <c r="A4" s="14">
        <v>2</v>
      </c>
      <c r="B4" s="14">
        <v>1</v>
      </c>
      <c r="C4" s="14">
        <v>2</v>
      </c>
      <c r="D4" s="14" t="s">
        <v>681</v>
      </c>
      <c r="E4" s="15" t="s">
        <v>73</v>
      </c>
    </row>
    <row r="5" spans="1:5" ht="16.5">
      <c r="A5" s="14">
        <v>3</v>
      </c>
      <c r="B5" s="14">
        <v>1</v>
      </c>
      <c r="C5" s="14">
        <v>3</v>
      </c>
      <c r="D5" s="14" t="s">
        <v>39</v>
      </c>
      <c r="E5" s="15" t="s">
        <v>73</v>
      </c>
    </row>
    <row r="6" spans="1:5" ht="16.5">
      <c r="A6" s="14">
        <v>4</v>
      </c>
      <c r="B6" s="14">
        <v>1</v>
      </c>
      <c r="C6" s="14">
        <v>4</v>
      </c>
      <c r="D6" s="14" t="s">
        <v>34</v>
      </c>
      <c r="E6" s="15" t="s">
        <v>73</v>
      </c>
    </row>
    <row r="7" spans="1:5" ht="16.5">
      <c r="A7" s="14">
        <v>5</v>
      </c>
      <c r="B7" s="14">
        <v>1</v>
      </c>
      <c r="C7" s="14">
        <v>5</v>
      </c>
      <c r="D7" s="14" t="s">
        <v>40</v>
      </c>
      <c r="E7" s="15" t="s">
        <v>73</v>
      </c>
    </row>
    <row r="8" spans="1:5" ht="16.5">
      <c r="A8" s="14">
        <v>6</v>
      </c>
      <c r="B8" s="14">
        <v>1</v>
      </c>
      <c r="C8" s="14">
        <v>6</v>
      </c>
      <c r="D8" s="14" t="s">
        <v>41</v>
      </c>
      <c r="E8" s="15" t="s">
        <v>73</v>
      </c>
    </row>
    <row r="9" spans="1:5" ht="16.5">
      <c r="A9" s="14">
        <v>7</v>
      </c>
      <c r="B9" s="14">
        <v>2</v>
      </c>
      <c r="C9" s="14">
        <v>1</v>
      </c>
      <c r="D9" s="14" t="s">
        <v>22</v>
      </c>
      <c r="E9" s="15" t="s">
        <v>73</v>
      </c>
    </row>
    <row r="10" spans="1:5" ht="16.5">
      <c r="A10" s="14">
        <v>8</v>
      </c>
      <c r="B10" s="14">
        <v>2</v>
      </c>
      <c r="C10" s="14">
        <v>2</v>
      </c>
      <c r="D10" s="14" t="s">
        <v>27</v>
      </c>
      <c r="E10" s="15" t="s">
        <v>73</v>
      </c>
    </row>
    <row r="11" spans="1:5" ht="16.5">
      <c r="A11" s="14">
        <v>9</v>
      </c>
      <c r="B11" s="14">
        <v>2</v>
      </c>
      <c r="C11" s="14">
        <v>3</v>
      </c>
      <c r="D11" s="14" t="s">
        <v>32</v>
      </c>
      <c r="E11" s="15" t="s">
        <v>73</v>
      </c>
    </row>
    <row r="12" spans="1:5" ht="16.5">
      <c r="A12" s="14">
        <v>10</v>
      </c>
      <c r="B12" s="14">
        <v>3</v>
      </c>
      <c r="C12" s="14">
        <v>1</v>
      </c>
      <c r="D12" s="14" t="s">
        <v>832</v>
      </c>
      <c r="E12" s="15" t="s">
        <v>73</v>
      </c>
    </row>
    <row r="13" spans="1:5" ht="16.5">
      <c r="A13" s="14">
        <v>11</v>
      </c>
      <c r="B13" s="14">
        <v>3</v>
      </c>
      <c r="C13" s="14">
        <v>2</v>
      </c>
      <c r="D13" s="14" t="s">
        <v>838</v>
      </c>
      <c r="E13" s="15" t="s">
        <v>73</v>
      </c>
    </row>
  </sheetData>
  <phoneticPr fontId="19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2"/>
  <sheetViews>
    <sheetView workbookViewId="0">
      <selection activeCell="K25" sqref="K25"/>
    </sheetView>
  </sheetViews>
  <sheetFormatPr defaultColWidth="9" defaultRowHeight="14.25"/>
  <cols>
    <col min="2" max="11" width="9" style="12"/>
  </cols>
  <sheetData>
    <row r="1" spans="1:11">
      <c r="A1" t="s">
        <v>43</v>
      </c>
      <c r="B1" s="13" t="s">
        <v>44</v>
      </c>
      <c r="C1" s="13" t="s">
        <v>8</v>
      </c>
      <c r="D1" s="13" t="s">
        <v>67</v>
      </c>
      <c r="E1" s="13" t="s">
        <v>1044</v>
      </c>
      <c r="F1" s="13" t="s">
        <v>48</v>
      </c>
      <c r="G1" s="13" t="s">
        <v>751</v>
      </c>
      <c r="H1" s="13" t="s">
        <v>752</v>
      </c>
      <c r="I1" s="13" t="s">
        <v>647</v>
      </c>
      <c r="J1" s="13" t="s">
        <v>753</v>
      </c>
      <c r="K1" s="13" t="s">
        <v>50</v>
      </c>
    </row>
    <row r="2" spans="1:11">
      <c r="A2">
        <v>1</v>
      </c>
      <c r="B2" s="12" t="str">
        <f>方块表!I3</f>
        <v>石头</v>
      </c>
      <c r="C2" s="12">
        <v>1</v>
      </c>
      <c r="D2" s="132" t="s">
        <v>73</v>
      </c>
      <c r="E2" s="12">
        <f>方块表!E3</f>
        <v>1</v>
      </c>
      <c r="F2" s="13">
        <f>方块表!F3</f>
        <v>0</v>
      </c>
      <c r="G2" s="13">
        <v>1</v>
      </c>
      <c r="H2" s="12">
        <v>1</v>
      </c>
      <c r="I2" s="13" t="str">
        <f t="shared" ref="I2:I33" si="0">B2</f>
        <v>石头</v>
      </c>
      <c r="J2" s="13">
        <f t="shared" ref="J2:J33" si="1">11-K2</f>
        <v>10</v>
      </c>
      <c r="K2" s="13">
        <f>方块表!G3</f>
        <v>1</v>
      </c>
    </row>
    <row r="3" spans="1:11">
      <c r="A3">
        <v>2</v>
      </c>
      <c r="B3" s="12" t="str">
        <f>方块表!I4</f>
        <v>鹅卵石</v>
      </c>
      <c r="C3" s="12">
        <v>1</v>
      </c>
      <c r="D3" s="132" t="s">
        <v>73</v>
      </c>
      <c r="E3" s="12">
        <f>方块表!E4</f>
        <v>4</v>
      </c>
      <c r="F3" s="13">
        <f>方块表!F4</f>
        <v>0</v>
      </c>
      <c r="G3" s="13">
        <v>1</v>
      </c>
      <c r="H3" s="12">
        <v>1</v>
      </c>
      <c r="I3" s="13" t="str">
        <f t="shared" si="0"/>
        <v>鹅卵石</v>
      </c>
      <c r="J3" s="13">
        <f t="shared" si="1"/>
        <v>10</v>
      </c>
      <c r="K3" s="13">
        <f>方块表!G4</f>
        <v>1</v>
      </c>
    </row>
    <row r="4" spans="1:11">
      <c r="A4">
        <v>3</v>
      </c>
      <c r="B4" s="12" t="str">
        <f>方块表!I5</f>
        <v>草方块</v>
      </c>
      <c r="C4" s="12">
        <v>1</v>
      </c>
      <c r="D4" s="132" t="s">
        <v>73</v>
      </c>
      <c r="E4" s="12">
        <f>方块表!E5</f>
        <v>2</v>
      </c>
      <c r="F4" s="13">
        <f>方块表!F5</f>
        <v>0</v>
      </c>
      <c r="G4" s="13">
        <v>1</v>
      </c>
      <c r="H4" s="12">
        <v>1</v>
      </c>
      <c r="I4" s="13" t="str">
        <f t="shared" si="0"/>
        <v>草方块</v>
      </c>
      <c r="J4" s="13">
        <f t="shared" si="1"/>
        <v>10</v>
      </c>
      <c r="K4" s="13">
        <f>方块表!G5</f>
        <v>1</v>
      </c>
    </row>
    <row r="5" spans="1:11">
      <c r="A5">
        <v>4</v>
      </c>
      <c r="B5" s="12" t="str">
        <f>方块表!I6</f>
        <v>泥土</v>
      </c>
      <c r="C5" s="12">
        <v>1</v>
      </c>
      <c r="D5" s="132" t="s">
        <v>73</v>
      </c>
      <c r="E5" s="12">
        <f>方块表!E6</f>
        <v>3</v>
      </c>
      <c r="F5" s="13">
        <f>方块表!F6</f>
        <v>0</v>
      </c>
      <c r="G5" s="13">
        <v>1</v>
      </c>
      <c r="H5" s="12">
        <v>1</v>
      </c>
      <c r="I5" s="13" t="str">
        <f t="shared" si="0"/>
        <v>泥土</v>
      </c>
      <c r="J5" s="13">
        <f t="shared" si="1"/>
        <v>10</v>
      </c>
      <c r="K5" s="13">
        <f>方块表!G6</f>
        <v>1</v>
      </c>
    </row>
    <row r="6" spans="1:11">
      <c r="A6">
        <v>5</v>
      </c>
      <c r="B6" s="12" t="str">
        <f>方块表!I15</f>
        <v>草石砖</v>
      </c>
      <c r="C6" s="12">
        <v>1</v>
      </c>
      <c r="D6" s="132" t="s">
        <v>73</v>
      </c>
      <c r="E6" s="12">
        <f>方块表!E15</f>
        <v>98</v>
      </c>
      <c r="F6" s="13">
        <f>方块表!F15</f>
        <v>1</v>
      </c>
      <c r="G6" s="13">
        <v>1</v>
      </c>
      <c r="H6" s="12">
        <v>1</v>
      </c>
      <c r="I6" s="13" t="str">
        <f t="shared" si="0"/>
        <v>草石砖</v>
      </c>
      <c r="J6" s="13">
        <f t="shared" si="1"/>
        <v>9</v>
      </c>
      <c r="K6" s="13">
        <f>方块表!G15</f>
        <v>2</v>
      </c>
    </row>
    <row r="7" spans="1:11">
      <c r="A7">
        <v>6</v>
      </c>
      <c r="B7" s="12" t="str">
        <f>方块表!I16</f>
        <v>破损石砖</v>
      </c>
      <c r="C7" s="12">
        <v>1</v>
      </c>
      <c r="D7" s="132" t="s">
        <v>73</v>
      </c>
      <c r="E7" s="12">
        <f>方块表!E16</f>
        <v>98</v>
      </c>
      <c r="F7" s="13">
        <f>方块表!F16</f>
        <v>2</v>
      </c>
      <c r="G7" s="13">
        <v>1</v>
      </c>
      <c r="H7" s="12">
        <v>1</v>
      </c>
      <c r="I7" s="13" t="str">
        <f t="shared" si="0"/>
        <v>破损石砖</v>
      </c>
      <c r="J7" s="13">
        <f t="shared" si="1"/>
        <v>9</v>
      </c>
      <c r="K7" s="13">
        <f>方块表!G16</f>
        <v>2</v>
      </c>
    </row>
    <row r="8" spans="1:11">
      <c r="A8">
        <v>7</v>
      </c>
      <c r="B8" s="12" t="str">
        <f>方块表!I17</f>
        <v>凿刻石砖</v>
      </c>
      <c r="C8" s="12">
        <v>1</v>
      </c>
      <c r="D8" s="132" t="s">
        <v>73</v>
      </c>
      <c r="E8" s="12">
        <f>方块表!E17</f>
        <v>98</v>
      </c>
      <c r="F8" s="13">
        <f>方块表!F17</f>
        <v>3</v>
      </c>
      <c r="G8" s="13">
        <v>1</v>
      </c>
      <c r="H8" s="12">
        <v>1</v>
      </c>
      <c r="I8" s="13" t="str">
        <f t="shared" si="0"/>
        <v>凿刻石砖</v>
      </c>
      <c r="J8" s="13">
        <f t="shared" si="1"/>
        <v>9</v>
      </c>
      <c r="K8" s="13">
        <f>方块表!G17</f>
        <v>2</v>
      </c>
    </row>
    <row r="9" spans="1:11">
      <c r="A9">
        <v>8</v>
      </c>
      <c r="B9" s="12" t="str">
        <f>方块表!I18</f>
        <v>砖头</v>
      </c>
      <c r="C9" s="12">
        <v>1</v>
      </c>
      <c r="D9" s="132" t="s">
        <v>73</v>
      </c>
      <c r="E9" s="12">
        <f>方块表!E18</f>
        <v>45</v>
      </c>
      <c r="F9" s="13">
        <f>方块表!F18</f>
        <v>0</v>
      </c>
      <c r="G9" s="13">
        <v>1</v>
      </c>
      <c r="H9" s="12">
        <v>1</v>
      </c>
      <c r="I9" s="13" t="str">
        <f t="shared" si="0"/>
        <v>砖头</v>
      </c>
      <c r="J9" s="13">
        <f t="shared" si="1"/>
        <v>9</v>
      </c>
      <c r="K9" s="13">
        <f>方块表!G18</f>
        <v>2</v>
      </c>
    </row>
    <row r="10" spans="1:11">
      <c r="A10">
        <v>9</v>
      </c>
      <c r="B10" s="12" t="str">
        <f>方块表!I19</f>
        <v>砂石</v>
      </c>
      <c r="C10" s="12">
        <v>1</v>
      </c>
      <c r="D10" s="132" t="s">
        <v>73</v>
      </c>
      <c r="E10" s="12">
        <f>方块表!E19</f>
        <v>24</v>
      </c>
      <c r="F10" s="13">
        <f>方块表!F19</f>
        <v>0</v>
      </c>
      <c r="G10" s="13">
        <v>1</v>
      </c>
      <c r="H10" s="12">
        <v>1</v>
      </c>
      <c r="I10" s="13" t="str">
        <f t="shared" si="0"/>
        <v>砂石</v>
      </c>
      <c r="J10" s="13">
        <f t="shared" si="1"/>
        <v>9</v>
      </c>
      <c r="K10" s="13">
        <f>方块表!G19</f>
        <v>2</v>
      </c>
    </row>
    <row r="11" spans="1:11">
      <c r="A11">
        <v>10</v>
      </c>
      <c r="B11" s="12" t="str">
        <f>方块表!I20</f>
        <v>暗砖</v>
      </c>
      <c r="C11" s="12">
        <v>1</v>
      </c>
      <c r="D11" s="132" t="s">
        <v>73</v>
      </c>
      <c r="E11" s="12">
        <f>方块表!E20</f>
        <v>112</v>
      </c>
      <c r="F11" s="13">
        <f>方块表!F20</f>
        <v>0</v>
      </c>
      <c r="G11" s="13">
        <v>1</v>
      </c>
      <c r="H11" s="12">
        <v>1</v>
      </c>
      <c r="I11" s="13" t="str">
        <f t="shared" si="0"/>
        <v>暗砖</v>
      </c>
      <c r="J11" s="13">
        <f t="shared" si="1"/>
        <v>9</v>
      </c>
      <c r="K11" s="13">
        <f>方块表!G20</f>
        <v>2</v>
      </c>
    </row>
    <row r="12" spans="1:11">
      <c r="A12">
        <v>11</v>
      </c>
      <c r="B12" s="12" t="str">
        <f>方块表!I7</f>
        <v>沙子</v>
      </c>
      <c r="C12" s="12">
        <v>1</v>
      </c>
      <c r="D12" s="132" t="s">
        <v>73</v>
      </c>
      <c r="E12" s="12">
        <f>方块表!E7</f>
        <v>12</v>
      </c>
      <c r="F12" s="13">
        <f>方块表!F7</f>
        <v>0</v>
      </c>
      <c r="G12" s="13">
        <v>1</v>
      </c>
      <c r="H12" s="12">
        <v>1</v>
      </c>
      <c r="I12" s="13" t="str">
        <f t="shared" si="0"/>
        <v>沙子</v>
      </c>
      <c r="J12" s="13">
        <f t="shared" si="1"/>
        <v>10</v>
      </c>
      <c r="K12" s="13">
        <f>方块表!G7</f>
        <v>1</v>
      </c>
    </row>
    <row r="13" spans="1:11">
      <c r="A13">
        <v>12</v>
      </c>
      <c r="B13" s="12" t="str">
        <f>方块表!I8</f>
        <v>橡树木</v>
      </c>
      <c r="C13" s="12">
        <v>1</v>
      </c>
      <c r="D13" s="132" t="s">
        <v>73</v>
      </c>
      <c r="E13" s="12">
        <f>方块表!E8</f>
        <v>17</v>
      </c>
      <c r="F13" s="13">
        <f>方块表!F8</f>
        <v>0</v>
      </c>
      <c r="G13" s="13">
        <v>1</v>
      </c>
      <c r="H13" s="12">
        <v>1</v>
      </c>
      <c r="I13" s="13" t="str">
        <f t="shared" si="0"/>
        <v>橡树木</v>
      </c>
      <c r="J13" s="13">
        <f t="shared" si="1"/>
        <v>10</v>
      </c>
      <c r="K13" s="13">
        <f>方块表!G8</f>
        <v>1</v>
      </c>
    </row>
    <row r="14" spans="1:11">
      <c r="A14">
        <v>13</v>
      </c>
      <c r="B14" s="12" t="str">
        <f>方块表!I9</f>
        <v>云杉木</v>
      </c>
      <c r="C14" s="12">
        <v>1</v>
      </c>
      <c r="D14" s="132" t="s">
        <v>73</v>
      </c>
      <c r="E14" s="12">
        <f>方块表!E9</f>
        <v>17</v>
      </c>
      <c r="F14" s="13">
        <f>方块表!F9</f>
        <v>1</v>
      </c>
      <c r="G14" s="13">
        <v>1</v>
      </c>
      <c r="H14" s="12">
        <v>1</v>
      </c>
      <c r="I14" s="13" t="str">
        <f t="shared" si="0"/>
        <v>云杉木</v>
      </c>
      <c r="J14" s="13">
        <f t="shared" si="1"/>
        <v>10</v>
      </c>
      <c r="K14" s="13">
        <f>方块表!G9</f>
        <v>1</v>
      </c>
    </row>
    <row r="15" spans="1:11">
      <c r="A15">
        <v>14</v>
      </c>
      <c r="B15" s="12" t="str">
        <f>方块表!I10</f>
        <v>桦树木</v>
      </c>
      <c r="C15" s="12">
        <v>1</v>
      </c>
      <c r="D15" s="132" t="s">
        <v>73</v>
      </c>
      <c r="E15" s="12">
        <f>方块表!E10</f>
        <v>17</v>
      </c>
      <c r="F15" s="13">
        <f>方块表!F10</f>
        <v>2</v>
      </c>
      <c r="G15" s="13">
        <v>1</v>
      </c>
      <c r="H15" s="12">
        <v>1</v>
      </c>
      <c r="I15" s="13" t="str">
        <f t="shared" si="0"/>
        <v>桦树木</v>
      </c>
      <c r="J15" s="13">
        <f t="shared" si="1"/>
        <v>10</v>
      </c>
      <c r="K15" s="13">
        <f>方块表!G10</f>
        <v>1</v>
      </c>
    </row>
    <row r="16" spans="1:11">
      <c r="A16">
        <v>15</v>
      </c>
      <c r="B16" s="12" t="str">
        <f>方块表!I11</f>
        <v>丛林木</v>
      </c>
      <c r="C16" s="12">
        <v>1</v>
      </c>
      <c r="D16" s="132" t="s">
        <v>73</v>
      </c>
      <c r="E16" s="12">
        <f>方块表!E11</f>
        <v>17</v>
      </c>
      <c r="F16" s="13">
        <f>方块表!F11</f>
        <v>3</v>
      </c>
      <c r="G16" s="13">
        <v>1</v>
      </c>
      <c r="H16" s="12">
        <v>1</v>
      </c>
      <c r="I16" s="13" t="str">
        <f t="shared" si="0"/>
        <v>丛林木</v>
      </c>
      <c r="J16" s="13">
        <f t="shared" si="1"/>
        <v>10</v>
      </c>
      <c r="K16" s="13">
        <f>方块表!G11</f>
        <v>1</v>
      </c>
    </row>
    <row r="17" spans="1:11">
      <c r="A17">
        <v>16</v>
      </c>
      <c r="B17" s="12" t="str">
        <f>方块表!I61</f>
        <v>浅蓝色混凝土</v>
      </c>
      <c r="C17" s="12">
        <v>1</v>
      </c>
      <c r="D17" s="132" t="s">
        <v>73</v>
      </c>
      <c r="E17" s="12">
        <f>方块表!E61</f>
        <v>251</v>
      </c>
      <c r="F17" s="13">
        <f>方块表!F61</f>
        <v>3</v>
      </c>
      <c r="G17" s="13">
        <v>1</v>
      </c>
      <c r="H17" s="12">
        <v>1</v>
      </c>
      <c r="I17" s="13" t="str">
        <f t="shared" si="0"/>
        <v>浅蓝色混凝土</v>
      </c>
      <c r="J17" s="13">
        <f t="shared" si="1"/>
        <v>8</v>
      </c>
      <c r="K17" s="13">
        <f>方块表!G61</f>
        <v>3</v>
      </c>
    </row>
    <row r="18" spans="1:11">
      <c r="A18">
        <v>17</v>
      </c>
      <c r="B18" s="12" t="str">
        <f>方块表!I62</f>
        <v>黄色混凝土</v>
      </c>
      <c r="C18" s="12">
        <v>1</v>
      </c>
      <c r="D18" s="132" t="s">
        <v>73</v>
      </c>
      <c r="E18" s="12">
        <f>方块表!E62</f>
        <v>251</v>
      </c>
      <c r="F18" s="13">
        <f>方块表!F62</f>
        <v>4</v>
      </c>
      <c r="G18" s="13">
        <v>1</v>
      </c>
      <c r="H18" s="12">
        <v>1</v>
      </c>
      <c r="I18" s="13" t="str">
        <f t="shared" si="0"/>
        <v>黄色混凝土</v>
      </c>
      <c r="J18" s="13">
        <f t="shared" si="1"/>
        <v>8</v>
      </c>
      <c r="K18" s="13">
        <f>方块表!G62</f>
        <v>3</v>
      </c>
    </row>
    <row r="19" spans="1:11">
      <c r="A19">
        <v>18</v>
      </c>
      <c r="B19" s="12" t="str">
        <f>方块表!I63</f>
        <v>浅绿色混凝土</v>
      </c>
      <c r="C19" s="12">
        <v>1</v>
      </c>
      <c r="D19" s="132" t="s">
        <v>73</v>
      </c>
      <c r="E19" s="12">
        <f>方块表!E63</f>
        <v>251</v>
      </c>
      <c r="F19" s="13">
        <f>方块表!F63</f>
        <v>5</v>
      </c>
      <c r="G19" s="13">
        <v>1</v>
      </c>
      <c r="H19" s="12">
        <v>1</v>
      </c>
      <c r="I19" s="13" t="str">
        <f t="shared" si="0"/>
        <v>浅绿色混凝土</v>
      </c>
      <c r="J19" s="13">
        <f t="shared" si="1"/>
        <v>8</v>
      </c>
      <c r="K19" s="13">
        <f>方块表!G63</f>
        <v>3</v>
      </c>
    </row>
    <row r="20" spans="1:11">
      <c r="A20">
        <v>19</v>
      </c>
      <c r="B20" s="12" t="str">
        <f>方块表!I64</f>
        <v>粉色混凝土</v>
      </c>
      <c r="C20" s="12">
        <v>1</v>
      </c>
      <c r="D20" s="132" t="s">
        <v>73</v>
      </c>
      <c r="E20" s="12">
        <f>方块表!E64</f>
        <v>251</v>
      </c>
      <c r="F20" s="13">
        <f>方块表!F64</f>
        <v>6</v>
      </c>
      <c r="G20" s="13">
        <v>1</v>
      </c>
      <c r="H20" s="12">
        <v>1</v>
      </c>
      <c r="I20" s="13" t="str">
        <f t="shared" si="0"/>
        <v>粉色混凝土</v>
      </c>
      <c r="J20" s="13">
        <f t="shared" si="1"/>
        <v>8</v>
      </c>
      <c r="K20" s="13">
        <f>方块表!G64</f>
        <v>3</v>
      </c>
    </row>
    <row r="21" spans="1:11">
      <c r="A21">
        <v>20</v>
      </c>
      <c r="B21" s="12" t="str">
        <f>方块表!I21</f>
        <v>橡木板</v>
      </c>
      <c r="C21" s="12">
        <v>1</v>
      </c>
      <c r="D21" s="132" t="s">
        <v>73</v>
      </c>
      <c r="E21" s="12">
        <f>方块表!E21</f>
        <v>5</v>
      </c>
      <c r="F21" s="13">
        <f>方块表!F21</f>
        <v>0</v>
      </c>
      <c r="G21" s="13">
        <v>1</v>
      </c>
      <c r="H21" s="12">
        <v>1</v>
      </c>
      <c r="I21" s="13" t="str">
        <f t="shared" si="0"/>
        <v>橡木板</v>
      </c>
      <c r="J21" s="13">
        <f t="shared" si="1"/>
        <v>9</v>
      </c>
      <c r="K21" s="13">
        <f>方块表!G21</f>
        <v>2</v>
      </c>
    </row>
    <row r="22" spans="1:11">
      <c r="A22">
        <v>21</v>
      </c>
      <c r="B22" s="12" t="str">
        <f>方块表!I172</f>
        <v>火把</v>
      </c>
      <c r="C22" s="12">
        <v>1</v>
      </c>
      <c r="D22" s="132" t="s">
        <v>73</v>
      </c>
      <c r="E22" s="12">
        <f>方块表!E172</f>
        <v>50</v>
      </c>
      <c r="F22" s="13">
        <f>方块表!F172</f>
        <v>5</v>
      </c>
      <c r="G22" s="13">
        <v>1</v>
      </c>
      <c r="H22" s="12">
        <v>1</v>
      </c>
      <c r="I22" s="13" t="str">
        <f t="shared" si="0"/>
        <v>火把</v>
      </c>
      <c r="J22" s="13">
        <f t="shared" si="1"/>
        <v>7</v>
      </c>
      <c r="K22" s="13">
        <f>方块表!G172</f>
        <v>4</v>
      </c>
    </row>
    <row r="23" spans="1:11">
      <c r="A23">
        <v>22</v>
      </c>
      <c r="B23" s="12" t="str">
        <f>方块表!I22</f>
        <v>云杉木板</v>
      </c>
      <c r="C23" s="12">
        <v>1</v>
      </c>
      <c r="D23" s="132" t="s">
        <v>73</v>
      </c>
      <c r="E23" s="12">
        <f>方块表!E22</f>
        <v>5</v>
      </c>
      <c r="F23" s="13">
        <f>方块表!F22</f>
        <v>1</v>
      </c>
      <c r="G23" s="13">
        <v>1</v>
      </c>
      <c r="H23" s="12">
        <v>1</v>
      </c>
      <c r="I23" s="13" t="str">
        <f t="shared" si="0"/>
        <v>云杉木板</v>
      </c>
      <c r="J23" s="13">
        <f t="shared" si="1"/>
        <v>9</v>
      </c>
      <c r="K23" s="13">
        <f>方块表!G22</f>
        <v>2</v>
      </c>
    </row>
    <row r="24" spans="1:11">
      <c r="A24">
        <v>23</v>
      </c>
      <c r="B24" s="12" t="str">
        <f>方块表!I65</f>
        <v>灰色混凝土</v>
      </c>
      <c r="C24" s="12">
        <v>1</v>
      </c>
      <c r="D24" s="132" t="s">
        <v>73</v>
      </c>
      <c r="E24" s="12">
        <f>方块表!E65</f>
        <v>251</v>
      </c>
      <c r="F24" s="13">
        <f>方块表!F65</f>
        <v>7</v>
      </c>
      <c r="G24" s="13">
        <v>1</v>
      </c>
      <c r="H24" s="12">
        <v>1</v>
      </c>
      <c r="I24" s="13" t="str">
        <f t="shared" si="0"/>
        <v>灰色混凝土</v>
      </c>
      <c r="J24" s="13">
        <f t="shared" si="1"/>
        <v>8</v>
      </c>
      <c r="K24" s="13">
        <f>方块表!G65</f>
        <v>3</v>
      </c>
    </row>
    <row r="25" spans="1:11">
      <c r="A25">
        <v>24</v>
      </c>
      <c r="B25" s="12" t="str">
        <f>方块表!I66</f>
        <v>浅灰色混凝土</v>
      </c>
      <c r="C25" s="12">
        <v>1</v>
      </c>
      <c r="D25" s="132" t="s">
        <v>73</v>
      </c>
      <c r="E25" s="12">
        <f>方块表!E66</f>
        <v>251</v>
      </c>
      <c r="F25" s="13">
        <f>方块表!F66</f>
        <v>8</v>
      </c>
      <c r="G25" s="13">
        <v>1</v>
      </c>
      <c r="H25" s="12">
        <v>1</v>
      </c>
      <c r="I25" s="13" t="str">
        <f t="shared" si="0"/>
        <v>浅灰色混凝土</v>
      </c>
      <c r="J25" s="13">
        <f t="shared" si="1"/>
        <v>8</v>
      </c>
      <c r="K25" s="13">
        <f>方块表!G66</f>
        <v>3</v>
      </c>
    </row>
    <row r="26" spans="1:11">
      <c r="A26">
        <v>25</v>
      </c>
      <c r="B26" s="12" t="e">
        <f>方块表!#REF!</f>
        <v>#REF!</v>
      </c>
      <c r="C26" s="12">
        <v>1</v>
      </c>
      <c r="D26" s="132" t="s">
        <v>73</v>
      </c>
      <c r="E26" s="12" t="e">
        <f>方块表!#REF!</f>
        <v>#REF!</v>
      </c>
      <c r="F26" s="13" t="e">
        <f>方块表!#REF!</f>
        <v>#REF!</v>
      </c>
      <c r="G26" s="13">
        <v>1</v>
      </c>
      <c r="H26" s="12">
        <v>1</v>
      </c>
      <c r="I26" s="13" t="e">
        <f t="shared" si="0"/>
        <v>#REF!</v>
      </c>
      <c r="J26" s="13" t="e">
        <f t="shared" si="1"/>
        <v>#REF!</v>
      </c>
      <c r="K26" s="13" t="e">
        <f>方块表!#REF!</f>
        <v>#REF!</v>
      </c>
    </row>
    <row r="27" spans="1:11">
      <c r="A27">
        <v>26</v>
      </c>
      <c r="B27" s="12" t="str">
        <f>方块表!I67</f>
        <v>青色混凝土</v>
      </c>
      <c r="C27" s="12">
        <v>1</v>
      </c>
      <c r="D27" s="132" t="s">
        <v>73</v>
      </c>
      <c r="E27" s="12">
        <f>方块表!E67</f>
        <v>251</v>
      </c>
      <c r="F27" s="13">
        <f>方块表!F67</f>
        <v>9</v>
      </c>
      <c r="G27" s="13">
        <v>1</v>
      </c>
      <c r="H27" s="12">
        <v>1</v>
      </c>
      <c r="I27" s="13" t="str">
        <f t="shared" si="0"/>
        <v>青色混凝土</v>
      </c>
      <c r="J27" s="13">
        <f t="shared" si="1"/>
        <v>8</v>
      </c>
      <c r="K27" s="13">
        <f>方块表!G67</f>
        <v>3</v>
      </c>
    </row>
    <row r="28" spans="1:11">
      <c r="A28">
        <v>27</v>
      </c>
      <c r="B28" s="12" t="str">
        <f>方块表!I23</f>
        <v>桦树木板</v>
      </c>
      <c r="C28" s="12">
        <v>1</v>
      </c>
      <c r="D28" s="132" t="s">
        <v>73</v>
      </c>
      <c r="E28" s="12">
        <f>方块表!E23</f>
        <v>5</v>
      </c>
      <c r="F28" s="13">
        <f>方块表!F23</f>
        <v>2</v>
      </c>
      <c r="G28" s="13">
        <v>2</v>
      </c>
      <c r="H28" s="12">
        <v>1</v>
      </c>
      <c r="I28" s="13" t="str">
        <f t="shared" si="0"/>
        <v>桦树木板</v>
      </c>
      <c r="J28" s="13">
        <f t="shared" si="1"/>
        <v>9</v>
      </c>
      <c r="K28" s="13">
        <f>方块表!G23</f>
        <v>2</v>
      </c>
    </row>
    <row r="29" spans="1:11">
      <c r="A29">
        <v>28</v>
      </c>
      <c r="B29" s="12" t="str">
        <f>方块表!I24</f>
        <v>丛林木板</v>
      </c>
      <c r="C29" s="12">
        <v>1</v>
      </c>
      <c r="D29" s="132" t="s">
        <v>73</v>
      </c>
      <c r="E29" s="12">
        <f>方块表!E24</f>
        <v>5</v>
      </c>
      <c r="F29" s="13">
        <f>方块表!F24</f>
        <v>3</v>
      </c>
      <c r="G29" s="13">
        <v>2</v>
      </c>
      <c r="H29" s="12">
        <v>1</v>
      </c>
      <c r="I29" s="13" t="str">
        <f t="shared" si="0"/>
        <v>丛林木板</v>
      </c>
      <c r="J29" s="13">
        <f t="shared" si="1"/>
        <v>9</v>
      </c>
      <c r="K29" s="13">
        <f>方块表!G24</f>
        <v>2</v>
      </c>
    </row>
    <row r="30" spans="1:11">
      <c r="A30">
        <v>29</v>
      </c>
      <c r="B30" s="12" t="str">
        <f>方块表!I25</f>
        <v>金合欢木板</v>
      </c>
      <c r="C30" s="12">
        <v>1</v>
      </c>
      <c r="D30" s="132" t="s">
        <v>73</v>
      </c>
      <c r="E30" s="12">
        <f>方块表!E25</f>
        <v>5</v>
      </c>
      <c r="F30" s="13">
        <f>方块表!F25</f>
        <v>4</v>
      </c>
      <c r="G30" s="13">
        <v>2</v>
      </c>
      <c r="H30" s="12">
        <v>1</v>
      </c>
      <c r="I30" s="13" t="str">
        <f t="shared" si="0"/>
        <v>金合欢木板</v>
      </c>
      <c r="J30" s="13">
        <f t="shared" si="1"/>
        <v>9</v>
      </c>
      <c r="K30" s="13">
        <f>方块表!G25</f>
        <v>2</v>
      </c>
    </row>
    <row r="31" spans="1:11">
      <c r="A31">
        <v>30</v>
      </c>
      <c r="B31" s="12" t="str">
        <f>方块表!I26</f>
        <v>暗橡木板</v>
      </c>
      <c r="C31" s="12">
        <v>1</v>
      </c>
      <c r="D31" s="132" t="s">
        <v>73</v>
      </c>
      <c r="E31" s="12">
        <f>方块表!E26</f>
        <v>5</v>
      </c>
      <c r="F31" s="13">
        <f>方块表!F26</f>
        <v>5</v>
      </c>
      <c r="G31" s="13">
        <v>2</v>
      </c>
      <c r="H31" s="12">
        <v>1</v>
      </c>
      <c r="I31" s="13" t="str">
        <f t="shared" si="0"/>
        <v>暗橡木板</v>
      </c>
      <c r="J31" s="13">
        <f t="shared" si="1"/>
        <v>9</v>
      </c>
      <c r="K31" s="13">
        <f>方块表!G26</f>
        <v>2</v>
      </c>
    </row>
    <row r="32" spans="1:11">
      <c r="A32">
        <v>31</v>
      </c>
      <c r="B32" s="12" t="str">
        <f>方块表!I27</f>
        <v>冰</v>
      </c>
      <c r="C32" s="12">
        <v>1</v>
      </c>
      <c r="D32" s="132" t="s">
        <v>73</v>
      </c>
      <c r="E32" s="12">
        <f>方块表!E27</f>
        <v>79</v>
      </c>
      <c r="F32" s="13">
        <f>方块表!F27</f>
        <v>0</v>
      </c>
      <c r="G32" s="13">
        <v>2</v>
      </c>
      <c r="H32" s="12">
        <v>1</v>
      </c>
      <c r="I32" s="13" t="str">
        <f t="shared" si="0"/>
        <v>冰</v>
      </c>
      <c r="J32" s="13">
        <f t="shared" si="1"/>
        <v>9</v>
      </c>
      <c r="K32" s="13">
        <f>方块表!G27</f>
        <v>2</v>
      </c>
    </row>
    <row r="33" spans="1:11">
      <c r="A33">
        <v>32</v>
      </c>
      <c r="B33" s="12" t="str">
        <f>方块表!I28</f>
        <v>石英</v>
      </c>
      <c r="C33" s="12">
        <v>1</v>
      </c>
      <c r="D33" s="132" t="s">
        <v>73</v>
      </c>
      <c r="E33" s="12">
        <f>方块表!E28</f>
        <v>155</v>
      </c>
      <c r="F33" s="13">
        <f>方块表!F28</f>
        <v>0</v>
      </c>
      <c r="G33" s="13">
        <v>2</v>
      </c>
      <c r="H33" s="12">
        <v>1</v>
      </c>
      <c r="I33" s="13" t="str">
        <f t="shared" si="0"/>
        <v>石英</v>
      </c>
      <c r="J33" s="13">
        <f t="shared" si="1"/>
        <v>8</v>
      </c>
      <c r="K33" s="13">
        <f>方块表!G28</f>
        <v>3</v>
      </c>
    </row>
    <row r="34" spans="1:11">
      <c r="A34">
        <v>33</v>
      </c>
      <c r="B34" s="12" t="str">
        <f>方块表!I29</f>
        <v>铁块</v>
      </c>
      <c r="C34" s="12">
        <v>1</v>
      </c>
      <c r="D34" s="132" t="s">
        <v>73</v>
      </c>
      <c r="E34" s="12">
        <f>方块表!E29</f>
        <v>42</v>
      </c>
      <c r="F34" s="13">
        <f>方块表!F29</f>
        <v>0</v>
      </c>
      <c r="G34" s="13">
        <v>2</v>
      </c>
      <c r="H34" s="12">
        <v>1</v>
      </c>
      <c r="I34" s="13" t="str">
        <f t="shared" ref="I34:I65" si="2">B34</f>
        <v>铁块</v>
      </c>
      <c r="J34" s="13">
        <f t="shared" ref="J34:J65" si="3">11-K34</f>
        <v>8</v>
      </c>
      <c r="K34" s="13">
        <f>方块表!G29</f>
        <v>3</v>
      </c>
    </row>
    <row r="35" spans="1:11">
      <c r="A35">
        <v>34</v>
      </c>
      <c r="B35" s="12" t="str">
        <f>方块表!I30</f>
        <v>雪方块</v>
      </c>
      <c r="C35" s="12">
        <v>1</v>
      </c>
      <c r="D35" s="132" t="s">
        <v>73</v>
      </c>
      <c r="E35" s="12">
        <f>方块表!E30</f>
        <v>80</v>
      </c>
      <c r="F35" s="13">
        <f>方块表!F30</f>
        <v>0</v>
      </c>
      <c r="G35" s="13">
        <v>2</v>
      </c>
      <c r="H35" s="12">
        <v>1</v>
      </c>
      <c r="I35" s="13" t="str">
        <f t="shared" si="2"/>
        <v>雪方块</v>
      </c>
      <c r="J35" s="13">
        <f t="shared" si="3"/>
        <v>8</v>
      </c>
      <c r="K35" s="13">
        <f>方块表!G30</f>
        <v>3</v>
      </c>
    </row>
    <row r="36" spans="1:11">
      <c r="A36">
        <v>35</v>
      </c>
      <c r="B36" s="12" t="str">
        <f>方块表!I31</f>
        <v>雕刻砂石</v>
      </c>
      <c r="C36" s="12">
        <v>1</v>
      </c>
      <c r="D36" s="132" t="s">
        <v>73</v>
      </c>
      <c r="E36" s="12">
        <f>方块表!E31</f>
        <v>24</v>
      </c>
      <c r="F36" s="13">
        <f>方块表!F31</f>
        <v>1</v>
      </c>
      <c r="G36" s="13">
        <v>2</v>
      </c>
      <c r="H36" s="12">
        <v>1</v>
      </c>
      <c r="I36" s="13" t="str">
        <f t="shared" si="2"/>
        <v>雕刻砂石</v>
      </c>
      <c r="J36" s="13">
        <f t="shared" si="3"/>
        <v>8</v>
      </c>
      <c r="K36" s="13">
        <f>方块表!G31</f>
        <v>3</v>
      </c>
    </row>
    <row r="37" spans="1:11">
      <c r="A37">
        <v>36</v>
      </c>
      <c r="B37" s="12" t="str">
        <f>方块表!I32</f>
        <v>光滑砂石</v>
      </c>
      <c r="C37" s="12">
        <v>1</v>
      </c>
      <c r="D37" s="132" t="s">
        <v>73</v>
      </c>
      <c r="E37" s="12">
        <f>方块表!E32</f>
        <v>24</v>
      </c>
      <c r="F37" s="13">
        <f>方块表!F32</f>
        <v>2</v>
      </c>
      <c r="G37" s="13">
        <v>2</v>
      </c>
      <c r="H37" s="12">
        <v>1</v>
      </c>
      <c r="I37" s="13" t="str">
        <f t="shared" si="2"/>
        <v>光滑砂石</v>
      </c>
      <c r="J37" s="13">
        <f t="shared" si="3"/>
        <v>8</v>
      </c>
      <c r="K37" s="13">
        <f>方块表!G32</f>
        <v>3</v>
      </c>
    </row>
    <row r="38" spans="1:11">
      <c r="A38">
        <v>37</v>
      </c>
      <c r="B38" s="12" t="str">
        <f>方块表!I33</f>
        <v>橡树叶</v>
      </c>
      <c r="C38" s="12">
        <v>1</v>
      </c>
      <c r="D38" s="132" t="s">
        <v>73</v>
      </c>
      <c r="E38" s="12">
        <f>方块表!E33</f>
        <v>18</v>
      </c>
      <c r="F38" s="13">
        <f>方块表!F33</f>
        <v>0</v>
      </c>
      <c r="G38" s="13">
        <v>2</v>
      </c>
      <c r="H38" s="12">
        <v>1</v>
      </c>
      <c r="I38" s="13" t="str">
        <f t="shared" si="2"/>
        <v>橡树叶</v>
      </c>
      <c r="J38" s="13">
        <f t="shared" si="3"/>
        <v>8</v>
      </c>
      <c r="K38" s="13">
        <f>方块表!G33</f>
        <v>3</v>
      </c>
    </row>
    <row r="39" spans="1:11">
      <c r="A39">
        <v>38</v>
      </c>
      <c r="B39" s="12" t="str">
        <f>方块表!I34</f>
        <v>云杉树叶</v>
      </c>
      <c r="C39" s="12">
        <v>1</v>
      </c>
      <c r="D39" s="132" t="s">
        <v>73</v>
      </c>
      <c r="E39" s="12">
        <f>方块表!E34</f>
        <v>18</v>
      </c>
      <c r="F39" s="13">
        <f>方块表!F34</f>
        <v>1</v>
      </c>
      <c r="G39" s="13">
        <v>2</v>
      </c>
      <c r="H39" s="12">
        <v>1</v>
      </c>
      <c r="I39" s="13" t="str">
        <f t="shared" si="2"/>
        <v>云杉树叶</v>
      </c>
      <c r="J39" s="13">
        <f t="shared" si="3"/>
        <v>8</v>
      </c>
      <c r="K39" s="13">
        <f>方块表!G34</f>
        <v>3</v>
      </c>
    </row>
    <row r="40" spans="1:11">
      <c r="A40">
        <v>39</v>
      </c>
      <c r="B40" s="12" t="str">
        <f>方块表!I35</f>
        <v>桦树叶</v>
      </c>
      <c r="C40" s="12">
        <v>1</v>
      </c>
      <c r="D40" s="132" t="s">
        <v>73</v>
      </c>
      <c r="E40" s="12">
        <f>方块表!E35</f>
        <v>18</v>
      </c>
      <c r="F40" s="13">
        <f>方块表!F35</f>
        <v>2</v>
      </c>
      <c r="G40" s="13">
        <v>2</v>
      </c>
      <c r="H40" s="12">
        <v>1</v>
      </c>
      <c r="I40" s="13" t="str">
        <f t="shared" si="2"/>
        <v>桦树叶</v>
      </c>
      <c r="J40" s="13">
        <f t="shared" si="3"/>
        <v>8</v>
      </c>
      <c r="K40" s="13">
        <f>方块表!G35</f>
        <v>3</v>
      </c>
    </row>
    <row r="41" spans="1:11">
      <c r="A41">
        <v>40</v>
      </c>
      <c r="B41" s="12" t="str">
        <f>方块表!I36</f>
        <v>丛林树叶</v>
      </c>
      <c r="C41" s="12">
        <v>1</v>
      </c>
      <c r="D41" s="132" t="s">
        <v>73</v>
      </c>
      <c r="E41" s="12">
        <f>方块表!E36</f>
        <v>18</v>
      </c>
      <c r="F41" s="13">
        <f>方块表!F36</f>
        <v>3</v>
      </c>
      <c r="G41" s="13">
        <v>2</v>
      </c>
      <c r="H41" s="12">
        <v>1</v>
      </c>
      <c r="I41" s="13" t="str">
        <f t="shared" si="2"/>
        <v>丛林树叶</v>
      </c>
      <c r="J41" s="13">
        <f t="shared" si="3"/>
        <v>8</v>
      </c>
      <c r="K41" s="13">
        <f>方块表!G36</f>
        <v>3</v>
      </c>
    </row>
    <row r="42" spans="1:11">
      <c r="A42">
        <v>41</v>
      </c>
      <c r="B42" s="12" t="str">
        <f>方块表!I37</f>
        <v>金块</v>
      </c>
      <c r="C42" s="12">
        <v>1</v>
      </c>
      <c r="D42" s="132" t="s">
        <v>73</v>
      </c>
      <c r="E42" s="12">
        <f>方块表!E37</f>
        <v>41</v>
      </c>
      <c r="F42" s="13">
        <f>方块表!F37</f>
        <v>0</v>
      </c>
      <c r="G42" s="13">
        <v>2</v>
      </c>
      <c r="H42" s="12">
        <v>1</v>
      </c>
      <c r="I42" s="13" t="str">
        <f t="shared" si="2"/>
        <v>金块</v>
      </c>
      <c r="J42" s="13">
        <f t="shared" si="3"/>
        <v>7</v>
      </c>
      <c r="K42" s="13">
        <f>方块表!G37</f>
        <v>4</v>
      </c>
    </row>
    <row r="43" spans="1:11">
      <c r="A43">
        <v>42</v>
      </c>
      <c r="B43" s="12" t="str">
        <f>方块表!I38</f>
        <v>天青石块</v>
      </c>
      <c r="C43" s="12">
        <v>1</v>
      </c>
      <c r="D43" s="132" t="s">
        <v>73</v>
      </c>
      <c r="E43" s="12">
        <f>方块表!E38</f>
        <v>22</v>
      </c>
      <c r="F43" s="13">
        <f>方块表!F38</f>
        <v>0</v>
      </c>
      <c r="G43" s="13">
        <v>2</v>
      </c>
      <c r="H43" s="12">
        <v>1</v>
      </c>
      <c r="I43" s="13" t="str">
        <f t="shared" si="2"/>
        <v>天青石块</v>
      </c>
      <c r="J43" s="13">
        <f t="shared" si="3"/>
        <v>6</v>
      </c>
      <c r="K43" s="13">
        <f>方块表!G38</f>
        <v>5</v>
      </c>
    </row>
    <row r="44" spans="1:11">
      <c r="A44">
        <v>43</v>
      </c>
      <c r="B44" s="12" t="str">
        <f>方块表!I147</f>
        <v>黑色羊毛</v>
      </c>
      <c r="C44" s="12">
        <v>1</v>
      </c>
      <c r="D44" s="132" t="s">
        <v>73</v>
      </c>
      <c r="E44" s="12">
        <f>方块表!E147</f>
        <v>35</v>
      </c>
      <c r="F44" s="13">
        <f>方块表!F147</f>
        <v>15</v>
      </c>
      <c r="G44" s="13">
        <v>2</v>
      </c>
      <c r="H44" s="12">
        <v>1</v>
      </c>
      <c r="I44" s="13" t="str">
        <f t="shared" si="2"/>
        <v>黑色羊毛</v>
      </c>
      <c r="J44" s="13">
        <f t="shared" si="3"/>
        <v>9</v>
      </c>
      <c r="K44" s="13">
        <f>方块表!G147</f>
        <v>2</v>
      </c>
    </row>
    <row r="45" spans="1:11">
      <c r="A45">
        <v>44</v>
      </c>
      <c r="B45" s="12" t="str">
        <f>方块表!I148</f>
        <v>白色地毯</v>
      </c>
      <c r="C45" s="12">
        <v>1</v>
      </c>
      <c r="D45" s="132" t="s">
        <v>73</v>
      </c>
      <c r="E45" s="12">
        <f>方块表!E148</f>
        <v>171</v>
      </c>
      <c r="F45" s="13">
        <f>方块表!F148</f>
        <v>0</v>
      </c>
      <c r="G45" s="13">
        <v>2</v>
      </c>
      <c r="H45" s="12">
        <v>1</v>
      </c>
      <c r="I45" s="13" t="str">
        <f t="shared" si="2"/>
        <v>白色地毯</v>
      </c>
      <c r="J45" s="13">
        <f t="shared" si="3"/>
        <v>9</v>
      </c>
      <c r="K45" s="13">
        <f>方块表!G148</f>
        <v>2</v>
      </c>
    </row>
    <row r="46" spans="1:11">
      <c r="A46">
        <v>45</v>
      </c>
      <c r="B46" s="12" t="str">
        <f>方块表!I68</f>
        <v>紫色混凝土</v>
      </c>
      <c r="C46" s="12">
        <v>1</v>
      </c>
      <c r="D46" s="132" t="s">
        <v>73</v>
      </c>
      <c r="E46" s="12">
        <f>方块表!E68</f>
        <v>251</v>
      </c>
      <c r="F46" s="13">
        <f>方块表!F68</f>
        <v>10</v>
      </c>
      <c r="G46" s="13">
        <v>2</v>
      </c>
      <c r="H46" s="12">
        <v>1</v>
      </c>
      <c r="I46" s="13" t="str">
        <f t="shared" si="2"/>
        <v>紫色混凝土</v>
      </c>
      <c r="J46" s="13">
        <f t="shared" si="3"/>
        <v>8</v>
      </c>
      <c r="K46" s="13">
        <f>方块表!G68</f>
        <v>3</v>
      </c>
    </row>
    <row r="47" spans="1:11">
      <c r="A47">
        <v>46</v>
      </c>
      <c r="B47" s="12" t="str">
        <f>方块表!I69</f>
        <v>蓝色混凝土</v>
      </c>
      <c r="C47" s="12">
        <v>1</v>
      </c>
      <c r="D47" s="132" t="s">
        <v>73</v>
      </c>
      <c r="E47" s="12">
        <f>方块表!E69</f>
        <v>251</v>
      </c>
      <c r="F47" s="13">
        <f>方块表!F69</f>
        <v>11</v>
      </c>
      <c r="G47" s="13">
        <v>2</v>
      </c>
      <c r="H47" s="12">
        <v>1</v>
      </c>
      <c r="I47" s="13" t="str">
        <f t="shared" si="2"/>
        <v>蓝色混凝土</v>
      </c>
      <c r="J47" s="13">
        <f t="shared" si="3"/>
        <v>8</v>
      </c>
      <c r="K47" s="13">
        <f>方块表!G69</f>
        <v>3</v>
      </c>
    </row>
    <row r="48" spans="1:11">
      <c r="A48">
        <v>47</v>
      </c>
      <c r="B48" s="12" t="str">
        <f>方块表!I70</f>
        <v>棕色混凝土</v>
      </c>
      <c r="C48" s="12">
        <v>1</v>
      </c>
      <c r="D48" s="132" t="s">
        <v>73</v>
      </c>
      <c r="E48" s="12">
        <f>方块表!E70</f>
        <v>251</v>
      </c>
      <c r="F48" s="13">
        <f>方块表!F70</f>
        <v>12</v>
      </c>
      <c r="G48" s="13">
        <v>2</v>
      </c>
      <c r="H48" s="12">
        <v>1</v>
      </c>
      <c r="I48" s="13" t="str">
        <f t="shared" si="2"/>
        <v>棕色混凝土</v>
      </c>
      <c r="J48" s="13">
        <f t="shared" si="3"/>
        <v>8</v>
      </c>
      <c r="K48" s="13">
        <f>方块表!G70</f>
        <v>3</v>
      </c>
    </row>
    <row r="49" spans="1:11">
      <c r="A49">
        <v>48</v>
      </c>
      <c r="B49" s="12" t="str">
        <f>方块表!I71</f>
        <v>绿色混凝土</v>
      </c>
      <c r="C49" s="12">
        <v>1</v>
      </c>
      <c r="D49" s="132" t="s">
        <v>73</v>
      </c>
      <c r="E49" s="12">
        <f>方块表!E71</f>
        <v>251</v>
      </c>
      <c r="F49" s="13">
        <f>方块表!F71</f>
        <v>13</v>
      </c>
      <c r="G49" s="13">
        <v>2</v>
      </c>
      <c r="H49" s="12">
        <v>1</v>
      </c>
      <c r="I49" s="13" t="str">
        <f t="shared" si="2"/>
        <v>绿色混凝土</v>
      </c>
      <c r="J49" s="13">
        <f t="shared" si="3"/>
        <v>8</v>
      </c>
      <c r="K49" s="13">
        <f>方块表!G71</f>
        <v>3</v>
      </c>
    </row>
    <row r="50" spans="1:11">
      <c r="A50">
        <v>49</v>
      </c>
      <c r="B50" s="12" t="str">
        <f>方块表!I72</f>
        <v>红色混凝土</v>
      </c>
      <c r="C50" s="12">
        <v>1</v>
      </c>
      <c r="D50" s="132" t="s">
        <v>73</v>
      </c>
      <c r="E50" s="12">
        <f>方块表!E72</f>
        <v>251</v>
      </c>
      <c r="F50" s="13">
        <f>方块表!F72</f>
        <v>14</v>
      </c>
      <c r="G50" s="13">
        <v>2</v>
      </c>
      <c r="H50" s="12">
        <v>1</v>
      </c>
      <c r="I50" s="13" t="str">
        <f t="shared" si="2"/>
        <v>红色混凝土</v>
      </c>
      <c r="J50" s="13">
        <f t="shared" si="3"/>
        <v>8</v>
      </c>
      <c r="K50" s="13">
        <f>方块表!G72</f>
        <v>3</v>
      </c>
    </row>
    <row r="51" spans="1:11">
      <c r="A51">
        <v>50</v>
      </c>
      <c r="B51" s="12" t="str">
        <f>方块表!I73</f>
        <v>黑色混凝土</v>
      </c>
      <c r="C51" s="12">
        <v>1</v>
      </c>
      <c r="D51" s="132" t="s">
        <v>73</v>
      </c>
      <c r="E51" s="12">
        <f>方块表!E73</f>
        <v>251</v>
      </c>
      <c r="F51" s="13">
        <f>方块表!F73</f>
        <v>15</v>
      </c>
      <c r="G51" s="13">
        <v>2</v>
      </c>
      <c r="H51" s="12">
        <v>1</v>
      </c>
      <c r="I51" s="13" t="str">
        <f t="shared" si="2"/>
        <v>黑色混凝土</v>
      </c>
      <c r="J51" s="13">
        <f t="shared" si="3"/>
        <v>8</v>
      </c>
      <c r="K51" s="13">
        <f>方块表!G73</f>
        <v>3</v>
      </c>
    </row>
    <row r="52" spans="1:11">
      <c r="A52">
        <v>51</v>
      </c>
      <c r="B52" s="12" t="str">
        <f>方块表!I74</f>
        <v>鹅卵石板</v>
      </c>
      <c r="C52" s="12">
        <v>1</v>
      </c>
      <c r="D52" s="132" t="s">
        <v>73</v>
      </c>
      <c r="E52" s="12">
        <f>方块表!E74</f>
        <v>44</v>
      </c>
      <c r="F52" s="13">
        <f>方块表!F74</f>
        <v>3</v>
      </c>
      <c r="G52" s="13">
        <v>2</v>
      </c>
      <c r="H52" s="12">
        <v>1</v>
      </c>
      <c r="I52" s="13" t="str">
        <f t="shared" si="2"/>
        <v>鹅卵石板</v>
      </c>
      <c r="J52" s="13">
        <f t="shared" si="3"/>
        <v>8</v>
      </c>
      <c r="K52" s="13">
        <f>方块表!G74</f>
        <v>3</v>
      </c>
    </row>
    <row r="53" spans="1:11">
      <c r="A53">
        <v>52</v>
      </c>
      <c r="B53" s="12" t="str">
        <f>方块表!I75</f>
        <v>砖板</v>
      </c>
      <c r="C53" s="12">
        <v>1</v>
      </c>
      <c r="D53" s="132" t="s">
        <v>73</v>
      </c>
      <c r="E53" s="12">
        <f>方块表!E75</f>
        <v>44</v>
      </c>
      <c r="F53" s="13">
        <f>方块表!F75</f>
        <v>4</v>
      </c>
      <c r="G53" s="13">
        <v>2</v>
      </c>
      <c r="H53" s="12">
        <v>1</v>
      </c>
      <c r="I53" s="13" t="str">
        <f t="shared" si="2"/>
        <v>砖板</v>
      </c>
      <c r="J53" s="13">
        <f t="shared" si="3"/>
        <v>8</v>
      </c>
      <c r="K53" s="13">
        <f>方块表!G75</f>
        <v>3</v>
      </c>
    </row>
    <row r="54" spans="1:11">
      <c r="A54">
        <v>53</v>
      </c>
      <c r="B54" s="12" t="str">
        <f>方块表!I149</f>
        <v>橙色地毯</v>
      </c>
      <c r="C54" s="12">
        <v>1</v>
      </c>
      <c r="D54" s="132" t="s">
        <v>73</v>
      </c>
      <c r="E54" s="12">
        <f>方块表!E149</f>
        <v>171</v>
      </c>
      <c r="F54" s="13">
        <f>方块表!F149</f>
        <v>1</v>
      </c>
      <c r="G54" s="13">
        <v>2</v>
      </c>
      <c r="H54" s="12">
        <v>1</v>
      </c>
      <c r="I54" s="13" t="str">
        <f t="shared" si="2"/>
        <v>橙色地毯</v>
      </c>
      <c r="J54" s="13">
        <f t="shared" si="3"/>
        <v>9</v>
      </c>
      <c r="K54" s="13">
        <f>方块表!G149</f>
        <v>2</v>
      </c>
    </row>
    <row r="55" spans="1:11">
      <c r="A55">
        <v>54</v>
      </c>
      <c r="B55" s="12" t="str">
        <f>方块表!I39</f>
        <v>钻石块</v>
      </c>
      <c r="C55" s="12">
        <v>1</v>
      </c>
      <c r="D55" s="132" t="s">
        <v>73</v>
      </c>
      <c r="E55" s="12">
        <f>方块表!E39</f>
        <v>57</v>
      </c>
      <c r="F55" s="13">
        <f>方块表!F39</f>
        <v>0</v>
      </c>
      <c r="G55" s="13">
        <v>2</v>
      </c>
      <c r="H55" s="12">
        <v>1</v>
      </c>
      <c r="I55" s="13" t="str">
        <f t="shared" si="2"/>
        <v>钻石块</v>
      </c>
      <c r="J55" s="13">
        <f t="shared" si="3"/>
        <v>6</v>
      </c>
      <c r="K55" s="13">
        <f>方块表!G39</f>
        <v>5</v>
      </c>
    </row>
    <row r="56" spans="1:11">
      <c r="A56">
        <v>55</v>
      </c>
      <c r="B56" s="12" t="str">
        <f>方块表!I150</f>
        <v>品红色地毯</v>
      </c>
      <c r="C56" s="12">
        <v>1</v>
      </c>
      <c r="D56" s="132" t="s">
        <v>73</v>
      </c>
      <c r="E56" s="12">
        <f>方块表!E150</f>
        <v>171</v>
      </c>
      <c r="F56" s="13">
        <f>方块表!F150</f>
        <v>2</v>
      </c>
      <c r="G56" s="13">
        <v>2</v>
      </c>
      <c r="H56" s="12">
        <v>1</v>
      </c>
      <c r="I56" s="13" t="str">
        <f t="shared" si="2"/>
        <v>品红色地毯</v>
      </c>
      <c r="J56" s="13">
        <f t="shared" si="3"/>
        <v>9</v>
      </c>
      <c r="K56" s="13">
        <f>方块表!G150</f>
        <v>2</v>
      </c>
    </row>
    <row r="57" spans="1:11">
      <c r="A57">
        <v>56</v>
      </c>
      <c r="B57" s="12" t="str">
        <f>方块表!I151</f>
        <v>浅蓝色地毯</v>
      </c>
      <c r="C57" s="12">
        <v>1</v>
      </c>
      <c r="D57" s="132" t="s">
        <v>73</v>
      </c>
      <c r="E57" s="12">
        <f>方块表!E151</f>
        <v>171</v>
      </c>
      <c r="F57" s="13">
        <f>方块表!F151</f>
        <v>3</v>
      </c>
      <c r="G57" s="13">
        <v>2</v>
      </c>
      <c r="H57" s="12">
        <v>1</v>
      </c>
      <c r="I57" s="13" t="str">
        <f t="shared" si="2"/>
        <v>浅蓝色地毯</v>
      </c>
      <c r="J57" s="13">
        <f t="shared" si="3"/>
        <v>9</v>
      </c>
      <c r="K57" s="13">
        <f>方块表!G151</f>
        <v>2</v>
      </c>
    </row>
    <row r="58" spans="1:11">
      <c r="A58">
        <v>57</v>
      </c>
      <c r="B58" s="12" t="str">
        <f>方块表!I76</f>
        <v>石砖板</v>
      </c>
      <c r="C58" s="12">
        <v>1</v>
      </c>
      <c r="D58" s="132" t="s">
        <v>73</v>
      </c>
      <c r="E58" s="12">
        <f>方块表!E76</f>
        <v>44</v>
      </c>
      <c r="F58" s="13">
        <f>方块表!F76</f>
        <v>5</v>
      </c>
      <c r="G58" s="13">
        <v>2</v>
      </c>
      <c r="H58" s="12">
        <v>1</v>
      </c>
      <c r="I58" s="13" t="str">
        <f t="shared" si="2"/>
        <v>石砖板</v>
      </c>
      <c r="J58" s="13">
        <f t="shared" si="3"/>
        <v>8</v>
      </c>
      <c r="K58" s="13">
        <f>方块表!G76</f>
        <v>3</v>
      </c>
    </row>
    <row r="59" spans="1:11">
      <c r="A59">
        <v>58</v>
      </c>
      <c r="B59" s="12" t="str">
        <f>方块表!I173</f>
        <v>红石火把</v>
      </c>
      <c r="C59" s="12">
        <v>1</v>
      </c>
      <c r="D59" s="132" t="s">
        <v>73</v>
      </c>
      <c r="E59" s="12">
        <f>方块表!E173</f>
        <v>76</v>
      </c>
      <c r="F59" s="13">
        <f>方块表!F173</f>
        <v>5</v>
      </c>
      <c r="G59" s="13">
        <v>3</v>
      </c>
      <c r="H59" s="12">
        <v>1</v>
      </c>
      <c r="I59" s="13" t="str">
        <f t="shared" si="2"/>
        <v>红石火把</v>
      </c>
      <c r="J59" s="13">
        <f t="shared" si="3"/>
        <v>7</v>
      </c>
      <c r="K59" s="13">
        <f>方块表!G173</f>
        <v>4</v>
      </c>
    </row>
    <row r="60" spans="1:11">
      <c r="A60">
        <v>59</v>
      </c>
      <c r="B60" s="12" t="str">
        <f>方块表!I152</f>
        <v>黄色地毯</v>
      </c>
      <c r="C60" s="12">
        <v>1</v>
      </c>
      <c r="D60" s="132" t="s">
        <v>73</v>
      </c>
      <c r="E60" s="12">
        <f>方块表!E152</f>
        <v>171</v>
      </c>
      <c r="F60" s="13">
        <f>方块表!F152</f>
        <v>4</v>
      </c>
      <c r="G60" s="13">
        <v>3</v>
      </c>
      <c r="H60" s="12">
        <v>1</v>
      </c>
      <c r="I60" s="13" t="str">
        <f t="shared" si="2"/>
        <v>黄色地毯</v>
      </c>
      <c r="J60" s="13">
        <f t="shared" si="3"/>
        <v>9</v>
      </c>
      <c r="K60" s="13">
        <f>方块表!G152</f>
        <v>2</v>
      </c>
    </row>
    <row r="61" spans="1:11">
      <c r="A61">
        <v>60</v>
      </c>
      <c r="B61" s="12" t="str">
        <f>方块表!I153</f>
        <v>浅绿色地毯</v>
      </c>
      <c r="C61" s="12">
        <v>1</v>
      </c>
      <c r="D61" s="132" t="s">
        <v>73</v>
      </c>
      <c r="E61" s="12">
        <f>方块表!E153</f>
        <v>171</v>
      </c>
      <c r="F61" s="13">
        <f>方块表!F153</f>
        <v>5</v>
      </c>
      <c r="G61" s="13">
        <v>3</v>
      </c>
      <c r="H61" s="12">
        <v>1</v>
      </c>
      <c r="I61" s="13" t="str">
        <f t="shared" si="2"/>
        <v>浅绿色地毯</v>
      </c>
      <c r="J61" s="13">
        <f t="shared" si="3"/>
        <v>9</v>
      </c>
      <c r="K61" s="13">
        <f>方块表!G153</f>
        <v>2</v>
      </c>
    </row>
    <row r="62" spans="1:11">
      <c r="A62">
        <v>61</v>
      </c>
      <c r="B62" s="12" t="str">
        <f>方块表!I154</f>
        <v>粉色地毯</v>
      </c>
      <c r="C62" s="12">
        <v>1</v>
      </c>
      <c r="D62" s="132" t="s">
        <v>73</v>
      </c>
      <c r="E62" s="12">
        <f>方块表!E154</f>
        <v>171</v>
      </c>
      <c r="F62" s="13">
        <f>方块表!F154</f>
        <v>6</v>
      </c>
      <c r="G62" s="13">
        <v>3</v>
      </c>
      <c r="H62" s="12">
        <v>1</v>
      </c>
      <c r="I62" s="13" t="str">
        <f t="shared" si="2"/>
        <v>粉色地毯</v>
      </c>
      <c r="J62" s="13">
        <f t="shared" si="3"/>
        <v>9</v>
      </c>
      <c r="K62" s="13">
        <f>方块表!G154</f>
        <v>2</v>
      </c>
    </row>
    <row r="63" spans="1:11">
      <c r="A63">
        <v>62</v>
      </c>
      <c r="B63" s="12" t="str">
        <f>方块表!I77</f>
        <v>暗砖板</v>
      </c>
      <c r="C63" s="12">
        <v>1</v>
      </c>
      <c r="D63" s="132" t="s">
        <v>73</v>
      </c>
      <c r="E63" s="12">
        <f>方块表!E77</f>
        <v>44</v>
      </c>
      <c r="F63" s="13">
        <f>方块表!F77</f>
        <v>6</v>
      </c>
      <c r="G63" s="13">
        <v>3</v>
      </c>
      <c r="H63" s="12">
        <v>1</v>
      </c>
      <c r="I63" s="13" t="str">
        <f t="shared" si="2"/>
        <v>暗砖板</v>
      </c>
      <c r="J63" s="13">
        <f t="shared" si="3"/>
        <v>8</v>
      </c>
      <c r="K63" s="13">
        <f>方块表!G77</f>
        <v>3</v>
      </c>
    </row>
    <row r="64" spans="1:11">
      <c r="A64">
        <v>63</v>
      </c>
      <c r="B64" s="12" t="str">
        <f>方块表!I78</f>
        <v>砂石板</v>
      </c>
      <c r="C64" s="12">
        <v>1</v>
      </c>
      <c r="D64" s="132" t="s">
        <v>73</v>
      </c>
      <c r="E64" s="12">
        <f>方块表!E78</f>
        <v>44</v>
      </c>
      <c r="F64" s="13">
        <f>方块表!F78</f>
        <v>1</v>
      </c>
      <c r="G64" s="13">
        <v>3</v>
      </c>
      <c r="H64" s="12">
        <v>1</v>
      </c>
      <c r="I64" s="13" t="str">
        <f t="shared" si="2"/>
        <v>砂石板</v>
      </c>
      <c r="J64" s="13">
        <f t="shared" si="3"/>
        <v>8</v>
      </c>
      <c r="K64" s="13">
        <f>方块表!G78</f>
        <v>3</v>
      </c>
    </row>
    <row r="65" spans="1:11">
      <c r="A65">
        <v>64</v>
      </c>
      <c r="B65" s="12" t="str">
        <f>方块表!I155</f>
        <v>灰色地毯</v>
      </c>
      <c r="C65" s="12">
        <v>1</v>
      </c>
      <c r="D65" s="132" t="s">
        <v>73</v>
      </c>
      <c r="E65" s="12">
        <f>方块表!E155</f>
        <v>171</v>
      </c>
      <c r="F65" s="13">
        <f>方块表!F155</f>
        <v>7</v>
      </c>
      <c r="G65" s="13">
        <v>3</v>
      </c>
      <c r="H65" s="12">
        <v>1</v>
      </c>
      <c r="I65" s="13" t="str">
        <f t="shared" si="2"/>
        <v>灰色地毯</v>
      </c>
      <c r="J65" s="13">
        <f t="shared" si="3"/>
        <v>9</v>
      </c>
      <c r="K65" s="13">
        <f>方块表!G155</f>
        <v>2</v>
      </c>
    </row>
    <row r="66" spans="1:11">
      <c r="A66">
        <v>65</v>
      </c>
      <c r="B66" s="12" t="str">
        <f>方块表!I12</f>
        <v>金合欢树</v>
      </c>
      <c r="C66" s="12">
        <v>1</v>
      </c>
      <c r="D66" s="132" t="s">
        <v>73</v>
      </c>
      <c r="E66" s="12">
        <f>方块表!E12</f>
        <v>162</v>
      </c>
      <c r="F66" s="13">
        <f>方块表!F12</f>
        <v>0</v>
      </c>
      <c r="G66" s="13">
        <v>3</v>
      </c>
      <c r="H66" s="12">
        <v>1</v>
      </c>
      <c r="I66" s="13" t="str">
        <f t="shared" ref="I66:I97" si="4">B66</f>
        <v>金合欢树</v>
      </c>
      <c r="J66" s="13">
        <f t="shared" ref="J66:J97" si="5">11-K66</f>
        <v>10</v>
      </c>
      <c r="K66" s="13">
        <f>方块表!G12</f>
        <v>1</v>
      </c>
    </row>
    <row r="67" spans="1:11">
      <c r="A67">
        <v>66</v>
      </c>
      <c r="B67" s="12" t="str">
        <f>方块表!I40</f>
        <v>绿宝石块</v>
      </c>
      <c r="C67" s="12">
        <v>1</v>
      </c>
      <c r="D67" s="132" t="s">
        <v>73</v>
      </c>
      <c r="E67" s="12">
        <f>方块表!E40</f>
        <v>133</v>
      </c>
      <c r="F67" s="13">
        <f>方块表!F40</f>
        <v>0</v>
      </c>
      <c r="G67" s="13">
        <v>3</v>
      </c>
      <c r="H67" s="12">
        <v>1</v>
      </c>
      <c r="I67" s="13" t="str">
        <f t="shared" si="4"/>
        <v>绿宝石块</v>
      </c>
      <c r="J67" s="13">
        <f t="shared" si="5"/>
        <v>6</v>
      </c>
      <c r="K67" s="13">
        <f>方块表!G40</f>
        <v>5</v>
      </c>
    </row>
    <row r="68" spans="1:11">
      <c r="A68">
        <v>67</v>
      </c>
      <c r="B68" s="12" t="e">
        <f>方块表!#REF!</f>
        <v>#REF!</v>
      </c>
      <c r="C68" s="12">
        <v>1</v>
      </c>
      <c r="D68" s="132" t="s">
        <v>73</v>
      </c>
      <c r="E68" s="12" t="e">
        <f>方块表!#REF!</f>
        <v>#REF!</v>
      </c>
      <c r="F68" s="13" t="e">
        <f>方块表!#REF!</f>
        <v>#REF!</v>
      </c>
      <c r="G68" s="13">
        <v>3</v>
      </c>
      <c r="H68" s="12">
        <v>1</v>
      </c>
      <c r="I68" s="13" t="e">
        <f t="shared" si="4"/>
        <v>#REF!</v>
      </c>
      <c r="J68" s="13" t="e">
        <f t="shared" si="5"/>
        <v>#REF!</v>
      </c>
      <c r="K68" s="13" t="e">
        <f>方块表!#REF!</f>
        <v>#REF!</v>
      </c>
    </row>
    <row r="69" spans="1:11">
      <c r="A69">
        <v>68</v>
      </c>
      <c r="B69" s="12" t="str">
        <f>方块表!I174</f>
        <v>梯子</v>
      </c>
      <c r="C69" s="12">
        <v>1</v>
      </c>
      <c r="D69" s="132" t="s">
        <v>73</v>
      </c>
      <c r="E69" s="12">
        <f>方块表!E174</f>
        <v>65</v>
      </c>
      <c r="F69" s="13">
        <f>方块表!F174</f>
        <v>0</v>
      </c>
      <c r="G69" s="13">
        <v>3</v>
      </c>
      <c r="H69" s="12">
        <v>1</v>
      </c>
      <c r="I69" s="13" t="str">
        <f t="shared" si="4"/>
        <v>梯子</v>
      </c>
      <c r="J69" s="13">
        <f t="shared" si="5"/>
        <v>7</v>
      </c>
      <c r="K69" s="13">
        <f>方块表!G174</f>
        <v>4</v>
      </c>
    </row>
    <row r="70" spans="1:11">
      <c r="A70">
        <v>69</v>
      </c>
      <c r="B70" s="12" t="str">
        <f>方块表!I79</f>
        <v>单层橡木板</v>
      </c>
      <c r="C70" s="12">
        <v>1</v>
      </c>
      <c r="D70" s="132" t="s">
        <v>73</v>
      </c>
      <c r="E70" s="12">
        <f>方块表!E79</f>
        <v>126</v>
      </c>
      <c r="F70" s="13">
        <f>方块表!F79</f>
        <v>0</v>
      </c>
      <c r="G70" s="13">
        <v>3</v>
      </c>
      <c r="H70" s="12">
        <v>1</v>
      </c>
      <c r="I70" s="13" t="str">
        <f t="shared" si="4"/>
        <v>单层橡木板</v>
      </c>
      <c r="J70" s="13">
        <f t="shared" si="5"/>
        <v>8</v>
      </c>
      <c r="K70" s="13">
        <f>方块表!G79</f>
        <v>3</v>
      </c>
    </row>
    <row r="71" spans="1:11">
      <c r="A71">
        <v>70</v>
      </c>
      <c r="B71" s="12" t="str">
        <f>方块表!I80</f>
        <v>单层云杉木板</v>
      </c>
      <c r="C71" s="12">
        <v>1</v>
      </c>
      <c r="D71" s="132" t="s">
        <v>73</v>
      </c>
      <c r="E71" s="12">
        <f>方块表!E80</f>
        <v>126</v>
      </c>
      <c r="F71" s="13">
        <f>方块表!F80</f>
        <v>1</v>
      </c>
      <c r="G71" s="13">
        <v>3</v>
      </c>
      <c r="H71" s="12">
        <v>1</v>
      </c>
      <c r="I71" s="13" t="str">
        <f t="shared" si="4"/>
        <v>单层云杉木板</v>
      </c>
      <c r="J71" s="13">
        <f t="shared" si="5"/>
        <v>8</v>
      </c>
      <c r="K71" s="13">
        <f>方块表!G80</f>
        <v>3</v>
      </c>
    </row>
    <row r="72" spans="1:11">
      <c r="A72">
        <v>71</v>
      </c>
      <c r="B72" s="12" t="str">
        <f>方块表!I81</f>
        <v>单层桦树木板</v>
      </c>
      <c r="C72" s="12">
        <v>1</v>
      </c>
      <c r="D72" s="132" t="s">
        <v>73</v>
      </c>
      <c r="E72" s="12">
        <f>方块表!E81</f>
        <v>126</v>
      </c>
      <c r="F72" s="13">
        <f>方块表!F81</f>
        <v>2</v>
      </c>
      <c r="G72" s="13">
        <v>3</v>
      </c>
      <c r="H72" s="12">
        <v>1</v>
      </c>
      <c r="I72" s="13" t="str">
        <f t="shared" si="4"/>
        <v>单层桦树木板</v>
      </c>
      <c r="J72" s="13">
        <f t="shared" si="5"/>
        <v>8</v>
      </c>
      <c r="K72" s="13">
        <f>方块表!G81</f>
        <v>3</v>
      </c>
    </row>
    <row r="73" spans="1:11">
      <c r="A73">
        <v>72</v>
      </c>
      <c r="B73" s="12" t="str">
        <f>方块表!I82</f>
        <v>单层丛林木板</v>
      </c>
      <c r="C73" s="12">
        <v>1</v>
      </c>
      <c r="D73" s="132" t="s">
        <v>73</v>
      </c>
      <c r="E73" s="12">
        <f>方块表!E82</f>
        <v>126</v>
      </c>
      <c r="F73" s="13">
        <f>方块表!F82</f>
        <v>3</v>
      </c>
      <c r="G73" s="13">
        <v>3</v>
      </c>
      <c r="H73" s="12">
        <v>1</v>
      </c>
      <c r="I73" s="13" t="str">
        <f t="shared" si="4"/>
        <v>单层丛林木板</v>
      </c>
      <c r="J73" s="13">
        <f t="shared" si="5"/>
        <v>8</v>
      </c>
      <c r="K73" s="13">
        <f>方块表!G82</f>
        <v>3</v>
      </c>
    </row>
    <row r="74" spans="1:11">
      <c r="A74">
        <v>73</v>
      </c>
      <c r="B74" s="12" t="str">
        <f>方块表!I83</f>
        <v>单层金合欢木板</v>
      </c>
      <c r="C74" s="12">
        <v>1</v>
      </c>
      <c r="D74" s="132" t="s">
        <v>73</v>
      </c>
      <c r="E74" s="12">
        <f>方块表!E83</f>
        <v>126</v>
      </c>
      <c r="F74" s="13">
        <f>方块表!F83</f>
        <v>4</v>
      </c>
      <c r="G74" s="13">
        <v>3</v>
      </c>
      <c r="H74" s="12">
        <v>1</v>
      </c>
      <c r="I74" s="13" t="str">
        <f t="shared" si="4"/>
        <v>单层金合欢木板</v>
      </c>
      <c r="J74" s="13">
        <f t="shared" si="5"/>
        <v>8</v>
      </c>
      <c r="K74" s="13">
        <f>方块表!G83</f>
        <v>3</v>
      </c>
    </row>
    <row r="75" spans="1:11">
      <c r="A75">
        <v>74</v>
      </c>
      <c r="B75" s="12" t="str">
        <f>方块表!I84</f>
        <v>单层暗橡木板</v>
      </c>
      <c r="C75" s="12">
        <v>1</v>
      </c>
      <c r="D75" s="132" t="s">
        <v>73</v>
      </c>
      <c r="E75" s="12">
        <f>方块表!E84</f>
        <v>126</v>
      </c>
      <c r="F75" s="13">
        <f>方块表!F84</f>
        <v>5</v>
      </c>
      <c r="G75" s="13">
        <v>3</v>
      </c>
      <c r="H75" s="12">
        <v>1</v>
      </c>
      <c r="I75" s="13" t="str">
        <f t="shared" si="4"/>
        <v>单层暗橡木板</v>
      </c>
      <c r="J75" s="13">
        <f t="shared" si="5"/>
        <v>8</v>
      </c>
      <c r="K75" s="13">
        <f>方块表!G84</f>
        <v>3</v>
      </c>
    </row>
    <row r="76" spans="1:11">
      <c r="A76">
        <v>75</v>
      </c>
      <c r="B76" s="12" t="str">
        <f>方块表!I85</f>
        <v>鹅卵石楼梯</v>
      </c>
      <c r="C76" s="12">
        <v>1</v>
      </c>
      <c r="D76" s="132" t="s">
        <v>73</v>
      </c>
      <c r="E76" s="12">
        <f>方块表!E85</f>
        <v>67</v>
      </c>
      <c r="F76" s="13">
        <f>方块表!F85</f>
        <v>0</v>
      </c>
      <c r="G76" s="13">
        <v>3</v>
      </c>
      <c r="H76" s="12">
        <v>1</v>
      </c>
      <c r="I76" s="13" t="str">
        <f t="shared" si="4"/>
        <v>鹅卵石楼梯</v>
      </c>
      <c r="J76" s="13">
        <f t="shared" si="5"/>
        <v>8</v>
      </c>
      <c r="K76" s="13">
        <f>方块表!G85</f>
        <v>3</v>
      </c>
    </row>
    <row r="77" spans="1:11">
      <c r="A77">
        <v>76</v>
      </c>
      <c r="B77" s="12" t="str">
        <f>方块表!I86</f>
        <v>砖块楼梯</v>
      </c>
      <c r="C77" s="12">
        <v>1</v>
      </c>
      <c r="D77" s="132" t="s">
        <v>73</v>
      </c>
      <c r="E77" s="12">
        <f>方块表!E86</f>
        <v>108</v>
      </c>
      <c r="F77" s="13">
        <f>方块表!F86</f>
        <v>0</v>
      </c>
      <c r="G77" s="13">
        <v>3</v>
      </c>
      <c r="H77" s="12">
        <v>1</v>
      </c>
      <c r="I77" s="13" t="str">
        <f t="shared" si="4"/>
        <v>砖块楼梯</v>
      </c>
      <c r="J77" s="13">
        <f t="shared" si="5"/>
        <v>8</v>
      </c>
      <c r="K77" s="13">
        <f>方块表!G86</f>
        <v>3</v>
      </c>
    </row>
    <row r="78" spans="1:11">
      <c r="A78">
        <v>77</v>
      </c>
      <c r="B78" s="12" t="str">
        <f>方块表!I87</f>
        <v>石砖楼梯</v>
      </c>
      <c r="C78" s="12">
        <v>1</v>
      </c>
      <c r="D78" s="132" t="s">
        <v>73</v>
      </c>
      <c r="E78" s="12">
        <f>方块表!E87</f>
        <v>109</v>
      </c>
      <c r="F78" s="13">
        <f>方块表!F87</f>
        <v>0</v>
      </c>
      <c r="G78" s="13">
        <v>3</v>
      </c>
      <c r="H78" s="12">
        <v>1</v>
      </c>
      <c r="I78" s="13" t="str">
        <f t="shared" si="4"/>
        <v>石砖楼梯</v>
      </c>
      <c r="J78" s="13">
        <f t="shared" si="5"/>
        <v>8</v>
      </c>
      <c r="K78" s="13">
        <f>方块表!G87</f>
        <v>3</v>
      </c>
    </row>
    <row r="79" spans="1:11">
      <c r="A79">
        <v>78</v>
      </c>
      <c r="B79" s="12" t="str">
        <f>方块表!I88</f>
        <v>暗砖楼梯</v>
      </c>
      <c r="C79" s="12">
        <v>1</v>
      </c>
      <c r="D79" s="132" t="s">
        <v>73</v>
      </c>
      <c r="E79" s="12">
        <f>方块表!E88</f>
        <v>114</v>
      </c>
      <c r="F79" s="13">
        <f>方块表!F88</f>
        <v>0</v>
      </c>
      <c r="G79" s="13">
        <v>3</v>
      </c>
      <c r="H79" s="12">
        <v>1</v>
      </c>
      <c r="I79" s="13" t="str">
        <f t="shared" si="4"/>
        <v>暗砖楼梯</v>
      </c>
      <c r="J79" s="13">
        <f t="shared" si="5"/>
        <v>8</v>
      </c>
      <c r="K79" s="13">
        <f>方块表!G88</f>
        <v>3</v>
      </c>
    </row>
    <row r="80" spans="1:11">
      <c r="A80">
        <v>79</v>
      </c>
      <c r="B80" s="12" t="str">
        <f>方块表!I89</f>
        <v>砂石楼梯</v>
      </c>
      <c r="C80" s="12">
        <v>1</v>
      </c>
      <c r="D80" s="132" t="s">
        <v>73</v>
      </c>
      <c r="E80" s="12">
        <f>方块表!E89</f>
        <v>128</v>
      </c>
      <c r="F80" s="13">
        <f>方块表!F89</f>
        <v>0</v>
      </c>
      <c r="G80" s="13">
        <v>3</v>
      </c>
      <c r="H80" s="12">
        <v>1</v>
      </c>
      <c r="I80" s="13" t="str">
        <f t="shared" si="4"/>
        <v>砂石楼梯</v>
      </c>
      <c r="J80" s="13">
        <f t="shared" si="5"/>
        <v>8</v>
      </c>
      <c r="K80" s="13">
        <f>方块表!G89</f>
        <v>3</v>
      </c>
    </row>
    <row r="81" spans="1:11">
      <c r="A81">
        <v>80</v>
      </c>
      <c r="B81" s="12" t="str">
        <f>方块表!I90</f>
        <v>橡木楼梯</v>
      </c>
      <c r="C81" s="12">
        <v>1</v>
      </c>
      <c r="D81" s="132" t="s">
        <v>73</v>
      </c>
      <c r="E81" s="12">
        <f>方块表!E90</f>
        <v>53</v>
      </c>
      <c r="F81" s="13">
        <f>方块表!F90</f>
        <v>0</v>
      </c>
      <c r="G81" s="13">
        <v>3</v>
      </c>
      <c r="H81" s="12">
        <v>1</v>
      </c>
      <c r="I81" s="13" t="str">
        <f t="shared" si="4"/>
        <v>橡木楼梯</v>
      </c>
      <c r="J81" s="13">
        <f t="shared" si="5"/>
        <v>8</v>
      </c>
      <c r="K81" s="13">
        <f>方块表!G90</f>
        <v>3</v>
      </c>
    </row>
    <row r="82" spans="1:11">
      <c r="A82">
        <v>81</v>
      </c>
      <c r="B82" s="12" t="str">
        <f>方块表!I91</f>
        <v>云杉木楼梯</v>
      </c>
      <c r="C82" s="12">
        <v>1</v>
      </c>
      <c r="D82" s="132" t="s">
        <v>73</v>
      </c>
      <c r="E82" s="12">
        <f>方块表!E91</f>
        <v>134</v>
      </c>
      <c r="F82" s="13">
        <f>方块表!F91</f>
        <v>0</v>
      </c>
      <c r="G82" s="13">
        <v>3</v>
      </c>
      <c r="H82" s="12">
        <v>1</v>
      </c>
      <c r="I82" s="13" t="str">
        <f t="shared" si="4"/>
        <v>云杉木楼梯</v>
      </c>
      <c r="J82" s="13">
        <f t="shared" si="5"/>
        <v>8</v>
      </c>
      <c r="K82" s="13">
        <f>方块表!G91</f>
        <v>3</v>
      </c>
    </row>
    <row r="83" spans="1:11">
      <c r="A83">
        <v>82</v>
      </c>
      <c r="B83" s="12" t="str">
        <f>方块表!I92</f>
        <v>桦树木楼梯</v>
      </c>
      <c r="C83" s="12">
        <v>1</v>
      </c>
      <c r="D83" s="132" t="s">
        <v>73</v>
      </c>
      <c r="E83" s="12">
        <f>方块表!E92</f>
        <v>135</v>
      </c>
      <c r="F83" s="13">
        <f>方块表!F92</f>
        <v>0</v>
      </c>
      <c r="G83" s="13">
        <v>3</v>
      </c>
      <c r="H83" s="12">
        <v>1</v>
      </c>
      <c r="I83" s="13" t="str">
        <f t="shared" si="4"/>
        <v>桦树木楼梯</v>
      </c>
      <c r="J83" s="13">
        <f t="shared" si="5"/>
        <v>8</v>
      </c>
      <c r="K83" s="13">
        <f>方块表!G92</f>
        <v>3</v>
      </c>
    </row>
    <row r="84" spans="1:11">
      <c r="A84">
        <v>83</v>
      </c>
      <c r="B84" s="12" t="str">
        <f>方块表!I93</f>
        <v>丛林木楼梯</v>
      </c>
      <c r="C84" s="12">
        <v>1</v>
      </c>
      <c r="D84" s="132" t="s">
        <v>73</v>
      </c>
      <c r="E84" s="12">
        <f>方块表!E93</f>
        <v>136</v>
      </c>
      <c r="F84" s="13">
        <f>方块表!F93</f>
        <v>0</v>
      </c>
      <c r="G84" s="13">
        <v>3</v>
      </c>
      <c r="H84" s="12">
        <v>1</v>
      </c>
      <c r="I84" s="13" t="str">
        <f t="shared" si="4"/>
        <v>丛林木楼梯</v>
      </c>
      <c r="J84" s="13">
        <f t="shared" si="5"/>
        <v>8</v>
      </c>
      <c r="K84" s="13">
        <f>方块表!G93</f>
        <v>3</v>
      </c>
    </row>
    <row r="85" spans="1:11">
      <c r="A85">
        <v>84</v>
      </c>
      <c r="B85" s="12" t="str">
        <f>方块表!I94</f>
        <v>暗橡木楼梯</v>
      </c>
      <c r="C85" s="12">
        <v>1</v>
      </c>
      <c r="D85" s="132" t="s">
        <v>73</v>
      </c>
      <c r="E85" s="12">
        <f>方块表!E94</f>
        <v>164</v>
      </c>
      <c r="F85" s="13">
        <f>方块表!F94</f>
        <v>0</v>
      </c>
      <c r="G85" s="13">
        <v>3</v>
      </c>
      <c r="H85" s="12">
        <v>1</v>
      </c>
      <c r="I85" s="13" t="str">
        <f t="shared" si="4"/>
        <v>暗橡木楼梯</v>
      </c>
      <c r="J85" s="13">
        <f t="shared" si="5"/>
        <v>8</v>
      </c>
      <c r="K85" s="13">
        <f>方块表!G94</f>
        <v>3</v>
      </c>
    </row>
    <row r="86" spans="1:11">
      <c r="A86">
        <v>85</v>
      </c>
      <c r="B86" s="12" t="str">
        <f>方块表!I95</f>
        <v>石板</v>
      </c>
      <c r="C86" s="12">
        <v>1</v>
      </c>
      <c r="D86" s="132" t="s">
        <v>73</v>
      </c>
      <c r="E86" s="12">
        <f>方块表!E95</f>
        <v>44</v>
      </c>
      <c r="F86" s="13">
        <f>方块表!F95</f>
        <v>0</v>
      </c>
      <c r="G86" s="13">
        <v>3</v>
      </c>
      <c r="H86" s="12">
        <v>1</v>
      </c>
      <c r="I86" s="13" t="str">
        <f t="shared" si="4"/>
        <v>石板</v>
      </c>
      <c r="J86" s="13">
        <f t="shared" si="5"/>
        <v>8</v>
      </c>
      <c r="K86" s="13">
        <f>方块表!G95</f>
        <v>3</v>
      </c>
    </row>
    <row r="87" spans="1:11">
      <c r="A87">
        <v>86</v>
      </c>
      <c r="B87" s="12" t="str">
        <f>方块表!I41</f>
        <v>红石灯</v>
      </c>
      <c r="C87" s="12">
        <v>1</v>
      </c>
      <c r="D87" s="132" t="s">
        <v>73</v>
      </c>
      <c r="E87" s="12">
        <f>方块表!E41</f>
        <v>123</v>
      </c>
      <c r="F87" s="13">
        <f>方块表!F41</f>
        <v>0</v>
      </c>
      <c r="G87" s="13">
        <v>3</v>
      </c>
      <c r="H87" s="12">
        <v>1</v>
      </c>
      <c r="I87" s="13" t="str">
        <f t="shared" si="4"/>
        <v>红石灯</v>
      </c>
      <c r="J87" s="13">
        <f t="shared" si="5"/>
        <v>5</v>
      </c>
      <c r="K87" s="13">
        <f>方块表!G41</f>
        <v>6</v>
      </c>
    </row>
    <row r="88" spans="1:11">
      <c r="A88">
        <v>87</v>
      </c>
      <c r="B88" s="12" t="str">
        <f>方块表!I42</f>
        <v>白色陶瓦</v>
      </c>
      <c r="C88" s="12">
        <v>1</v>
      </c>
      <c r="D88" s="132" t="s">
        <v>73</v>
      </c>
      <c r="E88" s="12">
        <f>方块表!E42</f>
        <v>159</v>
      </c>
      <c r="F88" s="13">
        <f>方块表!F42</f>
        <v>0</v>
      </c>
      <c r="G88" s="13">
        <v>3</v>
      </c>
      <c r="H88" s="12">
        <v>1</v>
      </c>
      <c r="I88" s="13" t="str">
        <f t="shared" si="4"/>
        <v>白色陶瓦</v>
      </c>
      <c r="J88" s="13">
        <f t="shared" si="5"/>
        <v>8</v>
      </c>
      <c r="K88" s="13">
        <f>方块表!G42</f>
        <v>3</v>
      </c>
    </row>
    <row r="89" spans="1:11">
      <c r="A89">
        <v>88</v>
      </c>
      <c r="B89" s="12" t="str">
        <f>方块表!I43</f>
        <v>橙色陶瓦</v>
      </c>
      <c r="C89" s="12">
        <v>1</v>
      </c>
      <c r="D89" s="132" t="s">
        <v>73</v>
      </c>
      <c r="E89" s="12">
        <f>方块表!E43</f>
        <v>159</v>
      </c>
      <c r="F89" s="13">
        <f>方块表!F43</f>
        <v>1</v>
      </c>
      <c r="G89" s="13">
        <v>3</v>
      </c>
      <c r="H89" s="12">
        <v>1</v>
      </c>
      <c r="I89" s="13" t="str">
        <f t="shared" si="4"/>
        <v>橙色陶瓦</v>
      </c>
      <c r="J89" s="13">
        <f t="shared" si="5"/>
        <v>8</v>
      </c>
      <c r="K89" s="13">
        <f>方块表!G43</f>
        <v>3</v>
      </c>
    </row>
    <row r="90" spans="1:11">
      <c r="A90">
        <v>89</v>
      </c>
      <c r="B90" s="12" t="str">
        <f>方块表!I44</f>
        <v>洋红色陶瓦</v>
      </c>
      <c r="C90" s="12">
        <v>1</v>
      </c>
      <c r="D90" s="132" t="s">
        <v>73</v>
      </c>
      <c r="E90" s="12">
        <f>方块表!E44</f>
        <v>159</v>
      </c>
      <c r="F90" s="13">
        <f>方块表!F44</f>
        <v>2</v>
      </c>
      <c r="G90" s="13">
        <v>3</v>
      </c>
      <c r="H90" s="12">
        <v>1</v>
      </c>
      <c r="I90" s="13" t="str">
        <f t="shared" si="4"/>
        <v>洋红色陶瓦</v>
      </c>
      <c r="J90" s="13">
        <f t="shared" si="5"/>
        <v>8</v>
      </c>
      <c r="K90" s="13">
        <f>方块表!G44</f>
        <v>3</v>
      </c>
    </row>
    <row r="91" spans="1:11">
      <c r="A91">
        <v>90</v>
      </c>
      <c r="B91" s="12" t="str">
        <f>方块表!I156</f>
        <v>浅灰色地毯</v>
      </c>
      <c r="C91" s="12">
        <v>1</v>
      </c>
      <c r="D91" s="132" t="s">
        <v>73</v>
      </c>
      <c r="E91" s="12">
        <f>方块表!E156</f>
        <v>171</v>
      </c>
      <c r="F91" s="13">
        <f>方块表!F156</f>
        <v>8</v>
      </c>
      <c r="G91" s="13">
        <v>4</v>
      </c>
      <c r="H91" s="12">
        <v>1</v>
      </c>
      <c r="I91" s="13" t="str">
        <f t="shared" si="4"/>
        <v>浅灰色地毯</v>
      </c>
      <c r="J91" s="13">
        <f t="shared" si="5"/>
        <v>9</v>
      </c>
      <c r="K91" s="13">
        <f>方块表!G156</f>
        <v>2</v>
      </c>
    </row>
    <row r="92" spans="1:11">
      <c r="A92">
        <v>91</v>
      </c>
      <c r="B92" s="12" t="str">
        <f>方块表!I96</f>
        <v>石英板</v>
      </c>
      <c r="C92" s="12">
        <v>1</v>
      </c>
      <c r="D92" s="132" t="s">
        <v>73</v>
      </c>
      <c r="E92" s="12">
        <f>方块表!E96</f>
        <v>44</v>
      </c>
      <c r="F92" s="13">
        <f>方块表!F96</f>
        <v>7</v>
      </c>
      <c r="G92" s="13">
        <v>4</v>
      </c>
      <c r="H92" s="12">
        <v>1</v>
      </c>
      <c r="I92" s="13" t="str">
        <f t="shared" si="4"/>
        <v>石英板</v>
      </c>
      <c r="J92" s="13">
        <f t="shared" si="5"/>
        <v>7</v>
      </c>
      <c r="K92" s="13">
        <f>方块表!G96</f>
        <v>4</v>
      </c>
    </row>
    <row r="93" spans="1:11">
      <c r="A93">
        <v>92</v>
      </c>
      <c r="B93" s="12" t="str">
        <f>方块表!I97</f>
        <v>石英楼梯</v>
      </c>
      <c r="C93" s="12">
        <v>1</v>
      </c>
      <c r="D93" s="132" t="s">
        <v>73</v>
      </c>
      <c r="E93" s="12">
        <f>方块表!E97</f>
        <v>156</v>
      </c>
      <c r="F93" s="13">
        <f>方块表!F97</f>
        <v>0</v>
      </c>
      <c r="G93" s="13">
        <v>4</v>
      </c>
      <c r="H93" s="12">
        <v>1</v>
      </c>
      <c r="I93" s="13" t="str">
        <f t="shared" si="4"/>
        <v>石英楼梯</v>
      </c>
      <c r="J93" s="13">
        <f t="shared" si="5"/>
        <v>7</v>
      </c>
      <c r="K93" s="13">
        <f>方块表!G97</f>
        <v>4</v>
      </c>
    </row>
    <row r="94" spans="1:11">
      <c r="A94">
        <v>93</v>
      </c>
      <c r="B94" s="12" t="str">
        <f>方块表!I98</f>
        <v>玻璃</v>
      </c>
      <c r="C94" s="12">
        <v>1</v>
      </c>
      <c r="D94" s="132" t="s">
        <v>73</v>
      </c>
      <c r="E94" s="12">
        <f>方块表!E98</f>
        <v>20</v>
      </c>
      <c r="F94" s="13">
        <f>方块表!F98</f>
        <v>0</v>
      </c>
      <c r="G94" s="13">
        <v>4</v>
      </c>
      <c r="H94" s="12">
        <v>1</v>
      </c>
      <c r="I94" s="13" t="str">
        <f t="shared" si="4"/>
        <v>玻璃</v>
      </c>
      <c r="J94" s="13">
        <f t="shared" si="5"/>
        <v>9</v>
      </c>
      <c r="K94" s="13">
        <f>方块表!G98</f>
        <v>2</v>
      </c>
    </row>
    <row r="95" spans="1:11">
      <c r="A95">
        <v>94</v>
      </c>
      <c r="B95" s="12" t="str">
        <f>方块表!I99</f>
        <v>白色钢化玻璃</v>
      </c>
      <c r="C95" s="12">
        <v>1</v>
      </c>
      <c r="D95" s="132" t="s">
        <v>73</v>
      </c>
      <c r="E95" s="12">
        <f>方块表!E99</f>
        <v>95</v>
      </c>
      <c r="F95" s="13">
        <f>方块表!F99</f>
        <v>0</v>
      </c>
      <c r="G95" s="13">
        <v>4</v>
      </c>
      <c r="H95" s="12">
        <v>1</v>
      </c>
      <c r="I95" s="13" t="str">
        <f t="shared" si="4"/>
        <v>白色钢化玻璃</v>
      </c>
      <c r="J95" s="13">
        <f t="shared" si="5"/>
        <v>8</v>
      </c>
      <c r="K95" s="13">
        <f>方块表!G99</f>
        <v>3</v>
      </c>
    </row>
    <row r="96" spans="1:11">
      <c r="A96">
        <v>95</v>
      </c>
      <c r="B96" s="12" t="str">
        <f>方块表!I100</f>
        <v>橙色钢化玻璃</v>
      </c>
      <c r="C96" s="12">
        <v>1</v>
      </c>
      <c r="D96" s="132" t="s">
        <v>73</v>
      </c>
      <c r="E96" s="12">
        <f>方块表!E100</f>
        <v>95</v>
      </c>
      <c r="F96" s="13">
        <f>方块表!F100</f>
        <v>1</v>
      </c>
      <c r="G96" s="13">
        <v>4</v>
      </c>
      <c r="H96" s="12">
        <v>1</v>
      </c>
      <c r="I96" s="13" t="str">
        <f t="shared" si="4"/>
        <v>橙色钢化玻璃</v>
      </c>
      <c r="J96" s="13">
        <f t="shared" si="5"/>
        <v>8</v>
      </c>
      <c r="K96" s="13">
        <f>方块表!G100</f>
        <v>3</v>
      </c>
    </row>
    <row r="97" spans="1:11">
      <c r="A97">
        <v>96</v>
      </c>
      <c r="B97" s="12" t="str">
        <f>方块表!I101</f>
        <v>品红色钢化玻璃</v>
      </c>
      <c r="C97" s="12">
        <v>1</v>
      </c>
      <c r="D97" s="132" t="s">
        <v>73</v>
      </c>
      <c r="E97" s="12">
        <f>方块表!E101</f>
        <v>95</v>
      </c>
      <c r="F97" s="13">
        <f>方块表!F101</f>
        <v>2</v>
      </c>
      <c r="G97" s="13">
        <v>4</v>
      </c>
      <c r="H97" s="12">
        <v>1</v>
      </c>
      <c r="I97" s="13" t="str">
        <f t="shared" si="4"/>
        <v>品红色钢化玻璃</v>
      </c>
      <c r="J97" s="13">
        <f t="shared" si="5"/>
        <v>8</v>
      </c>
      <c r="K97" s="13">
        <f>方块表!G101</f>
        <v>3</v>
      </c>
    </row>
    <row r="98" spans="1:11">
      <c r="A98">
        <v>97</v>
      </c>
      <c r="B98" s="12" t="e">
        <f>方块表!#REF!</f>
        <v>#REF!</v>
      </c>
      <c r="C98" s="12">
        <v>1</v>
      </c>
      <c r="D98" s="132" t="s">
        <v>73</v>
      </c>
      <c r="E98" s="12" t="e">
        <f>方块表!#REF!</f>
        <v>#REF!</v>
      </c>
      <c r="F98" s="13" t="e">
        <f>方块表!#REF!</f>
        <v>#REF!</v>
      </c>
      <c r="G98" s="13">
        <v>4</v>
      </c>
      <c r="H98" s="12">
        <v>1</v>
      </c>
      <c r="I98" s="13" t="e">
        <f t="shared" ref="I98:I129" si="6">B98</f>
        <v>#REF!</v>
      </c>
      <c r="J98" s="13" t="e">
        <f t="shared" ref="J98:J129" si="7">11-K98</f>
        <v>#REF!</v>
      </c>
      <c r="K98" s="13" t="e">
        <f>方块表!#REF!</f>
        <v>#REF!</v>
      </c>
    </row>
    <row r="99" spans="1:11">
      <c r="A99">
        <v>98</v>
      </c>
      <c r="B99" s="12" t="str">
        <f>方块表!I102</f>
        <v>浅蓝色钢化玻璃</v>
      </c>
      <c r="C99" s="12">
        <v>1</v>
      </c>
      <c r="D99" s="132" t="s">
        <v>73</v>
      </c>
      <c r="E99" s="12">
        <f>方块表!E102</f>
        <v>95</v>
      </c>
      <c r="F99" s="13">
        <f>方块表!F102</f>
        <v>3</v>
      </c>
      <c r="G99" s="13">
        <v>4</v>
      </c>
      <c r="H99" s="12">
        <v>1</v>
      </c>
      <c r="I99" s="13" t="str">
        <f t="shared" si="6"/>
        <v>浅蓝色钢化玻璃</v>
      </c>
      <c r="J99" s="13">
        <f t="shared" si="7"/>
        <v>8</v>
      </c>
      <c r="K99" s="13">
        <f>方块表!G102</f>
        <v>3</v>
      </c>
    </row>
    <row r="100" spans="1:11">
      <c r="A100">
        <v>99</v>
      </c>
      <c r="B100" s="12" t="str">
        <f>方块表!I103</f>
        <v>黄色钢化玻璃</v>
      </c>
      <c r="C100" s="12">
        <v>1</v>
      </c>
      <c r="D100" s="132" t="s">
        <v>73</v>
      </c>
      <c r="E100" s="12">
        <f>方块表!E103</f>
        <v>95</v>
      </c>
      <c r="F100" s="13">
        <f>方块表!F103</f>
        <v>4</v>
      </c>
      <c r="G100" s="13">
        <v>4</v>
      </c>
      <c r="H100" s="12">
        <v>1</v>
      </c>
      <c r="I100" s="13" t="str">
        <f t="shared" si="6"/>
        <v>黄色钢化玻璃</v>
      </c>
      <c r="J100" s="13">
        <f t="shared" si="7"/>
        <v>8</v>
      </c>
      <c r="K100" s="13">
        <f>方块表!G103</f>
        <v>3</v>
      </c>
    </row>
    <row r="101" spans="1:11">
      <c r="A101">
        <v>100</v>
      </c>
      <c r="B101" s="12" t="str">
        <f>方块表!I104</f>
        <v>浅绿色钢化玻璃</v>
      </c>
      <c r="C101" s="12">
        <v>1</v>
      </c>
      <c r="D101" s="132" t="s">
        <v>73</v>
      </c>
      <c r="E101" s="12">
        <f>方块表!E104</f>
        <v>95</v>
      </c>
      <c r="F101" s="13">
        <f>方块表!F104</f>
        <v>5</v>
      </c>
      <c r="G101" s="13">
        <v>4</v>
      </c>
      <c r="H101" s="12">
        <v>1</v>
      </c>
      <c r="I101" s="13" t="str">
        <f t="shared" si="6"/>
        <v>浅绿色钢化玻璃</v>
      </c>
      <c r="J101" s="13">
        <f t="shared" si="7"/>
        <v>8</v>
      </c>
      <c r="K101" s="13">
        <f>方块表!G104</f>
        <v>3</v>
      </c>
    </row>
    <row r="102" spans="1:11">
      <c r="A102">
        <v>101</v>
      </c>
      <c r="B102" s="12" t="str">
        <f>方块表!I105</f>
        <v>粉色钢化玻璃</v>
      </c>
      <c r="C102" s="12">
        <v>1</v>
      </c>
      <c r="D102" s="132" t="s">
        <v>73</v>
      </c>
      <c r="E102" s="12">
        <f>方块表!E105</f>
        <v>95</v>
      </c>
      <c r="F102" s="13">
        <f>方块表!F105</f>
        <v>6</v>
      </c>
      <c r="G102" s="13">
        <v>4</v>
      </c>
      <c r="H102" s="12">
        <v>1</v>
      </c>
      <c r="I102" s="13" t="str">
        <f t="shared" si="6"/>
        <v>粉色钢化玻璃</v>
      </c>
      <c r="J102" s="13">
        <f t="shared" si="7"/>
        <v>8</v>
      </c>
      <c r="K102" s="13">
        <f>方块表!G105</f>
        <v>3</v>
      </c>
    </row>
    <row r="103" spans="1:11">
      <c r="A103">
        <v>102</v>
      </c>
      <c r="B103" s="12" t="str">
        <f>方块表!I106</f>
        <v>灰色钢化玻璃</v>
      </c>
      <c r="C103" s="12">
        <v>1</v>
      </c>
      <c r="D103" s="132" t="s">
        <v>73</v>
      </c>
      <c r="E103" s="12">
        <f>方块表!E106</f>
        <v>95</v>
      </c>
      <c r="F103" s="13">
        <f>方块表!F106</f>
        <v>7</v>
      </c>
      <c r="G103" s="13">
        <v>4</v>
      </c>
      <c r="H103" s="12">
        <v>1</v>
      </c>
      <c r="I103" s="13" t="str">
        <f t="shared" si="6"/>
        <v>灰色钢化玻璃</v>
      </c>
      <c r="J103" s="13">
        <f t="shared" si="7"/>
        <v>8</v>
      </c>
      <c r="K103" s="13">
        <f>方块表!G106</f>
        <v>3</v>
      </c>
    </row>
    <row r="104" spans="1:11">
      <c r="A104">
        <v>103</v>
      </c>
      <c r="B104" s="12" t="str">
        <f>方块表!I107</f>
        <v>浅灰色钢化玻璃</v>
      </c>
      <c r="C104" s="12">
        <v>1</v>
      </c>
      <c r="D104" s="132" t="s">
        <v>73</v>
      </c>
      <c r="E104" s="12">
        <f>方块表!E107</f>
        <v>95</v>
      </c>
      <c r="F104" s="13">
        <f>方块表!F107</f>
        <v>8</v>
      </c>
      <c r="G104" s="13">
        <v>4</v>
      </c>
      <c r="H104" s="12">
        <v>1</v>
      </c>
      <c r="I104" s="13" t="str">
        <f t="shared" si="6"/>
        <v>浅灰色钢化玻璃</v>
      </c>
      <c r="J104" s="13">
        <f t="shared" si="7"/>
        <v>8</v>
      </c>
      <c r="K104" s="13">
        <f>方块表!G107</f>
        <v>3</v>
      </c>
    </row>
    <row r="105" spans="1:11">
      <c r="A105">
        <v>104</v>
      </c>
      <c r="B105" s="12" t="str">
        <f>方块表!I108</f>
        <v>青色钢化玻璃</v>
      </c>
      <c r="C105" s="12">
        <v>1</v>
      </c>
      <c r="D105" s="132" t="s">
        <v>73</v>
      </c>
      <c r="E105" s="12">
        <f>方块表!E108</f>
        <v>95</v>
      </c>
      <c r="F105" s="13">
        <f>方块表!F108</f>
        <v>9</v>
      </c>
      <c r="G105" s="13">
        <v>4</v>
      </c>
      <c r="H105" s="12">
        <v>1</v>
      </c>
      <c r="I105" s="13" t="str">
        <f t="shared" si="6"/>
        <v>青色钢化玻璃</v>
      </c>
      <c r="J105" s="13">
        <f t="shared" si="7"/>
        <v>8</v>
      </c>
      <c r="K105" s="13">
        <f>方块表!G108</f>
        <v>3</v>
      </c>
    </row>
    <row r="106" spans="1:11">
      <c r="A106">
        <v>105</v>
      </c>
      <c r="B106" s="12" t="str">
        <f>方块表!I175</f>
        <v>item木门</v>
      </c>
      <c r="C106" s="12">
        <v>1</v>
      </c>
      <c r="D106" s="132" t="s">
        <v>73</v>
      </c>
      <c r="E106" s="12">
        <f>方块表!E175</f>
        <v>324</v>
      </c>
      <c r="F106" s="13">
        <f>方块表!F175</f>
        <v>0</v>
      </c>
      <c r="G106" s="13">
        <v>4</v>
      </c>
      <c r="H106" s="12">
        <v>1</v>
      </c>
      <c r="I106" s="13" t="str">
        <f t="shared" si="6"/>
        <v>item木门</v>
      </c>
      <c r="J106" s="13">
        <f t="shared" si="7"/>
        <v>7</v>
      </c>
      <c r="K106" s="13">
        <f>方块表!G175</f>
        <v>4</v>
      </c>
    </row>
    <row r="107" spans="1:11">
      <c r="A107">
        <v>106</v>
      </c>
      <c r="B107" s="12" t="str">
        <f>方块表!I109</f>
        <v>紫色钢化玻璃</v>
      </c>
      <c r="C107" s="12">
        <v>1</v>
      </c>
      <c r="D107" s="132" t="s">
        <v>73</v>
      </c>
      <c r="E107" s="12">
        <f>方块表!E109</f>
        <v>95</v>
      </c>
      <c r="F107" s="13">
        <f>方块表!F109</f>
        <v>10</v>
      </c>
      <c r="G107" s="13">
        <v>4</v>
      </c>
      <c r="H107" s="12">
        <v>1</v>
      </c>
      <c r="I107" s="13" t="str">
        <f t="shared" si="6"/>
        <v>紫色钢化玻璃</v>
      </c>
      <c r="J107" s="13">
        <f t="shared" si="7"/>
        <v>8</v>
      </c>
      <c r="K107" s="13">
        <f>方块表!G109</f>
        <v>3</v>
      </c>
    </row>
    <row r="108" spans="1:11">
      <c r="A108">
        <v>107</v>
      </c>
      <c r="B108" s="12" t="str">
        <f>方块表!I110</f>
        <v>蓝色钢化玻璃</v>
      </c>
      <c r="C108" s="12">
        <v>1</v>
      </c>
      <c r="D108" s="132" t="s">
        <v>73</v>
      </c>
      <c r="E108" s="12">
        <f>方块表!E110</f>
        <v>95</v>
      </c>
      <c r="F108" s="13">
        <f>方块表!F110</f>
        <v>11</v>
      </c>
      <c r="G108" s="13">
        <v>4</v>
      </c>
      <c r="H108" s="12">
        <v>1</v>
      </c>
      <c r="I108" s="13" t="str">
        <f t="shared" si="6"/>
        <v>蓝色钢化玻璃</v>
      </c>
      <c r="J108" s="13">
        <f t="shared" si="7"/>
        <v>8</v>
      </c>
      <c r="K108" s="13">
        <f>方块表!G110</f>
        <v>3</v>
      </c>
    </row>
    <row r="109" spans="1:11">
      <c r="A109">
        <v>108</v>
      </c>
      <c r="B109" s="12" t="str">
        <f>方块表!I111</f>
        <v>棕色钢化玻璃</v>
      </c>
      <c r="C109" s="12">
        <v>1</v>
      </c>
      <c r="D109" s="132" t="s">
        <v>73</v>
      </c>
      <c r="E109" s="12">
        <f>方块表!E111</f>
        <v>95</v>
      </c>
      <c r="F109" s="13">
        <f>方块表!F111</f>
        <v>12</v>
      </c>
      <c r="G109" s="13">
        <v>4</v>
      </c>
      <c r="H109" s="12">
        <v>1</v>
      </c>
      <c r="I109" s="13" t="str">
        <f t="shared" si="6"/>
        <v>棕色钢化玻璃</v>
      </c>
      <c r="J109" s="13">
        <f t="shared" si="7"/>
        <v>8</v>
      </c>
      <c r="K109" s="13">
        <f>方块表!G111</f>
        <v>3</v>
      </c>
    </row>
    <row r="110" spans="1:11">
      <c r="A110">
        <v>109</v>
      </c>
      <c r="B110" s="12" t="str">
        <f>方块表!I178</f>
        <v>红石块</v>
      </c>
      <c r="C110" s="12">
        <v>1</v>
      </c>
      <c r="D110" s="132" t="s">
        <v>73</v>
      </c>
      <c r="E110" s="12">
        <f>方块表!E178</f>
        <v>152</v>
      </c>
      <c r="F110" s="13">
        <f>方块表!F178</f>
        <v>0</v>
      </c>
      <c r="G110" s="13">
        <v>4</v>
      </c>
      <c r="H110" s="12">
        <v>1</v>
      </c>
      <c r="I110" s="13" t="str">
        <f t="shared" si="6"/>
        <v>红石块</v>
      </c>
      <c r="J110" s="13">
        <f t="shared" si="7"/>
        <v>6</v>
      </c>
      <c r="K110" s="13">
        <f>方块表!G178</f>
        <v>5</v>
      </c>
    </row>
    <row r="111" spans="1:11">
      <c r="A111">
        <v>110</v>
      </c>
      <c r="B111" s="12" t="str">
        <f>方块表!I112</f>
        <v>绿色钢化玻璃</v>
      </c>
      <c r="C111" s="12">
        <v>1</v>
      </c>
      <c r="D111" s="132" t="s">
        <v>73</v>
      </c>
      <c r="E111" s="12">
        <f>方块表!E112</f>
        <v>95</v>
      </c>
      <c r="F111" s="13">
        <f>方块表!F112</f>
        <v>13</v>
      </c>
      <c r="G111" s="13">
        <v>4</v>
      </c>
      <c r="H111" s="12">
        <v>1</v>
      </c>
      <c r="I111" s="13" t="str">
        <f t="shared" si="6"/>
        <v>绿色钢化玻璃</v>
      </c>
      <c r="J111" s="13">
        <f t="shared" si="7"/>
        <v>8</v>
      </c>
      <c r="K111" s="13">
        <f>方块表!G112</f>
        <v>3</v>
      </c>
    </row>
    <row r="112" spans="1:11">
      <c r="A112">
        <v>111</v>
      </c>
      <c r="B112" s="12" t="str">
        <f>方块表!I176</f>
        <v>萤石</v>
      </c>
      <c r="C112" s="12">
        <v>1</v>
      </c>
      <c r="D112" s="132" t="s">
        <v>73</v>
      </c>
      <c r="E112" s="12">
        <f>方块表!E176</f>
        <v>89</v>
      </c>
      <c r="F112" s="13">
        <f>方块表!F176</f>
        <v>0</v>
      </c>
      <c r="G112" s="13">
        <v>4</v>
      </c>
      <c r="H112" s="12">
        <v>1</v>
      </c>
      <c r="I112" s="13" t="str">
        <f t="shared" si="6"/>
        <v>萤石</v>
      </c>
      <c r="J112" s="13">
        <f t="shared" si="7"/>
        <v>6</v>
      </c>
      <c r="K112" s="13">
        <f>方块表!G176</f>
        <v>5</v>
      </c>
    </row>
    <row r="113" spans="1:11">
      <c r="A113">
        <v>112</v>
      </c>
      <c r="B113" s="12" t="str">
        <f>方块表!I113</f>
        <v>红色钢化玻璃</v>
      </c>
      <c r="C113" s="12">
        <v>1</v>
      </c>
      <c r="D113" s="132" t="s">
        <v>73</v>
      </c>
      <c r="E113" s="12">
        <f>方块表!E113</f>
        <v>95</v>
      </c>
      <c r="F113" s="13">
        <f>方块表!F113</f>
        <v>14</v>
      </c>
      <c r="G113" s="13">
        <v>4</v>
      </c>
      <c r="H113" s="12">
        <v>1</v>
      </c>
      <c r="I113" s="13" t="str">
        <f t="shared" si="6"/>
        <v>红色钢化玻璃</v>
      </c>
      <c r="J113" s="13">
        <f t="shared" si="7"/>
        <v>8</v>
      </c>
      <c r="K113" s="13">
        <f>方块表!G113</f>
        <v>3</v>
      </c>
    </row>
    <row r="114" spans="1:11">
      <c r="A114">
        <v>113</v>
      </c>
      <c r="B114" s="12" t="str">
        <f>方块表!I157</f>
        <v>青色地毯</v>
      </c>
      <c r="C114" s="12">
        <v>1</v>
      </c>
      <c r="D114" s="132" t="s">
        <v>73</v>
      </c>
      <c r="E114" s="12">
        <f>方块表!E157</f>
        <v>171</v>
      </c>
      <c r="F114" s="13">
        <f>方块表!F157</f>
        <v>9</v>
      </c>
      <c r="G114" s="13">
        <v>4</v>
      </c>
      <c r="H114" s="12">
        <v>1</v>
      </c>
      <c r="I114" s="13" t="str">
        <f t="shared" si="6"/>
        <v>青色地毯</v>
      </c>
      <c r="J114" s="13">
        <f t="shared" si="7"/>
        <v>9</v>
      </c>
      <c r="K114" s="13">
        <f>方块表!G157</f>
        <v>2</v>
      </c>
    </row>
    <row r="115" spans="1:11">
      <c r="A115">
        <v>114</v>
      </c>
      <c r="B115" s="12" t="str">
        <f>方块表!I114</f>
        <v>黑色钢化玻璃</v>
      </c>
      <c r="C115" s="12">
        <v>1</v>
      </c>
      <c r="D115" s="132" t="s">
        <v>73</v>
      </c>
      <c r="E115" s="12">
        <f>方块表!E114</f>
        <v>95</v>
      </c>
      <c r="F115" s="13">
        <f>方块表!F114</f>
        <v>15</v>
      </c>
      <c r="G115" s="13">
        <v>5</v>
      </c>
      <c r="H115" s="12">
        <v>1</v>
      </c>
      <c r="I115" s="13" t="str">
        <f t="shared" si="6"/>
        <v>黑色钢化玻璃</v>
      </c>
      <c r="J115" s="13">
        <f t="shared" si="7"/>
        <v>8</v>
      </c>
      <c r="K115" s="13">
        <f>方块表!G114</f>
        <v>3</v>
      </c>
    </row>
    <row r="116" spans="1:11">
      <c r="A116">
        <v>115</v>
      </c>
      <c r="B116" s="12" t="str">
        <f>方块表!I115</f>
        <v>玻璃窗格</v>
      </c>
      <c r="C116" s="12">
        <v>1</v>
      </c>
      <c r="D116" s="132" t="s">
        <v>73</v>
      </c>
      <c r="E116" s="12">
        <f>方块表!E115</f>
        <v>102</v>
      </c>
      <c r="F116" s="13">
        <f>方块表!F115</f>
        <v>0</v>
      </c>
      <c r="G116" s="13">
        <v>5</v>
      </c>
      <c r="H116" s="12">
        <v>1</v>
      </c>
      <c r="I116" s="13" t="str">
        <f t="shared" si="6"/>
        <v>玻璃窗格</v>
      </c>
      <c r="J116" s="13">
        <f t="shared" si="7"/>
        <v>8</v>
      </c>
      <c r="K116" s="13">
        <f>方块表!G115</f>
        <v>3</v>
      </c>
    </row>
    <row r="117" spans="1:11">
      <c r="A117">
        <v>116</v>
      </c>
      <c r="B117" s="12" t="str">
        <f>方块表!I116</f>
        <v>白色钢化玻璃窗格</v>
      </c>
      <c r="C117" s="12">
        <v>1</v>
      </c>
      <c r="D117" s="132" t="s">
        <v>73</v>
      </c>
      <c r="E117" s="12">
        <f>方块表!E116</f>
        <v>160</v>
      </c>
      <c r="F117" s="13">
        <f>方块表!F116</f>
        <v>0</v>
      </c>
      <c r="G117" s="13">
        <v>5</v>
      </c>
      <c r="H117" s="12">
        <v>1</v>
      </c>
      <c r="I117" s="13" t="str">
        <f t="shared" si="6"/>
        <v>白色钢化玻璃窗格</v>
      </c>
      <c r="J117" s="13">
        <f t="shared" si="7"/>
        <v>7</v>
      </c>
      <c r="K117" s="13">
        <f>方块表!G116</f>
        <v>4</v>
      </c>
    </row>
    <row r="118" spans="1:11">
      <c r="A118">
        <v>117</v>
      </c>
      <c r="B118" s="12" t="str">
        <f>方块表!I117</f>
        <v>橙色钢化玻璃窗格</v>
      </c>
      <c r="C118" s="12">
        <v>1</v>
      </c>
      <c r="D118" s="132" t="s">
        <v>73</v>
      </c>
      <c r="E118" s="12">
        <f>方块表!E117</f>
        <v>160</v>
      </c>
      <c r="F118" s="13">
        <f>方块表!F117</f>
        <v>1</v>
      </c>
      <c r="G118" s="13">
        <v>5</v>
      </c>
      <c r="H118" s="12">
        <v>1</v>
      </c>
      <c r="I118" s="13" t="str">
        <f t="shared" si="6"/>
        <v>橙色钢化玻璃窗格</v>
      </c>
      <c r="J118" s="13">
        <f t="shared" si="7"/>
        <v>7</v>
      </c>
      <c r="K118" s="13">
        <f>方块表!G117</f>
        <v>4</v>
      </c>
    </row>
    <row r="119" spans="1:11">
      <c r="A119">
        <v>118</v>
      </c>
      <c r="B119" s="12" t="str">
        <f>方块表!I118</f>
        <v>品红色钢化玻璃窗格</v>
      </c>
      <c r="C119" s="12">
        <v>1</v>
      </c>
      <c r="D119" s="132" t="s">
        <v>73</v>
      </c>
      <c r="E119" s="12">
        <f>方块表!E118</f>
        <v>160</v>
      </c>
      <c r="F119" s="13">
        <f>方块表!F118</f>
        <v>2</v>
      </c>
      <c r="G119" s="13">
        <v>5</v>
      </c>
      <c r="H119" s="12">
        <v>1</v>
      </c>
      <c r="I119" s="13" t="str">
        <f t="shared" si="6"/>
        <v>品红色钢化玻璃窗格</v>
      </c>
      <c r="J119" s="13">
        <f t="shared" si="7"/>
        <v>7</v>
      </c>
      <c r="K119" s="13">
        <f>方块表!G118</f>
        <v>4</v>
      </c>
    </row>
    <row r="120" spans="1:11">
      <c r="A120">
        <v>119</v>
      </c>
      <c r="B120" s="12" t="str">
        <f>方块表!I119</f>
        <v>浅蓝色钢化玻璃窗格</v>
      </c>
      <c r="C120" s="12">
        <v>1</v>
      </c>
      <c r="D120" s="132" t="s">
        <v>73</v>
      </c>
      <c r="E120" s="12">
        <f>方块表!E119</f>
        <v>160</v>
      </c>
      <c r="F120" s="13">
        <f>方块表!F119</f>
        <v>3</v>
      </c>
      <c r="G120" s="13">
        <v>5</v>
      </c>
      <c r="H120" s="12">
        <v>1</v>
      </c>
      <c r="I120" s="13" t="str">
        <f t="shared" si="6"/>
        <v>浅蓝色钢化玻璃窗格</v>
      </c>
      <c r="J120" s="13">
        <f t="shared" si="7"/>
        <v>7</v>
      </c>
      <c r="K120" s="13">
        <f>方块表!G119</f>
        <v>4</v>
      </c>
    </row>
    <row r="121" spans="1:11">
      <c r="A121">
        <v>120</v>
      </c>
      <c r="B121" s="12" t="str">
        <f>方块表!I120</f>
        <v>黄色钢化玻璃窗格</v>
      </c>
      <c r="C121" s="12">
        <v>1</v>
      </c>
      <c r="D121" s="132" t="s">
        <v>73</v>
      </c>
      <c r="E121" s="12">
        <f>方块表!E120</f>
        <v>160</v>
      </c>
      <c r="F121" s="13">
        <f>方块表!F120</f>
        <v>4</v>
      </c>
      <c r="G121" s="13">
        <v>5</v>
      </c>
      <c r="H121" s="12">
        <v>1</v>
      </c>
      <c r="I121" s="13" t="str">
        <f t="shared" si="6"/>
        <v>黄色钢化玻璃窗格</v>
      </c>
      <c r="J121" s="13">
        <f t="shared" si="7"/>
        <v>7</v>
      </c>
      <c r="K121" s="13">
        <f>方块表!G120</f>
        <v>4</v>
      </c>
    </row>
    <row r="122" spans="1:11">
      <c r="A122">
        <v>121</v>
      </c>
      <c r="B122" s="12" t="str">
        <f>方块表!I121</f>
        <v>浅绿色钢化玻璃窗格</v>
      </c>
      <c r="C122" s="12">
        <v>1</v>
      </c>
      <c r="D122" s="132" t="s">
        <v>73</v>
      </c>
      <c r="E122" s="12">
        <f>方块表!E121</f>
        <v>160</v>
      </c>
      <c r="F122" s="13">
        <f>方块表!F121</f>
        <v>5</v>
      </c>
      <c r="G122" s="13">
        <v>5</v>
      </c>
      <c r="H122" s="12">
        <v>1</v>
      </c>
      <c r="I122" s="13" t="str">
        <f t="shared" si="6"/>
        <v>浅绿色钢化玻璃窗格</v>
      </c>
      <c r="J122" s="13">
        <f t="shared" si="7"/>
        <v>7</v>
      </c>
      <c r="K122" s="13">
        <f>方块表!G121</f>
        <v>4</v>
      </c>
    </row>
    <row r="123" spans="1:11">
      <c r="A123">
        <v>122</v>
      </c>
      <c r="B123" s="12" t="str">
        <f>方块表!I122</f>
        <v>粉色钢化玻璃窗格</v>
      </c>
      <c r="C123" s="12">
        <v>1</v>
      </c>
      <c r="D123" s="132" t="s">
        <v>73</v>
      </c>
      <c r="E123" s="12">
        <f>方块表!E122</f>
        <v>160</v>
      </c>
      <c r="F123" s="13">
        <f>方块表!F122</f>
        <v>6</v>
      </c>
      <c r="G123" s="13">
        <v>5</v>
      </c>
      <c r="H123" s="12">
        <v>1</v>
      </c>
      <c r="I123" s="13" t="str">
        <f t="shared" si="6"/>
        <v>粉色钢化玻璃窗格</v>
      </c>
      <c r="J123" s="13">
        <f t="shared" si="7"/>
        <v>7</v>
      </c>
      <c r="K123" s="13">
        <f>方块表!G122</f>
        <v>4</v>
      </c>
    </row>
    <row r="124" spans="1:11">
      <c r="A124">
        <v>123</v>
      </c>
      <c r="B124" s="12" t="str">
        <f>方块表!I123</f>
        <v>灰色钢化玻璃窗格</v>
      </c>
      <c r="C124" s="12">
        <v>1</v>
      </c>
      <c r="D124" s="132" t="s">
        <v>73</v>
      </c>
      <c r="E124" s="12">
        <f>方块表!E123</f>
        <v>160</v>
      </c>
      <c r="F124" s="13">
        <f>方块表!F123</f>
        <v>7</v>
      </c>
      <c r="G124" s="13">
        <v>5</v>
      </c>
      <c r="H124" s="12">
        <v>1</v>
      </c>
      <c r="I124" s="13" t="str">
        <f t="shared" si="6"/>
        <v>灰色钢化玻璃窗格</v>
      </c>
      <c r="J124" s="13">
        <f t="shared" si="7"/>
        <v>7</v>
      </c>
      <c r="K124" s="13">
        <f>方块表!G123</f>
        <v>4</v>
      </c>
    </row>
    <row r="125" spans="1:11">
      <c r="A125">
        <v>124</v>
      </c>
      <c r="B125" s="12" t="str">
        <f>方块表!I124</f>
        <v>浅灰色钢化玻璃窗格</v>
      </c>
      <c r="C125" s="12">
        <v>1</v>
      </c>
      <c r="D125" s="132" t="s">
        <v>73</v>
      </c>
      <c r="E125" s="12">
        <f>方块表!E124</f>
        <v>160</v>
      </c>
      <c r="F125" s="13">
        <f>方块表!F124</f>
        <v>8</v>
      </c>
      <c r="G125" s="13">
        <v>5</v>
      </c>
      <c r="H125" s="12">
        <v>1</v>
      </c>
      <c r="I125" s="13" t="str">
        <f t="shared" si="6"/>
        <v>浅灰色钢化玻璃窗格</v>
      </c>
      <c r="J125" s="13">
        <f t="shared" si="7"/>
        <v>7</v>
      </c>
      <c r="K125" s="13">
        <f>方块表!G124</f>
        <v>4</v>
      </c>
    </row>
    <row r="126" spans="1:11">
      <c r="A126">
        <v>125</v>
      </c>
      <c r="B126" s="12" t="str">
        <f>方块表!I125</f>
        <v>青色钢化玻璃窗格</v>
      </c>
      <c r="C126" s="12">
        <v>1</v>
      </c>
      <c r="D126" s="132" t="s">
        <v>73</v>
      </c>
      <c r="E126" s="12">
        <f>方块表!E125</f>
        <v>160</v>
      </c>
      <c r="F126" s="13">
        <f>方块表!F125</f>
        <v>9</v>
      </c>
      <c r="G126" s="13">
        <v>5</v>
      </c>
      <c r="H126" s="12">
        <v>1</v>
      </c>
      <c r="I126" s="13" t="str">
        <f t="shared" si="6"/>
        <v>青色钢化玻璃窗格</v>
      </c>
      <c r="J126" s="13">
        <f t="shared" si="7"/>
        <v>7</v>
      </c>
      <c r="K126" s="13">
        <f>方块表!G125</f>
        <v>4</v>
      </c>
    </row>
    <row r="127" spans="1:11">
      <c r="A127">
        <v>126</v>
      </c>
      <c r="B127" s="12" t="str">
        <f>方块表!I126</f>
        <v>紫色钢化玻璃窗格</v>
      </c>
      <c r="C127" s="12">
        <v>1</v>
      </c>
      <c r="D127" s="132" t="s">
        <v>73</v>
      </c>
      <c r="E127" s="12">
        <f>方块表!E126</f>
        <v>160</v>
      </c>
      <c r="F127" s="13">
        <f>方块表!F126</f>
        <v>10</v>
      </c>
      <c r="G127" s="13">
        <v>5</v>
      </c>
      <c r="H127" s="12">
        <v>1</v>
      </c>
      <c r="I127" s="13" t="str">
        <f t="shared" si="6"/>
        <v>紫色钢化玻璃窗格</v>
      </c>
      <c r="J127" s="13">
        <f t="shared" si="7"/>
        <v>7</v>
      </c>
      <c r="K127" s="13">
        <f>方块表!G126</f>
        <v>4</v>
      </c>
    </row>
    <row r="128" spans="1:11">
      <c r="A128">
        <v>127</v>
      </c>
      <c r="B128" s="12" t="str">
        <f>方块表!I127</f>
        <v>蓝色钢化玻璃窗格</v>
      </c>
      <c r="C128" s="12">
        <v>1</v>
      </c>
      <c r="D128" s="132" t="s">
        <v>73</v>
      </c>
      <c r="E128" s="12">
        <f>方块表!E127</f>
        <v>160</v>
      </c>
      <c r="F128" s="13">
        <f>方块表!F127</f>
        <v>11</v>
      </c>
      <c r="G128" s="13">
        <v>5</v>
      </c>
      <c r="H128" s="12">
        <v>1</v>
      </c>
      <c r="I128" s="13" t="str">
        <f t="shared" si="6"/>
        <v>蓝色钢化玻璃窗格</v>
      </c>
      <c r="J128" s="13">
        <f t="shared" si="7"/>
        <v>7</v>
      </c>
      <c r="K128" s="13">
        <f>方块表!G127</f>
        <v>4</v>
      </c>
    </row>
    <row r="129" spans="1:11">
      <c r="A129">
        <v>128</v>
      </c>
      <c r="B129" s="12" t="str">
        <f>方块表!I128</f>
        <v>棕色钢化玻璃窗格</v>
      </c>
      <c r="C129" s="12">
        <v>1</v>
      </c>
      <c r="D129" s="132" t="s">
        <v>73</v>
      </c>
      <c r="E129" s="12">
        <f>方块表!E128</f>
        <v>160</v>
      </c>
      <c r="F129" s="13">
        <f>方块表!F128</f>
        <v>12</v>
      </c>
      <c r="G129" s="13">
        <v>5</v>
      </c>
      <c r="H129" s="12">
        <v>1</v>
      </c>
      <c r="I129" s="13" t="str">
        <f t="shared" si="6"/>
        <v>棕色钢化玻璃窗格</v>
      </c>
      <c r="J129" s="13">
        <f t="shared" si="7"/>
        <v>7</v>
      </c>
      <c r="K129" s="13">
        <f>方块表!G128</f>
        <v>4</v>
      </c>
    </row>
    <row r="130" spans="1:11">
      <c r="A130">
        <v>129</v>
      </c>
      <c r="B130" s="12" t="str">
        <f>方块表!I129</f>
        <v>绿色钢化玻璃窗格</v>
      </c>
      <c r="C130" s="12">
        <v>1</v>
      </c>
      <c r="D130" s="132" t="s">
        <v>73</v>
      </c>
      <c r="E130" s="12">
        <f>方块表!E129</f>
        <v>160</v>
      </c>
      <c r="F130" s="13">
        <f>方块表!F129</f>
        <v>13</v>
      </c>
      <c r="G130" s="13">
        <v>5</v>
      </c>
      <c r="H130" s="12">
        <v>1</v>
      </c>
      <c r="I130" s="13" t="str">
        <f t="shared" ref="I130:I161" si="8">B130</f>
        <v>绿色钢化玻璃窗格</v>
      </c>
      <c r="J130" s="13">
        <f t="shared" ref="J130:J161" si="9">11-K130</f>
        <v>7</v>
      </c>
      <c r="K130" s="13">
        <f>方块表!G129</f>
        <v>4</v>
      </c>
    </row>
    <row r="131" spans="1:11">
      <c r="A131">
        <v>130</v>
      </c>
      <c r="B131" s="12" t="str">
        <f>方块表!I158</f>
        <v>紫色地毯</v>
      </c>
      <c r="C131" s="12">
        <v>1</v>
      </c>
      <c r="D131" s="132" t="s">
        <v>73</v>
      </c>
      <c r="E131" s="12">
        <f>方块表!E158</f>
        <v>171</v>
      </c>
      <c r="F131" s="13">
        <f>方块表!F158</f>
        <v>10</v>
      </c>
      <c r="G131" s="13">
        <v>5</v>
      </c>
      <c r="H131" s="12">
        <v>1</v>
      </c>
      <c r="I131" s="13" t="str">
        <f t="shared" si="8"/>
        <v>紫色地毯</v>
      </c>
      <c r="J131" s="13">
        <f t="shared" si="9"/>
        <v>9</v>
      </c>
      <c r="K131" s="13">
        <f>方块表!G158</f>
        <v>2</v>
      </c>
    </row>
    <row r="132" spans="1:11">
      <c r="A132">
        <v>131</v>
      </c>
      <c r="B132" s="12" t="str">
        <f>方块表!I159</f>
        <v>蓝色地毯</v>
      </c>
      <c r="C132" s="12">
        <v>1</v>
      </c>
      <c r="D132" s="132" t="s">
        <v>73</v>
      </c>
      <c r="E132" s="12">
        <f>方块表!E159</f>
        <v>171</v>
      </c>
      <c r="F132" s="13">
        <f>方块表!F159</f>
        <v>11</v>
      </c>
      <c r="G132" s="13">
        <v>5</v>
      </c>
      <c r="H132" s="12">
        <v>1</v>
      </c>
      <c r="I132" s="13" t="str">
        <f t="shared" si="8"/>
        <v>蓝色地毯</v>
      </c>
      <c r="J132" s="13">
        <f t="shared" si="9"/>
        <v>9</v>
      </c>
      <c r="K132" s="13">
        <f>方块表!G159</f>
        <v>2</v>
      </c>
    </row>
    <row r="133" spans="1:11">
      <c r="A133">
        <v>132</v>
      </c>
      <c r="B133" s="12" t="str">
        <f>方块表!I160</f>
        <v>棕色地毯</v>
      </c>
      <c r="C133" s="12">
        <v>1</v>
      </c>
      <c r="D133" s="132" t="s">
        <v>73</v>
      </c>
      <c r="E133" s="12">
        <f>方块表!E160</f>
        <v>171</v>
      </c>
      <c r="F133" s="13">
        <f>方块表!F160</f>
        <v>12</v>
      </c>
      <c r="G133" s="13">
        <v>5</v>
      </c>
      <c r="H133" s="12">
        <v>1</v>
      </c>
      <c r="I133" s="13" t="str">
        <f t="shared" si="8"/>
        <v>棕色地毯</v>
      </c>
      <c r="J133" s="13">
        <f t="shared" si="9"/>
        <v>9</v>
      </c>
      <c r="K133" s="13">
        <f>方块表!G160</f>
        <v>2</v>
      </c>
    </row>
    <row r="134" spans="1:11">
      <c r="A134">
        <v>133</v>
      </c>
      <c r="B134" s="12" t="str">
        <f>方块表!I161</f>
        <v>绿色地毯</v>
      </c>
      <c r="C134" s="12">
        <v>1</v>
      </c>
      <c r="D134" s="132" t="s">
        <v>73</v>
      </c>
      <c r="E134" s="12">
        <f>方块表!E161</f>
        <v>171</v>
      </c>
      <c r="F134" s="13">
        <f>方块表!F161</f>
        <v>13</v>
      </c>
      <c r="G134" s="13">
        <v>5</v>
      </c>
      <c r="H134" s="12">
        <v>1</v>
      </c>
      <c r="I134" s="13" t="str">
        <f t="shared" si="8"/>
        <v>绿色地毯</v>
      </c>
      <c r="J134" s="13">
        <f t="shared" si="9"/>
        <v>9</v>
      </c>
      <c r="K134" s="13">
        <f>方块表!G161</f>
        <v>2</v>
      </c>
    </row>
    <row r="135" spans="1:11">
      <c r="A135">
        <v>134</v>
      </c>
      <c r="B135" s="12" t="str">
        <f>方块表!I162</f>
        <v>红色地毯</v>
      </c>
      <c r="C135" s="12">
        <v>1</v>
      </c>
      <c r="D135" s="132" t="s">
        <v>73</v>
      </c>
      <c r="E135" s="12">
        <f>方块表!E162</f>
        <v>171</v>
      </c>
      <c r="F135" s="13">
        <f>方块表!F162</f>
        <v>14</v>
      </c>
      <c r="G135" s="13">
        <v>5</v>
      </c>
      <c r="H135" s="12">
        <v>1</v>
      </c>
      <c r="I135" s="13" t="str">
        <f t="shared" si="8"/>
        <v>红色地毯</v>
      </c>
      <c r="J135" s="13">
        <f t="shared" si="9"/>
        <v>9</v>
      </c>
      <c r="K135" s="13">
        <f>方块表!G162</f>
        <v>2</v>
      </c>
    </row>
    <row r="136" spans="1:11">
      <c r="A136">
        <v>135</v>
      </c>
      <c r="B136" s="12" t="str">
        <f>方块表!I163</f>
        <v>黑色地毯</v>
      </c>
      <c r="C136" s="12">
        <v>1</v>
      </c>
      <c r="D136" s="132" t="s">
        <v>73</v>
      </c>
      <c r="E136" s="12">
        <f>方块表!E163</f>
        <v>171</v>
      </c>
      <c r="F136" s="13">
        <f>方块表!F163</f>
        <v>15</v>
      </c>
      <c r="G136" s="13">
        <v>5</v>
      </c>
      <c r="H136" s="12">
        <v>1</v>
      </c>
      <c r="I136" s="13" t="str">
        <f t="shared" si="8"/>
        <v>黑色地毯</v>
      </c>
      <c r="J136" s="13">
        <f t="shared" si="9"/>
        <v>9</v>
      </c>
      <c r="K136" s="13">
        <f>方块表!G163</f>
        <v>2</v>
      </c>
    </row>
    <row r="137" spans="1:11">
      <c r="A137">
        <v>136</v>
      </c>
      <c r="B137" s="12" t="e">
        <f>方块表!#REF!</f>
        <v>#REF!</v>
      </c>
      <c r="C137" s="12">
        <v>1</v>
      </c>
      <c r="D137" s="132" t="s">
        <v>73</v>
      </c>
      <c r="E137" s="12" t="e">
        <f>方块表!#REF!</f>
        <v>#REF!</v>
      </c>
      <c r="F137" s="13" t="e">
        <f>方块表!#REF!</f>
        <v>#REF!</v>
      </c>
      <c r="G137" s="13">
        <v>5</v>
      </c>
      <c r="H137" s="12">
        <v>1</v>
      </c>
      <c r="I137" s="13" t="e">
        <f t="shared" si="8"/>
        <v>#REF!</v>
      </c>
      <c r="J137" s="13" t="e">
        <f t="shared" si="9"/>
        <v>#REF!</v>
      </c>
      <c r="K137" s="13" t="e">
        <f>方块表!#REF!</f>
        <v>#REF!</v>
      </c>
    </row>
    <row r="138" spans="1:11">
      <c r="A138">
        <v>137</v>
      </c>
      <c r="B138" s="12" t="str">
        <f>方块表!I164</f>
        <v>蜘蛛网</v>
      </c>
      <c r="C138" s="12">
        <v>1</v>
      </c>
      <c r="D138" s="132" t="s">
        <v>73</v>
      </c>
      <c r="E138" s="12">
        <f>方块表!E164</f>
        <v>30</v>
      </c>
      <c r="F138" s="13">
        <f>方块表!F164</f>
        <v>0</v>
      </c>
      <c r="G138" s="13">
        <v>5</v>
      </c>
      <c r="H138" s="12">
        <v>1</v>
      </c>
      <c r="I138" s="13" t="str">
        <f t="shared" si="8"/>
        <v>蜘蛛网</v>
      </c>
      <c r="J138" s="13">
        <f t="shared" si="9"/>
        <v>8</v>
      </c>
      <c r="K138" s="13">
        <f>方块表!G164</f>
        <v>3</v>
      </c>
    </row>
    <row r="139" spans="1:11">
      <c r="A139">
        <v>138</v>
      </c>
      <c r="B139" s="12" t="str">
        <f>方块表!I165</f>
        <v>橡木栅栏</v>
      </c>
      <c r="C139" s="12">
        <v>1</v>
      </c>
      <c r="D139" s="132" t="s">
        <v>73</v>
      </c>
      <c r="E139" s="12">
        <f>方块表!E165</f>
        <v>85</v>
      </c>
      <c r="F139" s="13">
        <f>方块表!F165</f>
        <v>0</v>
      </c>
      <c r="G139" s="13">
        <v>5</v>
      </c>
      <c r="H139" s="12">
        <v>1</v>
      </c>
      <c r="I139" s="13" t="str">
        <f t="shared" si="8"/>
        <v>橡木栅栏</v>
      </c>
      <c r="J139" s="13">
        <f t="shared" si="9"/>
        <v>8</v>
      </c>
      <c r="K139" s="13">
        <f>方块表!G165</f>
        <v>3</v>
      </c>
    </row>
    <row r="140" spans="1:11">
      <c r="A140">
        <v>139</v>
      </c>
      <c r="B140" s="12" t="str">
        <f>方块表!I166</f>
        <v>暗砖栅栏</v>
      </c>
      <c r="C140" s="12">
        <v>1</v>
      </c>
      <c r="D140" s="132" t="s">
        <v>73</v>
      </c>
      <c r="E140" s="12">
        <f>方块表!E166</f>
        <v>113</v>
      </c>
      <c r="F140" s="13">
        <f>方块表!F166</f>
        <v>0</v>
      </c>
      <c r="G140" s="13">
        <v>5</v>
      </c>
      <c r="H140" s="12">
        <v>1</v>
      </c>
      <c r="I140" s="13" t="str">
        <f t="shared" si="8"/>
        <v>暗砖栅栏</v>
      </c>
      <c r="J140" s="13">
        <f t="shared" si="9"/>
        <v>8</v>
      </c>
      <c r="K140" s="13">
        <f>方块表!G166</f>
        <v>3</v>
      </c>
    </row>
    <row r="141" spans="1:11">
      <c r="A141">
        <v>140</v>
      </c>
      <c r="B141" s="12" t="str">
        <f>方块表!I167</f>
        <v>鹅卵石墙</v>
      </c>
      <c r="C141" s="12">
        <v>1</v>
      </c>
      <c r="D141" s="132" t="s">
        <v>73</v>
      </c>
      <c r="E141" s="12">
        <f>方块表!E167</f>
        <v>139</v>
      </c>
      <c r="F141" s="13">
        <f>方块表!F167</f>
        <v>0</v>
      </c>
      <c r="G141" s="13">
        <v>5</v>
      </c>
      <c r="H141" s="12">
        <v>1</v>
      </c>
      <c r="I141" s="13" t="str">
        <f t="shared" si="8"/>
        <v>鹅卵石墙</v>
      </c>
      <c r="J141" s="13">
        <f t="shared" si="9"/>
        <v>8</v>
      </c>
      <c r="K141" s="13">
        <f>方块表!G167</f>
        <v>3</v>
      </c>
    </row>
    <row r="142" spans="1:11">
      <c r="A142">
        <v>141</v>
      </c>
      <c r="B142" s="12" t="e">
        <f>方块表!#REF!</f>
        <v>#REF!</v>
      </c>
      <c r="C142" s="12">
        <v>1</v>
      </c>
      <c r="D142" s="132" t="s">
        <v>73</v>
      </c>
      <c r="E142" s="12" t="e">
        <f>方块表!#REF!</f>
        <v>#REF!</v>
      </c>
      <c r="F142" s="13" t="e">
        <f>方块表!#REF!</f>
        <v>#REF!</v>
      </c>
      <c r="G142" s="13">
        <v>5</v>
      </c>
      <c r="H142" s="12">
        <v>1</v>
      </c>
      <c r="I142" s="13" t="e">
        <f t="shared" si="8"/>
        <v>#REF!</v>
      </c>
      <c r="J142" s="13" t="e">
        <f t="shared" si="9"/>
        <v>#REF!</v>
      </c>
      <c r="K142" s="13" t="e">
        <f>方块表!#REF!</f>
        <v>#REF!</v>
      </c>
    </row>
    <row r="143" spans="1:11">
      <c r="A143">
        <v>142</v>
      </c>
      <c r="B143" s="12" t="str">
        <f>方块表!I168</f>
        <v>木质压力板</v>
      </c>
      <c r="C143" s="12">
        <v>1</v>
      </c>
      <c r="D143" s="132" t="s">
        <v>73</v>
      </c>
      <c r="E143" s="12">
        <f>方块表!E168</f>
        <v>72</v>
      </c>
      <c r="F143" s="13">
        <f>方块表!F168</f>
        <v>0</v>
      </c>
      <c r="G143" s="13">
        <v>5</v>
      </c>
      <c r="H143" s="12">
        <v>1</v>
      </c>
      <c r="I143" s="13" t="str">
        <f t="shared" si="8"/>
        <v>木质压力板</v>
      </c>
      <c r="J143" s="13">
        <f t="shared" si="9"/>
        <v>8</v>
      </c>
      <c r="K143" s="13">
        <f>方块表!G168</f>
        <v>3</v>
      </c>
    </row>
    <row r="144" spans="1:11">
      <c r="A144">
        <v>143</v>
      </c>
      <c r="B144" s="12" t="str">
        <f>方块表!I169</f>
        <v>红花</v>
      </c>
      <c r="C144" s="12">
        <v>1</v>
      </c>
      <c r="D144" s="132" t="s">
        <v>73</v>
      </c>
      <c r="E144" s="12">
        <f>方块表!E169</f>
        <v>38</v>
      </c>
      <c r="F144" s="13">
        <f>方块表!F169</f>
        <v>0</v>
      </c>
      <c r="G144" s="13">
        <v>5</v>
      </c>
      <c r="H144" s="12">
        <v>1</v>
      </c>
      <c r="I144" s="13" t="str">
        <f t="shared" si="8"/>
        <v>红花</v>
      </c>
      <c r="J144" s="13">
        <f t="shared" si="9"/>
        <v>7</v>
      </c>
      <c r="K144" s="13">
        <f>方块表!G169</f>
        <v>4</v>
      </c>
    </row>
    <row r="145" spans="1:11">
      <c r="A145">
        <v>144</v>
      </c>
      <c r="B145" s="12" t="str">
        <f>方块表!I170</f>
        <v>书架</v>
      </c>
      <c r="C145" s="12">
        <v>1</v>
      </c>
      <c r="D145" s="132" t="s">
        <v>73</v>
      </c>
      <c r="E145" s="12">
        <f>方块表!E170</f>
        <v>47</v>
      </c>
      <c r="F145" s="13">
        <f>方块表!F170</f>
        <v>0</v>
      </c>
      <c r="G145" s="13">
        <v>5</v>
      </c>
      <c r="H145" s="12">
        <v>1</v>
      </c>
      <c r="I145" s="13" t="str">
        <f t="shared" si="8"/>
        <v>书架</v>
      </c>
      <c r="J145" s="13">
        <f t="shared" si="9"/>
        <v>7</v>
      </c>
      <c r="K145" s="13">
        <f>方块表!G170</f>
        <v>4</v>
      </c>
    </row>
    <row r="146" spans="1:11">
      <c r="A146">
        <v>145</v>
      </c>
      <c r="B146" s="12" t="str">
        <f>方块表!I171</f>
        <v>铁栅栏</v>
      </c>
      <c r="C146" s="12">
        <v>1</v>
      </c>
      <c r="D146" s="132" t="s">
        <v>73</v>
      </c>
      <c r="E146" s="12">
        <f>方块表!E171</f>
        <v>101</v>
      </c>
      <c r="F146" s="13">
        <f>方块表!F171</f>
        <v>0</v>
      </c>
      <c r="G146" s="13">
        <v>5</v>
      </c>
      <c r="H146" s="12">
        <v>1</v>
      </c>
      <c r="I146" s="13" t="str">
        <f t="shared" si="8"/>
        <v>铁栅栏</v>
      </c>
      <c r="J146" s="13">
        <f t="shared" si="9"/>
        <v>7</v>
      </c>
      <c r="K146" s="13">
        <f>方块表!G171</f>
        <v>4</v>
      </c>
    </row>
    <row r="147" spans="1:11">
      <c r="A147">
        <v>146</v>
      </c>
      <c r="B147" s="12" t="str">
        <f>方块表!I13</f>
        <v>暗橡树木</v>
      </c>
      <c r="C147" s="12">
        <v>1</v>
      </c>
      <c r="D147" s="132" t="s">
        <v>73</v>
      </c>
      <c r="E147" s="12">
        <f>方块表!E13</f>
        <v>162</v>
      </c>
      <c r="F147" s="13">
        <f>方块表!F13</f>
        <v>1</v>
      </c>
      <c r="G147" s="13">
        <v>6</v>
      </c>
      <c r="H147" s="12">
        <v>1</v>
      </c>
      <c r="I147" s="13" t="str">
        <f t="shared" si="8"/>
        <v>暗橡树木</v>
      </c>
      <c r="J147" s="13">
        <f t="shared" si="9"/>
        <v>10</v>
      </c>
      <c r="K147" s="13">
        <f>方块表!G13</f>
        <v>1</v>
      </c>
    </row>
    <row r="148" spans="1:11">
      <c r="A148">
        <v>147</v>
      </c>
      <c r="B148" s="12" t="str">
        <f>方块表!I14</f>
        <v>石砖</v>
      </c>
      <c r="C148" s="12">
        <v>1</v>
      </c>
      <c r="D148" s="132" t="s">
        <v>73</v>
      </c>
      <c r="E148" s="12">
        <f>方块表!E14</f>
        <v>98</v>
      </c>
      <c r="F148" s="13">
        <f>方块表!F14</f>
        <v>0</v>
      </c>
      <c r="G148" s="13">
        <v>6</v>
      </c>
      <c r="H148" s="12">
        <v>1</v>
      </c>
      <c r="I148" s="13" t="str">
        <f t="shared" si="8"/>
        <v>石砖</v>
      </c>
      <c r="J148" s="13">
        <f t="shared" si="9"/>
        <v>9</v>
      </c>
      <c r="K148" s="13">
        <f>方块表!G14</f>
        <v>2</v>
      </c>
    </row>
    <row r="149" spans="1:11">
      <c r="A149">
        <v>148</v>
      </c>
      <c r="B149" s="12" t="str">
        <f>方块表!I130</f>
        <v>红色钢化玻璃窗格</v>
      </c>
      <c r="C149" s="12">
        <v>1</v>
      </c>
      <c r="D149" s="132" t="s">
        <v>73</v>
      </c>
      <c r="E149" s="12">
        <f>方块表!E130</f>
        <v>160</v>
      </c>
      <c r="F149" s="13">
        <f>方块表!F130</f>
        <v>14</v>
      </c>
      <c r="G149" s="13">
        <v>6</v>
      </c>
      <c r="H149" s="12">
        <v>1</v>
      </c>
      <c r="I149" s="13" t="str">
        <f t="shared" si="8"/>
        <v>红色钢化玻璃窗格</v>
      </c>
      <c r="J149" s="13">
        <f t="shared" si="9"/>
        <v>7</v>
      </c>
      <c r="K149" s="13">
        <f>方块表!G130</f>
        <v>4</v>
      </c>
    </row>
    <row r="150" spans="1:11">
      <c r="A150">
        <v>149</v>
      </c>
      <c r="B150" s="12" t="str">
        <f>方块表!I177</f>
        <v>海晶石</v>
      </c>
      <c r="C150" s="12">
        <v>1</v>
      </c>
      <c r="D150" s="132" t="s">
        <v>73</v>
      </c>
      <c r="E150" s="12">
        <f>方块表!E177</f>
        <v>168</v>
      </c>
      <c r="F150" s="13">
        <f>方块表!F177</f>
        <v>0</v>
      </c>
      <c r="G150" s="13">
        <v>6</v>
      </c>
      <c r="H150" s="12">
        <v>1</v>
      </c>
      <c r="I150" s="13" t="str">
        <f t="shared" si="8"/>
        <v>海晶石</v>
      </c>
      <c r="J150" s="13">
        <f t="shared" si="9"/>
        <v>6</v>
      </c>
      <c r="K150" s="13">
        <f>方块表!G177</f>
        <v>5</v>
      </c>
    </row>
    <row r="151" spans="1:11">
      <c r="A151">
        <v>150</v>
      </c>
      <c r="B151" s="12" t="str">
        <f>方块表!I45</f>
        <v>浅蓝色陶瓦</v>
      </c>
      <c r="C151" s="12">
        <v>1</v>
      </c>
      <c r="D151" s="132" t="s">
        <v>73</v>
      </c>
      <c r="E151" s="12">
        <f>方块表!E45</f>
        <v>159</v>
      </c>
      <c r="F151" s="13">
        <f>方块表!F45</f>
        <v>3</v>
      </c>
      <c r="G151" s="13">
        <v>6</v>
      </c>
      <c r="H151" s="12">
        <v>1</v>
      </c>
      <c r="I151" s="13" t="str">
        <f t="shared" si="8"/>
        <v>浅蓝色陶瓦</v>
      </c>
      <c r="J151" s="13">
        <f t="shared" si="9"/>
        <v>8</v>
      </c>
      <c r="K151" s="13">
        <f>方块表!G45</f>
        <v>3</v>
      </c>
    </row>
    <row r="152" spans="1:11">
      <c r="A152">
        <v>151</v>
      </c>
      <c r="B152" s="12" t="str">
        <f>方块表!I46</f>
        <v>黄色陶瓦</v>
      </c>
      <c r="C152" s="12">
        <v>1</v>
      </c>
      <c r="D152" s="132" t="s">
        <v>73</v>
      </c>
      <c r="E152" s="12">
        <f>方块表!E46</f>
        <v>159</v>
      </c>
      <c r="F152" s="13">
        <f>方块表!F46</f>
        <v>4</v>
      </c>
      <c r="G152" s="13">
        <v>6</v>
      </c>
      <c r="H152" s="12">
        <v>1</v>
      </c>
      <c r="I152" s="13" t="str">
        <f t="shared" si="8"/>
        <v>黄色陶瓦</v>
      </c>
      <c r="J152" s="13">
        <f t="shared" si="9"/>
        <v>8</v>
      </c>
      <c r="K152" s="13">
        <f>方块表!G46</f>
        <v>3</v>
      </c>
    </row>
    <row r="153" spans="1:11">
      <c r="A153">
        <v>152</v>
      </c>
      <c r="B153" s="12" t="str">
        <f>方块表!I47</f>
        <v>石灰色陶瓦</v>
      </c>
      <c r="C153" s="12">
        <v>1</v>
      </c>
      <c r="D153" s="132" t="s">
        <v>73</v>
      </c>
      <c r="E153" s="12">
        <f>方块表!E47</f>
        <v>159</v>
      </c>
      <c r="F153" s="13">
        <f>方块表!F47</f>
        <v>5</v>
      </c>
      <c r="G153" s="13">
        <v>6</v>
      </c>
      <c r="H153" s="12">
        <v>1</v>
      </c>
      <c r="I153" s="13" t="str">
        <f t="shared" si="8"/>
        <v>石灰色陶瓦</v>
      </c>
      <c r="J153" s="13">
        <f t="shared" si="9"/>
        <v>8</v>
      </c>
      <c r="K153" s="13">
        <f>方块表!G47</f>
        <v>3</v>
      </c>
    </row>
    <row r="154" spans="1:11">
      <c r="A154">
        <v>153</v>
      </c>
      <c r="B154" s="12" t="str">
        <f>方块表!I48</f>
        <v>粉色陶瓦</v>
      </c>
      <c r="C154" s="12">
        <v>1</v>
      </c>
      <c r="D154" s="132" t="s">
        <v>73</v>
      </c>
      <c r="E154" s="12">
        <f>方块表!E48</f>
        <v>159</v>
      </c>
      <c r="F154" s="13">
        <f>方块表!F48</f>
        <v>6</v>
      </c>
      <c r="G154" s="13">
        <v>6</v>
      </c>
      <c r="H154" s="12">
        <v>1</v>
      </c>
      <c r="I154" s="13" t="str">
        <f t="shared" si="8"/>
        <v>粉色陶瓦</v>
      </c>
      <c r="J154" s="13">
        <f t="shared" si="9"/>
        <v>8</v>
      </c>
      <c r="K154" s="13">
        <f>方块表!G48</f>
        <v>3</v>
      </c>
    </row>
    <row r="155" spans="1:11">
      <c r="A155">
        <v>154</v>
      </c>
      <c r="B155" s="12" t="str">
        <f>方块表!I49</f>
        <v>灰色陶瓦</v>
      </c>
      <c r="C155" s="12">
        <v>1</v>
      </c>
      <c r="D155" s="132" t="s">
        <v>73</v>
      </c>
      <c r="E155" s="12">
        <f>方块表!E49</f>
        <v>159</v>
      </c>
      <c r="F155" s="13">
        <f>方块表!F49</f>
        <v>7</v>
      </c>
      <c r="G155" s="13">
        <v>6</v>
      </c>
      <c r="H155" s="12">
        <v>1</v>
      </c>
      <c r="I155" s="13" t="str">
        <f t="shared" si="8"/>
        <v>灰色陶瓦</v>
      </c>
      <c r="J155" s="13">
        <f t="shared" si="9"/>
        <v>8</v>
      </c>
      <c r="K155" s="13">
        <f>方块表!G49</f>
        <v>3</v>
      </c>
    </row>
    <row r="156" spans="1:11">
      <c r="A156">
        <v>155</v>
      </c>
      <c r="B156" s="12" t="str">
        <f>方块表!I50</f>
        <v>浅灰色陶瓦</v>
      </c>
      <c r="C156" s="12">
        <v>1</v>
      </c>
      <c r="D156" s="132" t="s">
        <v>73</v>
      </c>
      <c r="E156" s="12">
        <f>方块表!E50</f>
        <v>159</v>
      </c>
      <c r="F156" s="13">
        <f>方块表!F50</f>
        <v>8</v>
      </c>
      <c r="G156" s="13">
        <v>6</v>
      </c>
      <c r="H156" s="12">
        <v>1</v>
      </c>
      <c r="I156" s="13" t="str">
        <f t="shared" si="8"/>
        <v>浅灰色陶瓦</v>
      </c>
      <c r="J156" s="13">
        <f t="shared" si="9"/>
        <v>8</v>
      </c>
      <c r="K156" s="13">
        <f>方块表!G50</f>
        <v>3</v>
      </c>
    </row>
    <row r="157" spans="1:11">
      <c r="A157">
        <v>156</v>
      </c>
      <c r="B157" s="12" t="str">
        <f>方块表!I51</f>
        <v>青色陶瓦</v>
      </c>
      <c r="C157" s="12">
        <v>1</v>
      </c>
      <c r="D157" s="132" t="s">
        <v>73</v>
      </c>
      <c r="E157" s="12">
        <f>方块表!E51</f>
        <v>159</v>
      </c>
      <c r="F157" s="13">
        <f>方块表!F51</f>
        <v>9</v>
      </c>
      <c r="G157" s="13">
        <v>6</v>
      </c>
      <c r="H157" s="12">
        <v>1</v>
      </c>
      <c r="I157" s="13" t="str">
        <f t="shared" si="8"/>
        <v>青色陶瓦</v>
      </c>
      <c r="J157" s="13">
        <f t="shared" si="9"/>
        <v>8</v>
      </c>
      <c r="K157" s="13">
        <f>方块表!G51</f>
        <v>3</v>
      </c>
    </row>
    <row r="158" spans="1:11">
      <c r="A158">
        <v>157</v>
      </c>
      <c r="B158" s="12" t="str">
        <f>方块表!I52</f>
        <v>紫色陶瓦</v>
      </c>
      <c r="C158" s="12">
        <v>1</v>
      </c>
      <c r="D158" s="132" t="s">
        <v>73</v>
      </c>
      <c r="E158" s="12">
        <f>方块表!E52</f>
        <v>159</v>
      </c>
      <c r="F158" s="13">
        <f>方块表!F52</f>
        <v>10</v>
      </c>
      <c r="G158" s="13">
        <v>6</v>
      </c>
      <c r="H158" s="12">
        <v>1</v>
      </c>
      <c r="I158" s="13" t="str">
        <f t="shared" si="8"/>
        <v>紫色陶瓦</v>
      </c>
      <c r="J158" s="13">
        <f t="shared" si="9"/>
        <v>8</v>
      </c>
      <c r="K158" s="13">
        <f>方块表!G52</f>
        <v>3</v>
      </c>
    </row>
    <row r="159" spans="1:11">
      <c r="A159">
        <v>158</v>
      </c>
      <c r="B159" s="12" t="str">
        <f>方块表!I53</f>
        <v>蓝色陶瓦</v>
      </c>
      <c r="C159" s="12">
        <v>1</v>
      </c>
      <c r="D159" s="132" t="s">
        <v>73</v>
      </c>
      <c r="E159" s="12">
        <f>方块表!E53</f>
        <v>159</v>
      </c>
      <c r="F159" s="13">
        <f>方块表!F53</f>
        <v>11</v>
      </c>
      <c r="G159" s="13">
        <v>6</v>
      </c>
      <c r="H159" s="12">
        <v>1</v>
      </c>
      <c r="I159" s="13" t="str">
        <f t="shared" si="8"/>
        <v>蓝色陶瓦</v>
      </c>
      <c r="J159" s="13">
        <f t="shared" si="9"/>
        <v>8</v>
      </c>
      <c r="K159" s="13">
        <f>方块表!G53</f>
        <v>3</v>
      </c>
    </row>
    <row r="160" spans="1:11">
      <c r="A160">
        <v>159</v>
      </c>
      <c r="B160" s="12" t="str">
        <f>方块表!I54</f>
        <v>棕色陶瓦</v>
      </c>
      <c r="C160" s="12">
        <v>1</v>
      </c>
      <c r="D160" s="132" t="s">
        <v>73</v>
      </c>
      <c r="E160" s="12">
        <f>方块表!E54</f>
        <v>159</v>
      </c>
      <c r="F160" s="13">
        <f>方块表!F54</f>
        <v>12</v>
      </c>
      <c r="G160" s="13">
        <v>6</v>
      </c>
      <c r="H160" s="12">
        <v>1</v>
      </c>
      <c r="I160" s="13" t="str">
        <f t="shared" si="8"/>
        <v>棕色陶瓦</v>
      </c>
      <c r="J160" s="13">
        <f t="shared" si="9"/>
        <v>8</v>
      </c>
      <c r="K160" s="13">
        <f>方块表!G54</f>
        <v>3</v>
      </c>
    </row>
    <row r="161" spans="1:11">
      <c r="A161">
        <v>160</v>
      </c>
      <c r="B161" s="12" t="str">
        <f>方块表!I55</f>
        <v>绿色陶瓦</v>
      </c>
      <c r="C161" s="12">
        <v>1</v>
      </c>
      <c r="D161" s="132" t="s">
        <v>73</v>
      </c>
      <c r="E161" s="12">
        <f>方块表!E55</f>
        <v>159</v>
      </c>
      <c r="F161" s="13">
        <f>方块表!F55</f>
        <v>13</v>
      </c>
      <c r="G161" s="13">
        <v>6</v>
      </c>
      <c r="H161" s="12">
        <v>1</v>
      </c>
      <c r="I161" s="13" t="str">
        <f t="shared" si="8"/>
        <v>绿色陶瓦</v>
      </c>
      <c r="J161" s="13">
        <f t="shared" si="9"/>
        <v>8</v>
      </c>
      <c r="K161" s="13">
        <f>方块表!G55</f>
        <v>3</v>
      </c>
    </row>
    <row r="162" spans="1:11">
      <c r="A162">
        <v>161</v>
      </c>
      <c r="B162" s="12" t="str">
        <f>方块表!I56</f>
        <v>红色陶瓦</v>
      </c>
      <c r="C162" s="12">
        <v>1</v>
      </c>
      <c r="D162" s="132" t="s">
        <v>73</v>
      </c>
      <c r="E162" s="12">
        <f>方块表!E56</f>
        <v>159</v>
      </c>
      <c r="F162" s="13">
        <f>方块表!F56</f>
        <v>14</v>
      </c>
      <c r="G162" s="13">
        <v>6</v>
      </c>
      <c r="H162" s="12">
        <v>1</v>
      </c>
      <c r="I162" s="13" t="str">
        <f t="shared" ref="I162:I182" si="10">B162</f>
        <v>红色陶瓦</v>
      </c>
      <c r="J162" s="13">
        <f t="shared" ref="J162:J182" si="11">11-K162</f>
        <v>8</v>
      </c>
      <c r="K162" s="13">
        <f>方块表!G56</f>
        <v>3</v>
      </c>
    </row>
    <row r="163" spans="1:11">
      <c r="A163">
        <v>162</v>
      </c>
      <c r="B163" s="12" t="str">
        <f>方块表!I57</f>
        <v>黑色陶瓦</v>
      </c>
      <c r="C163" s="12">
        <v>1</v>
      </c>
      <c r="D163" s="132" t="s">
        <v>73</v>
      </c>
      <c r="E163" s="12">
        <f>方块表!E57</f>
        <v>159</v>
      </c>
      <c r="F163" s="13">
        <f>方块表!F57</f>
        <v>15</v>
      </c>
      <c r="G163" s="13">
        <v>6</v>
      </c>
      <c r="H163" s="12">
        <v>1</v>
      </c>
      <c r="I163" s="13" t="str">
        <f t="shared" si="10"/>
        <v>黑色陶瓦</v>
      </c>
      <c r="J163" s="13">
        <f t="shared" si="11"/>
        <v>8</v>
      </c>
      <c r="K163" s="13">
        <f>方块表!G57</f>
        <v>3</v>
      </c>
    </row>
    <row r="164" spans="1:11">
      <c r="A164">
        <v>163</v>
      </c>
      <c r="B164" s="12" t="str">
        <f>方块表!I58</f>
        <v>白色混凝土</v>
      </c>
      <c r="C164" s="12">
        <v>1</v>
      </c>
      <c r="D164" s="132" t="s">
        <v>73</v>
      </c>
      <c r="E164" s="12">
        <f>方块表!E58</f>
        <v>251</v>
      </c>
      <c r="F164" s="13">
        <f>方块表!F58</f>
        <v>0</v>
      </c>
      <c r="G164" s="13">
        <v>6</v>
      </c>
      <c r="H164" s="12">
        <v>1</v>
      </c>
      <c r="I164" s="13" t="str">
        <f t="shared" si="10"/>
        <v>白色混凝土</v>
      </c>
      <c r="J164" s="13">
        <f t="shared" si="11"/>
        <v>8</v>
      </c>
      <c r="K164" s="13">
        <f>方块表!G58</f>
        <v>3</v>
      </c>
    </row>
    <row r="165" spans="1:11">
      <c r="A165">
        <v>164</v>
      </c>
      <c r="B165" s="12" t="str">
        <f>方块表!I59</f>
        <v>橙色混凝土</v>
      </c>
      <c r="C165" s="12">
        <v>1</v>
      </c>
      <c r="D165" s="132" t="s">
        <v>73</v>
      </c>
      <c r="E165" s="12">
        <f>方块表!E59</f>
        <v>251</v>
      </c>
      <c r="F165" s="13">
        <f>方块表!F59</f>
        <v>1</v>
      </c>
      <c r="G165" s="13">
        <v>6</v>
      </c>
      <c r="H165" s="12">
        <v>1</v>
      </c>
      <c r="I165" s="13" t="str">
        <f t="shared" si="10"/>
        <v>橙色混凝土</v>
      </c>
      <c r="J165" s="13">
        <f t="shared" si="11"/>
        <v>8</v>
      </c>
      <c r="K165" s="13">
        <f>方块表!G59</f>
        <v>3</v>
      </c>
    </row>
    <row r="166" spans="1:11">
      <c r="A166">
        <v>165</v>
      </c>
      <c r="B166" s="12" t="str">
        <f>方块表!I60</f>
        <v>品红色混凝土</v>
      </c>
      <c r="C166" s="12">
        <v>1</v>
      </c>
      <c r="D166" s="132" t="s">
        <v>73</v>
      </c>
      <c r="E166" s="12">
        <f>方块表!E60</f>
        <v>251</v>
      </c>
      <c r="F166" s="13">
        <f>方块表!F60</f>
        <v>2</v>
      </c>
      <c r="G166" s="13">
        <v>6</v>
      </c>
      <c r="H166" s="12">
        <v>1</v>
      </c>
      <c r="I166" s="13" t="str">
        <f t="shared" si="10"/>
        <v>品红色混凝土</v>
      </c>
      <c r="J166" s="13">
        <f t="shared" si="11"/>
        <v>8</v>
      </c>
      <c r="K166" s="13">
        <f>方块表!G60</f>
        <v>3</v>
      </c>
    </row>
    <row r="167" spans="1:11">
      <c r="A167">
        <v>166</v>
      </c>
      <c r="B167" s="12" t="str">
        <f>方块表!I131</f>
        <v>黑色钢化玻璃窗格</v>
      </c>
      <c r="C167" s="12">
        <v>1</v>
      </c>
      <c r="D167" s="132" t="s">
        <v>73</v>
      </c>
      <c r="E167" s="12">
        <f>方块表!E131</f>
        <v>160</v>
      </c>
      <c r="F167" s="13">
        <f>方块表!F131</f>
        <v>15</v>
      </c>
      <c r="G167" s="13">
        <v>6</v>
      </c>
      <c r="H167" s="12">
        <v>1</v>
      </c>
      <c r="I167" s="13" t="str">
        <f t="shared" si="10"/>
        <v>黑色钢化玻璃窗格</v>
      </c>
      <c r="J167" s="13">
        <f t="shared" si="11"/>
        <v>7</v>
      </c>
      <c r="K167" s="13">
        <f>方块表!G131</f>
        <v>4</v>
      </c>
    </row>
    <row r="168" spans="1:11">
      <c r="A168">
        <v>167</v>
      </c>
      <c r="B168" s="12" t="str">
        <f>方块表!I132</f>
        <v>白色羊毛</v>
      </c>
      <c r="C168" s="12">
        <v>1</v>
      </c>
      <c r="D168" s="132" t="s">
        <v>73</v>
      </c>
      <c r="E168" s="12">
        <f>方块表!E132</f>
        <v>35</v>
      </c>
      <c r="F168" s="13">
        <f>方块表!F132</f>
        <v>0</v>
      </c>
      <c r="G168" s="13">
        <v>6</v>
      </c>
      <c r="H168" s="12">
        <v>1</v>
      </c>
      <c r="I168" s="13" t="str">
        <f t="shared" si="10"/>
        <v>白色羊毛</v>
      </c>
      <c r="J168" s="13">
        <f t="shared" si="11"/>
        <v>9</v>
      </c>
      <c r="K168" s="13">
        <f>方块表!G132</f>
        <v>2</v>
      </c>
    </row>
    <row r="169" spans="1:11">
      <c r="A169">
        <v>168</v>
      </c>
      <c r="B169" s="12" t="str">
        <f>方块表!I133</f>
        <v>橙色羊毛</v>
      </c>
      <c r="C169" s="12">
        <v>1</v>
      </c>
      <c r="D169" s="132" t="s">
        <v>73</v>
      </c>
      <c r="E169" s="12">
        <f>方块表!E133</f>
        <v>35</v>
      </c>
      <c r="F169" s="13">
        <f>方块表!F133</f>
        <v>1</v>
      </c>
      <c r="G169" s="13">
        <v>6</v>
      </c>
      <c r="H169" s="12">
        <v>1</v>
      </c>
      <c r="I169" s="13" t="str">
        <f t="shared" si="10"/>
        <v>橙色羊毛</v>
      </c>
      <c r="J169" s="13">
        <f t="shared" si="11"/>
        <v>9</v>
      </c>
      <c r="K169" s="13">
        <f>方块表!G133</f>
        <v>2</v>
      </c>
    </row>
    <row r="170" spans="1:11">
      <c r="A170">
        <v>169</v>
      </c>
      <c r="B170" s="12" t="str">
        <f>方块表!I134</f>
        <v>品红色羊毛</v>
      </c>
      <c r="C170" s="12">
        <v>1</v>
      </c>
      <c r="D170" s="132" t="s">
        <v>73</v>
      </c>
      <c r="E170" s="12">
        <f>方块表!E134</f>
        <v>35</v>
      </c>
      <c r="F170" s="13">
        <f>方块表!F134</f>
        <v>2</v>
      </c>
      <c r="G170" s="13">
        <v>6</v>
      </c>
      <c r="H170" s="12">
        <v>1</v>
      </c>
      <c r="I170" s="13" t="str">
        <f t="shared" si="10"/>
        <v>品红色羊毛</v>
      </c>
      <c r="J170" s="13">
        <f t="shared" si="11"/>
        <v>9</v>
      </c>
      <c r="K170" s="13">
        <f>方块表!G134</f>
        <v>2</v>
      </c>
    </row>
    <row r="171" spans="1:11">
      <c r="A171">
        <v>170</v>
      </c>
      <c r="B171" s="12" t="str">
        <f>方块表!I135</f>
        <v>浅蓝色羊毛</v>
      </c>
      <c r="C171" s="12">
        <v>1</v>
      </c>
      <c r="D171" s="132" t="s">
        <v>73</v>
      </c>
      <c r="E171" s="12">
        <f>方块表!E135</f>
        <v>35</v>
      </c>
      <c r="F171" s="13">
        <f>方块表!F135</f>
        <v>3</v>
      </c>
      <c r="G171" s="13">
        <v>6</v>
      </c>
      <c r="H171" s="12">
        <v>1</v>
      </c>
      <c r="I171" s="13" t="str">
        <f t="shared" si="10"/>
        <v>浅蓝色羊毛</v>
      </c>
      <c r="J171" s="13">
        <f t="shared" si="11"/>
        <v>9</v>
      </c>
      <c r="K171" s="13">
        <f>方块表!G135</f>
        <v>2</v>
      </c>
    </row>
    <row r="172" spans="1:11">
      <c r="A172">
        <v>171</v>
      </c>
      <c r="B172" s="12" t="str">
        <f>方块表!I136</f>
        <v>黄色羊毛</v>
      </c>
      <c r="C172" s="12">
        <v>1</v>
      </c>
      <c r="D172" s="132" t="s">
        <v>73</v>
      </c>
      <c r="E172" s="12">
        <f>方块表!E136</f>
        <v>35</v>
      </c>
      <c r="F172" s="13">
        <f>方块表!F136</f>
        <v>4</v>
      </c>
      <c r="G172" s="13">
        <v>6</v>
      </c>
      <c r="H172" s="12">
        <v>1</v>
      </c>
      <c r="I172" s="13" t="str">
        <f t="shared" si="10"/>
        <v>黄色羊毛</v>
      </c>
      <c r="J172" s="13">
        <f t="shared" si="11"/>
        <v>9</v>
      </c>
      <c r="K172" s="13">
        <f>方块表!G136</f>
        <v>2</v>
      </c>
    </row>
    <row r="173" spans="1:11">
      <c r="A173">
        <v>172</v>
      </c>
      <c r="B173" s="12" t="str">
        <f>方块表!I137</f>
        <v>浅绿色羊毛</v>
      </c>
      <c r="C173" s="12">
        <v>1</v>
      </c>
      <c r="D173" s="132" t="s">
        <v>73</v>
      </c>
      <c r="E173" s="12">
        <f>方块表!E137</f>
        <v>35</v>
      </c>
      <c r="F173" s="13">
        <f>方块表!F137</f>
        <v>5</v>
      </c>
      <c r="G173" s="13">
        <v>6</v>
      </c>
      <c r="H173" s="12">
        <v>1</v>
      </c>
      <c r="I173" s="13" t="str">
        <f t="shared" si="10"/>
        <v>浅绿色羊毛</v>
      </c>
      <c r="J173" s="13">
        <f t="shared" si="11"/>
        <v>9</v>
      </c>
      <c r="K173" s="13">
        <f>方块表!G137</f>
        <v>2</v>
      </c>
    </row>
    <row r="174" spans="1:11">
      <c r="A174">
        <v>173</v>
      </c>
      <c r="B174" s="12" t="str">
        <f>方块表!I138</f>
        <v>粉色羊毛</v>
      </c>
      <c r="C174" s="12">
        <v>1</v>
      </c>
      <c r="D174" s="132" t="s">
        <v>73</v>
      </c>
      <c r="E174" s="12">
        <f>方块表!E138</f>
        <v>35</v>
      </c>
      <c r="F174" s="13">
        <f>方块表!F138</f>
        <v>6</v>
      </c>
      <c r="G174" s="13">
        <v>6</v>
      </c>
      <c r="H174" s="12">
        <v>1</v>
      </c>
      <c r="I174" s="13" t="str">
        <f t="shared" si="10"/>
        <v>粉色羊毛</v>
      </c>
      <c r="J174" s="13">
        <f t="shared" si="11"/>
        <v>9</v>
      </c>
      <c r="K174" s="13">
        <f>方块表!G138</f>
        <v>2</v>
      </c>
    </row>
    <row r="175" spans="1:11">
      <c r="A175">
        <v>174</v>
      </c>
      <c r="B175" s="12" t="str">
        <f>方块表!I139</f>
        <v>灰色羊毛</v>
      </c>
      <c r="C175" s="12">
        <v>1</v>
      </c>
      <c r="D175" s="132" t="s">
        <v>73</v>
      </c>
      <c r="E175" s="12">
        <f>方块表!E139</f>
        <v>35</v>
      </c>
      <c r="F175" s="13">
        <f>方块表!F139</f>
        <v>7</v>
      </c>
      <c r="G175" s="13">
        <v>6</v>
      </c>
      <c r="H175" s="12">
        <v>1</v>
      </c>
      <c r="I175" s="13" t="str">
        <f t="shared" si="10"/>
        <v>灰色羊毛</v>
      </c>
      <c r="J175" s="13">
        <f t="shared" si="11"/>
        <v>9</v>
      </c>
      <c r="K175" s="13">
        <f>方块表!G139</f>
        <v>2</v>
      </c>
    </row>
    <row r="176" spans="1:11">
      <c r="A176">
        <v>175</v>
      </c>
      <c r="B176" s="12" t="str">
        <f>方块表!I140</f>
        <v>浅灰色羊毛</v>
      </c>
      <c r="C176" s="12">
        <v>1</v>
      </c>
      <c r="D176" s="132" t="s">
        <v>73</v>
      </c>
      <c r="E176" s="12">
        <f>方块表!E140</f>
        <v>35</v>
      </c>
      <c r="F176" s="13">
        <f>方块表!F140</f>
        <v>8</v>
      </c>
      <c r="G176" s="13">
        <v>6</v>
      </c>
      <c r="H176" s="12">
        <v>1</v>
      </c>
      <c r="I176" s="13" t="str">
        <f t="shared" si="10"/>
        <v>浅灰色羊毛</v>
      </c>
      <c r="J176" s="13">
        <f t="shared" si="11"/>
        <v>9</v>
      </c>
      <c r="K176" s="13">
        <f>方块表!G140</f>
        <v>2</v>
      </c>
    </row>
    <row r="177" spans="1:11">
      <c r="A177">
        <v>176</v>
      </c>
      <c r="B177" s="12" t="str">
        <f>方块表!I141</f>
        <v>青色羊毛</v>
      </c>
      <c r="C177" s="12">
        <v>1</v>
      </c>
      <c r="D177" s="132" t="s">
        <v>73</v>
      </c>
      <c r="E177" s="12">
        <f>方块表!E141</f>
        <v>35</v>
      </c>
      <c r="F177" s="13">
        <f>方块表!F141</f>
        <v>9</v>
      </c>
      <c r="G177" s="13">
        <v>6</v>
      </c>
      <c r="H177" s="12">
        <v>1</v>
      </c>
      <c r="I177" s="13" t="str">
        <f t="shared" si="10"/>
        <v>青色羊毛</v>
      </c>
      <c r="J177" s="13">
        <f t="shared" si="11"/>
        <v>9</v>
      </c>
      <c r="K177" s="13">
        <f>方块表!G141</f>
        <v>2</v>
      </c>
    </row>
    <row r="178" spans="1:11">
      <c r="A178">
        <v>177</v>
      </c>
      <c r="B178" s="12" t="str">
        <f>方块表!I142</f>
        <v>紫色羊毛</v>
      </c>
      <c r="C178" s="12">
        <v>1</v>
      </c>
      <c r="D178" s="132" t="s">
        <v>73</v>
      </c>
      <c r="E178" s="12">
        <f>方块表!E142</f>
        <v>35</v>
      </c>
      <c r="F178" s="13">
        <f>方块表!F142</f>
        <v>10</v>
      </c>
      <c r="G178" s="13">
        <v>6</v>
      </c>
      <c r="H178" s="12">
        <v>1</v>
      </c>
      <c r="I178" s="13" t="str">
        <f t="shared" si="10"/>
        <v>紫色羊毛</v>
      </c>
      <c r="J178" s="13">
        <f t="shared" si="11"/>
        <v>9</v>
      </c>
      <c r="K178" s="13">
        <f>方块表!G142</f>
        <v>2</v>
      </c>
    </row>
    <row r="179" spans="1:11">
      <c r="A179">
        <v>178</v>
      </c>
      <c r="B179" s="12" t="str">
        <f>方块表!I143</f>
        <v>蓝色羊毛</v>
      </c>
      <c r="C179" s="12">
        <v>1</v>
      </c>
      <c r="D179" s="132" t="s">
        <v>73</v>
      </c>
      <c r="E179" s="12">
        <f>方块表!E143</f>
        <v>35</v>
      </c>
      <c r="F179" s="13">
        <f>方块表!F143</f>
        <v>11</v>
      </c>
      <c r="G179" s="13">
        <v>6</v>
      </c>
      <c r="H179" s="12">
        <v>1</v>
      </c>
      <c r="I179" s="13" t="str">
        <f t="shared" si="10"/>
        <v>蓝色羊毛</v>
      </c>
      <c r="J179" s="13">
        <f t="shared" si="11"/>
        <v>9</v>
      </c>
      <c r="K179" s="13">
        <f>方块表!G143</f>
        <v>2</v>
      </c>
    </row>
    <row r="180" spans="1:11">
      <c r="A180">
        <v>179</v>
      </c>
      <c r="B180" s="12" t="str">
        <f>方块表!I144</f>
        <v>棕色羊毛</v>
      </c>
      <c r="C180" s="12">
        <v>1</v>
      </c>
      <c r="D180" s="132" t="s">
        <v>73</v>
      </c>
      <c r="E180" s="12">
        <f>方块表!E144</f>
        <v>35</v>
      </c>
      <c r="F180" s="13">
        <f>方块表!F144</f>
        <v>12</v>
      </c>
      <c r="G180" s="13">
        <v>6</v>
      </c>
      <c r="H180" s="12">
        <v>1</v>
      </c>
      <c r="I180" s="13" t="str">
        <f t="shared" si="10"/>
        <v>棕色羊毛</v>
      </c>
      <c r="J180" s="13">
        <f t="shared" si="11"/>
        <v>9</v>
      </c>
      <c r="K180" s="13">
        <f>方块表!G144</f>
        <v>2</v>
      </c>
    </row>
    <row r="181" spans="1:11">
      <c r="A181">
        <v>180</v>
      </c>
      <c r="B181" s="12" t="str">
        <f>方块表!I145</f>
        <v>绿色羊毛</v>
      </c>
      <c r="C181" s="12">
        <v>1</v>
      </c>
      <c r="D181" s="132" t="s">
        <v>73</v>
      </c>
      <c r="E181" s="12">
        <f>方块表!E145</f>
        <v>35</v>
      </c>
      <c r="F181" s="13">
        <f>方块表!F145</f>
        <v>13</v>
      </c>
      <c r="G181" s="13">
        <v>6</v>
      </c>
      <c r="H181" s="12">
        <v>1</v>
      </c>
      <c r="I181" s="13" t="str">
        <f t="shared" si="10"/>
        <v>绿色羊毛</v>
      </c>
      <c r="J181" s="13">
        <f t="shared" si="11"/>
        <v>9</v>
      </c>
      <c r="K181" s="13">
        <f>方块表!G145</f>
        <v>2</v>
      </c>
    </row>
    <row r="182" spans="1:11">
      <c r="A182">
        <v>181</v>
      </c>
      <c r="B182" s="12" t="str">
        <f>方块表!I146</f>
        <v>红色羊毛</v>
      </c>
      <c r="C182" s="12">
        <v>1</v>
      </c>
      <c r="D182" s="132" t="s">
        <v>73</v>
      </c>
      <c r="E182" s="12">
        <f>方块表!E146</f>
        <v>35</v>
      </c>
      <c r="F182" s="13">
        <f>方块表!F146</f>
        <v>14</v>
      </c>
      <c r="G182" s="13">
        <v>6</v>
      </c>
      <c r="H182" s="12">
        <v>1</v>
      </c>
      <c r="I182" s="13" t="str">
        <f t="shared" si="10"/>
        <v>红色羊毛</v>
      </c>
      <c r="J182" s="13">
        <f t="shared" si="11"/>
        <v>9</v>
      </c>
      <c r="K182" s="13">
        <f>方块表!G146</f>
        <v>2</v>
      </c>
    </row>
    <row r="183" spans="1:11">
      <c r="D183" s="13"/>
      <c r="F183" s="13"/>
      <c r="G183" s="13"/>
      <c r="I183" s="13"/>
      <c r="J183" s="13"/>
      <c r="K183" s="13"/>
    </row>
    <row r="184" spans="1:11">
      <c r="D184" s="13"/>
      <c r="F184" s="13"/>
      <c r="G184" s="13"/>
      <c r="I184" s="13"/>
      <c r="J184" s="13"/>
      <c r="K184" s="13"/>
    </row>
    <row r="185" spans="1:11">
      <c r="D185" s="13"/>
      <c r="F185" s="13"/>
      <c r="G185" s="13"/>
      <c r="I185" s="13"/>
      <c r="J185" s="13"/>
      <c r="K185" s="13"/>
    </row>
    <row r="186" spans="1:11">
      <c r="D186" s="13"/>
      <c r="F186" s="13"/>
      <c r="G186" s="13"/>
      <c r="I186" s="13"/>
      <c r="J186" s="13"/>
      <c r="K186" s="13"/>
    </row>
    <row r="187" spans="1:11">
      <c r="D187" s="13"/>
      <c r="F187" s="13"/>
      <c r="G187" s="13"/>
      <c r="I187" s="13"/>
      <c r="J187" s="13"/>
      <c r="K187" s="13"/>
    </row>
    <row r="188" spans="1:11">
      <c r="D188" s="13"/>
      <c r="F188" s="13"/>
      <c r="G188" s="13"/>
      <c r="I188" s="13"/>
      <c r="J188" s="13"/>
      <c r="K188" s="13"/>
    </row>
    <row r="189" spans="1:11">
      <c r="D189" s="13"/>
      <c r="F189" s="13"/>
      <c r="G189" s="13"/>
      <c r="I189" s="13"/>
      <c r="J189" s="13"/>
      <c r="K189" s="13"/>
    </row>
    <row r="190" spans="1:11">
      <c r="D190" s="13"/>
      <c r="F190" s="13"/>
      <c r="G190" s="13"/>
      <c r="I190" s="13"/>
      <c r="J190" s="13"/>
      <c r="K190" s="13"/>
    </row>
    <row r="191" spans="1:11">
      <c r="D191" s="13"/>
      <c r="F191" s="13"/>
      <c r="G191" s="13"/>
      <c r="I191" s="13"/>
      <c r="J191" s="13"/>
      <c r="K191" s="13"/>
    </row>
    <row r="192" spans="1:11">
      <c r="D192" s="13"/>
      <c r="F192" s="13"/>
      <c r="G192" s="13"/>
      <c r="I192" s="13"/>
      <c r="J192" s="13"/>
      <c r="K192" s="13"/>
    </row>
    <row r="193" spans="4:11">
      <c r="D193" s="13"/>
      <c r="F193" s="13"/>
      <c r="G193" s="13"/>
      <c r="I193" s="13"/>
      <c r="J193" s="13"/>
      <c r="K193" s="13"/>
    </row>
    <row r="194" spans="4:11">
      <c r="D194" s="13"/>
      <c r="F194" s="13"/>
      <c r="G194" s="13"/>
      <c r="I194" s="13"/>
      <c r="J194" s="13"/>
      <c r="K194" s="13"/>
    </row>
    <row r="195" spans="4:11">
      <c r="D195" s="13"/>
      <c r="F195" s="13"/>
      <c r="G195" s="13"/>
      <c r="I195" s="13"/>
      <c r="J195" s="13"/>
      <c r="K195" s="13"/>
    </row>
    <row r="196" spans="4:11">
      <c r="D196" s="13"/>
      <c r="F196" s="13"/>
      <c r="G196" s="13"/>
      <c r="I196" s="13"/>
      <c r="J196" s="13"/>
      <c r="K196" s="13"/>
    </row>
    <row r="197" spans="4:11">
      <c r="D197" s="13"/>
      <c r="F197" s="13"/>
      <c r="G197" s="13"/>
      <c r="I197" s="13"/>
      <c r="J197" s="13"/>
      <c r="K197" s="13"/>
    </row>
    <row r="198" spans="4:11">
      <c r="D198" s="13"/>
      <c r="F198" s="13"/>
      <c r="G198" s="13"/>
      <c r="I198" s="13"/>
      <c r="J198" s="13"/>
      <c r="K198" s="13"/>
    </row>
    <row r="199" spans="4:11">
      <c r="D199" s="13"/>
      <c r="F199" s="13"/>
      <c r="G199" s="13"/>
      <c r="I199" s="13"/>
      <c r="J199" s="13"/>
      <c r="K199" s="13"/>
    </row>
    <row r="200" spans="4:11">
      <c r="D200" s="13"/>
      <c r="F200" s="13"/>
      <c r="G200" s="13"/>
      <c r="I200" s="13"/>
      <c r="J200" s="13"/>
      <c r="K200" s="13"/>
    </row>
    <row r="201" spans="4:11">
      <c r="D201" s="13"/>
      <c r="F201" s="13"/>
      <c r="G201" s="13"/>
      <c r="I201" s="13"/>
      <c r="J201" s="13"/>
      <c r="K201" s="13"/>
    </row>
    <row r="202" spans="4:11">
      <c r="D202" s="13"/>
      <c r="F202" s="13"/>
      <c r="G202" s="13"/>
      <c r="I202" s="13"/>
      <c r="J202" s="13"/>
      <c r="K202" s="13"/>
    </row>
    <row r="203" spans="4:11">
      <c r="D203" s="13"/>
      <c r="F203" s="13"/>
      <c r="G203" s="13"/>
      <c r="I203" s="13"/>
      <c r="J203" s="13"/>
      <c r="K203" s="13"/>
    </row>
    <row r="204" spans="4:11">
      <c r="D204" s="13"/>
      <c r="F204" s="13"/>
      <c r="G204" s="13"/>
      <c r="I204" s="13"/>
      <c r="J204" s="13"/>
      <c r="K204" s="13"/>
    </row>
    <row r="205" spans="4:11">
      <c r="D205" s="13"/>
      <c r="F205" s="13"/>
      <c r="G205" s="13"/>
      <c r="I205" s="13"/>
      <c r="J205" s="13"/>
      <c r="K205" s="13"/>
    </row>
    <row r="206" spans="4:11">
      <c r="D206" s="13"/>
      <c r="F206" s="13"/>
      <c r="G206" s="13"/>
      <c r="I206" s="13"/>
      <c r="J206" s="13"/>
      <c r="K206" s="13"/>
    </row>
    <row r="207" spans="4:11">
      <c r="D207" s="13"/>
      <c r="F207" s="13"/>
      <c r="G207" s="13"/>
      <c r="I207" s="13"/>
      <c r="J207" s="13"/>
      <c r="K207" s="13"/>
    </row>
    <row r="208" spans="4:11">
      <c r="D208" s="13"/>
      <c r="F208" s="13"/>
      <c r="G208" s="13"/>
      <c r="I208" s="13"/>
      <c r="J208" s="13"/>
      <c r="K208" s="13"/>
    </row>
    <row r="209" spans="4:11">
      <c r="D209" s="13"/>
      <c r="F209" s="13"/>
      <c r="G209" s="13"/>
      <c r="I209" s="13"/>
      <c r="J209" s="13"/>
      <c r="K209" s="13"/>
    </row>
    <row r="210" spans="4:11">
      <c r="D210" s="13"/>
      <c r="F210" s="13"/>
      <c r="G210" s="13"/>
      <c r="I210" s="13"/>
      <c r="J210" s="13"/>
      <c r="K210" s="13"/>
    </row>
    <row r="211" spans="4:11">
      <c r="D211" s="13"/>
      <c r="F211" s="13"/>
      <c r="G211" s="13"/>
      <c r="I211" s="13"/>
      <c r="J211" s="13"/>
      <c r="K211" s="13"/>
    </row>
    <row r="212" spans="4:11">
      <c r="D212" s="13"/>
      <c r="F212" s="13"/>
      <c r="G212" s="13"/>
      <c r="I212" s="13"/>
      <c r="J212" s="13"/>
      <c r="K212" s="13"/>
    </row>
  </sheetData>
  <sortState ref="A2:K212">
    <sortCondition ref="E2:E212"/>
    <sortCondition ref="F2:F212"/>
  </sortState>
  <phoneticPr fontId="19" type="noConversion"/>
  <conditionalFormatting sqref="A1:L1048576">
    <cfRule type="containsText" dxfId="0" priority="1" operator="containsText" text=".xls">
      <formula>NOT(ISERROR(SEARCH(".xls",A1)))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9"/>
  <sheetViews>
    <sheetView workbookViewId="0">
      <pane ySplit="1" topLeftCell="A2" activePane="bottomLeft" state="frozen"/>
      <selection pane="bottomLeft" activeCell="N14" sqref="N14"/>
    </sheetView>
  </sheetViews>
  <sheetFormatPr defaultColWidth="9" defaultRowHeight="14.25"/>
  <cols>
    <col min="8" max="8" width="9" style="11"/>
  </cols>
  <sheetData>
    <row r="1" spans="1:10">
      <c r="A1" t="s">
        <v>1045</v>
      </c>
      <c r="B1" t="s">
        <v>46</v>
      </c>
      <c r="C1" t="s">
        <v>644</v>
      </c>
      <c r="D1" t="s">
        <v>645</v>
      </c>
      <c r="E1" t="s">
        <v>648</v>
      </c>
      <c r="F1" t="s">
        <v>641</v>
      </c>
      <c r="G1" t="s">
        <v>649</v>
      </c>
      <c r="H1" s="11" t="s">
        <v>52</v>
      </c>
      <c r="I1" t="s">
        <v>651</v>
      </c>
      <c r="J1" t="s">
        <v>647</v>
      </c>
    </row>
    <row r="2" spans="1:10">
      <c r="A2" t="s">
        <v>1046</v>
      </c>
      <c r="B2" t="s">
        <v>658</v>
      </c>
      <c r="C2" t="s">
        <v>1047</v>
      </c>
      <c r="D2" t="s">
        <v>660</v>
      </c>
      <c r="E2" t="s">
        <v>1048</v>
      </c>
      <c r="F2" t="s">
        <v>661</v>
      </c>
      <c r="G2" t="s">
        <v>1049</v>
      </c>
      <c r="H2" s="11" t="s">
        <v>1050</v>
      </c>
      <c r="I2" t="s">
        <v>756</v>
      </c>
      <c r="J2" t="s">
        <v>662</v>
      </c>
    </row>
    <row r="3" spans="1:10">
      <c r="A3">
        <f>IF(ROW()-2&lt;=COUNT(方块表!E:E),ROW()-2,"")</f>
        <v>1</v>
      </c>
      <c r="B3">
        <f>IFERROR(VLOOKUP($A3,方块表!$A:$R,MATCH(B$1,方块表!$1:$1,0),1),"")</f>
        <v>100100</v>
      </c>
      <c r="C3">
        <f>IFERROR(VLOOKUP($A3,方块表!$A:$R,MATCH(C$1,方块表!$1:$1,0),1),"")</f>
        <v>1</v>
      </c>
      <c r="D3">
        <f>IFERROR(VLOOKUP($A3,方块表!$A:$R,MATCH(D$1,方块表!$1:$1,0),1),"")</f>
        <v>0</v>
      </c>
      <c r="E3">
        <f>IFERROR(VLOOKUP($A3,方块表!$A:$R,MATCH(E$1,方块表!$1:$1,0),1),"")</f>
        <v>0</v>
      </c>
      <c r="F3">
        <f>IFERROR(VLOOKUP($A3,方块表!$A:$R,MATCH(F$1,方块表!$1:$1,0),1),"")</f>
        <v>1</v>
      </c>
      <c r="G3">
        <f>IFERROR(VLOOKUP($A3,方块表!$A:$R,MATCH(G$1,方块表!$1:$1,0),1),"")</f>
        <v>0</v>
      </c>
      <c r="H3">
        <f>IFERROR(VLOOKUP($A3,方块表!$A:$R,MATCH(H$1,方块表!$1:$1,0),1),"")</f>
        <v>0</v>
      </c>
      <c r="I3">
        <f>IFERROR(VLOOKUP($A3,方块表!$A:$R,MATCH(I$1,方块表!$1:$1,0),1),"")</f>
        <v>1</v>
      </c>
      <c r="J3" t="str">
        <f>IFERROR(VLOOKUP($A3,方块表!$A:$R,MATCH(J$1,方块表!$1:$1,0),1),"")</f>
        <v>石头</v>
      </c>
    </row>
    <row r="4" spans="1:10">
      <c r="A4">
        <f>IF(ROW()-2&lt;=COUNT(方块表!E:E),ROW()-2,"")</f>
        <v>2</v>
      </c>
      <c r="B4">
        <f>IFERROR(VLOOKUP($A4,方块表!$A:$R,MATCH(B$1,方块表!$1:$1,0),1),"")</f>
        <v>100400</v>
      </c>
      <c r="C4">
        <f>IFERROR(VLOOKUP($A4,方块表!$A:$R,MATCH(C$1,方块表!$1:$1,0),1),"")</f>
        <v>4</v>
      </c>
      <c r="D4">
        <f>IFERROR(VLOOKUP($A4,方块表!$A:$R,MATCH(D$1,方块表!$1:$1,0),1),"")</f>
        <v>0</v>
      </c>
      <c r="E4">
        <f>IFERROR(VLOOKUP($A4,方块表!$A:$R,MATCH(E$1,方块表!$1:$1,0),1),"")</f>
        <v>2</v>
      </c>
      <c r="F4">
        <f>IFERROR(VLOOKUP($A4,方块表!$A:$R,MATCH(F$1,方块表!$1:$1,0),1),"")</f>
        <v>1</v>
      </c>
      <c r="G4">
        <f>IFERROR(VLOOKUP($A4,方块表!$A:$R,MATCH(G$1,方块表!$1:$1,0),1),"")</f>
        <v>2</v>
      </c>
      <c r="H4">
        <f>IFERROR(VLOOKUP($A4,方块表!$A:$R,MATCH(H$1,方块表!$1:$1,0),1),"")</f>
        <v>1</v>
      </c>
      <c r="I4">
        <f>IFERROR(VLOOKUP($A4,方块表!$A:$R,MATCH(I$1,方块表!$1:$1,0),1),"")</f>
        <v>1</v>
      </c>
      <c r="J4" t="str">
        <f>IFERROR(VLOOKUP($A4,方块表!$A:$R,MATCH(J$1,方块表!$1:$1,0),1),"")</f>
        <v>鹅卵石</v>
      </c>
    </row>
    <row r="5" spans="1:10">
      <c r="A5">
        <f>IF(ROW()-2&lt;=COUNT(方块表!E:E),ROW()-2,"")</f>
        <v>3</v>
      </c>
      <c r="B5">
        <f>IFERROR(VLOOKUP($A5,方块表!$A:$R,MATCH(B$1,方块表!$1:$1,0),1),"")</f>
        <v>100200</v>
      </c>
      <c r="C5">
        <f>IFERROR(VLOOKUP($A5,方块表!$A:$R,MATCH(C$1,方块表!$1:$1,0),1),"")</f>
        <v>2</v>
      </c>
      <c r="D5">
        <f>IFERROR(VLOOKUP($A5,方块表!$A:$R,MATCH(D$1,方块表!$1:$1,0),1),"")</f>
        <v>0</v>
      </c>
      <c r="E5">
        <f>IFERROR(VLOOKUP($A5,方块表!$A:$R,MATCH(E$1,方块表!$1:$1,0),1),"")</f>
        <v>2</v>
      </c>
      <c r="F5">
        <f>IFERROR(VLOOKUP($A5,方块表!$A:$R,MATCH(F$1,方块表!$1:$1,0),1),"")</f>
        <v>1</v>
      </c>
      <c r="G5">
        <f>IFERROR(VLOOKUP($A5,方块表!$A:$R,MATCH(G$1,方块表!$1:$1,0),1),"")</f>
        <v>2</v>
      </c>
      <c r="H5">
        <f>IFERROR(VLOOKUP($A5,方块表!$A:$R,MATCH(H$1,方块表!$1:$1,0),1),"")</f>
        <v>1</v>
      </c>
      <c r="I5">
        <f>IFERROR(VLOOKUP($A5,方块表!$A:$R,MATCH(I$1,方块表!$1:$1,0),1),"")</f>
        <v>1</v>
      </c>
      <c r="J5" t="str">
        <f>IFERROR(VLOOKUP($A5,方块表!$A:$R,MATCH(J$1,方块表!$1:$1,0),1),"")</f>
        <v>草方块</v>
      </c>
    </row>
    <row r="6" spans="1:10">
      <c r="A6">
        <f>IF(ROW()-2&lt;=COUNT(方块表!E:E),ROW()-2,"")</f>
        <v>4</v>
      </c>
      <c r="B6">
        <f>IFERROR(VLOOKUP($A6,方块表!$A:$R,MATCH(B$1,方块表!$1:$1,0),1),"")</f>
        <v>100300</v>
      </c>
      <c r="C6">
        <f>IFERROR(VLOOKUP($A6,方块表!$A:$R,MATCH(C$1,方块表!$1:$1,0),1),"")</f>
        <v>3</v>
      </c>
      <c r="D6">
        <f>IFERROR(VLOOKUP($A6,方块表!$A:$R,MATCH(D$1,方块表!$1:$1,0),1),"")</f>
        <v>0</v>
      </c>
      <c r="E6">
        <f>IFERROR(VLOOKUP($A6,方块表!$A:$R,MATCH(E$1,方块表!$1:$1,0),1),"")</f>
        <v>2</v>
      </c>
      <c r="F6">
        <f>IFERROR(VLOOKUP($A6,方块表!$A:$R,MATCH(F$1,方块表!$1:$1,0),1),"")</f>
        <v>1</v>
      </c>
      <c r="G6">
        <f>IFERROR(VLOOKUP($A6,方块表!$A:$R,MATCH(G$1,方块表!$1:$1,0),1),"")</f>
        <v>2</v>
      </c>
      <c r="H6">
        <f>IFERROR(VLOOKUP($A6,方块表!$A:$R,MATCH(H$1,方块表!$1:$1,0),1),"")</f>
        <v>1</v>
      </c>
      <c r="I6">
        <f>IFERROR(VLOOKUP($A6,方块表!$A:$R,MATCH(I$1,方块表!$1:$1,0),1),"")</f>
        <v>1</v>
      </c>
      <c r="J6" t="str">
        <f>IFERROR(VLOOKUP($A6,方块表!$A:$R,MATCH(J$1,方块表!$1:$1,0),1),"")</f>
        <v>泥土</v>
      </c>
    </row>
    <row r="7" spans="1:10">
      <c r="A7">
        <f>IF(ROW()-2&lt;=COUNT(方块表!E:E),ROW()-2,"")</f>
        <v>5</v>
      </c>
      <c r="B7">
        <f>IFERROR(VLOOKUP($A7,方块表!$A:$R,MATCH(B$1,方块表!$1:$1,0),1),"")</f>
        <v>101200</v>
      </c>
      <c r="C7">
        <f>IFERROR(VLOOKUP($A7,方块表!$A:$R,MATCH(C$1,方块表!$1:$1,0),1),"")</f>
        <v>12</v>
      </c>
      <c r="D7">
        <f>IFERROR(VLOOKUP($A7,方块表!$A:$R,MATCH(D$1,方块表!$1:$1,0),1),"")</f>
        <v>0</v>
      </c>
      <c r="E7">
        <f>IFERROR(VLOOKUP($A7,方块表!$A:$R,MATCH(E$1,方块表!$1:$1,0),1),"")</f>
        <v>2</v>
      </c>
      <c r="F7">
        <f>IFERROR(VLOOKUP($A7,方块表!$A:$R,MATCH(F$1,方块表!$1:$1,0),1),"")</f>
        <v>1</v>
      </c>
      <c r="G7">
        <f>IFERROR(VLOOKUP($A7,方块表!$A:$R,MATCH(G$1,方块表!$1:$1,0),1),"")</f>
        <v>2</v>
      </c>
      <c r="H7">
        <f>IFERROR(VLOOKUP($A7,方块表!$A:$R,MATCH(H$1,方块表!$1:$1,0),1),"")</f>
        <v>1</v>
      </c>
      <c r="I7">
        <f>IFERROR(VLOOKUP($A7,方块表!$A:$R,MATCH(I$1,方块表!$1:$1,0),1),"")</f>
        <v>1</v>
      </c>
      <c r="J7" t="str">
        <f>IFERROR(VLOOKUP($A7,方块表!$A:$R,MATCH(J$1,方块表!$1:$1,0),1),"")</f>
        <v>沙子</v>
      </c>
    </row>
    <row r="8" spans="1:10">
      <c r="A8">
        <f>IF(ROW()-2&lt;=COUNT(方块表!E:E),ROW()-2,"")</f>
        <v>6</v>
      </c>
      <c r="B8">
        <f>IFERROR(VLOOKUP($A8,方块表!$A:$R,MATCH(B$1,方块表!$1:$1,0),1),"")</f>
        <v>101700</v>
      </c>
      <c r="C8">
        <f>IFERROR(VLOOKUP($A8,方块表!$A:$R,MATCH(C$1,方块表!$1:$1,0),1),"")</f>
        <v>17</v>
      </c>
      <c r="D8">
        <f>IFERROR(VLOOKUP($A8,方块表!$A:$R,MATCH(D$1,方块表!$1:$1,0),1),"")</f>
        <v>0</v>
      </c>
      <c r="E8">
        <f>IFERROR(VLOOKUP($A8,方块表!$A:$R,MATCH(E$1,方块表!$1:$1,0),1),"")</f>
        <v>2</v>
      </c>
      <c r="F8">
        <f>IFERROR(VLOOKUP($A8,方块表!$A:$R,MATCH(F$1,方块表!$1:$1,0),1),"")</f>
        <v>1</v>
      </c>
      <c r="G8">
        <f>IFERROR(VLOOKUP($A8,方块表!$A:$R,MATCH(G$1,方块表!$1:$1,0),1),"")</f>
        <v>2</v>
      </c>
      <c r="H8">
        <f>IFERROR(VLOOKUP($A8,方块表!$A:$R,MATCH(H$1,方块表!$1:$1,0),1),"")</f>
        <v>1</v>
      </c>
      <c r="I8">
        <f>IFERROR(VLOOKUP($A8,方块表!$A:$R,MATCH(I$1,方块表!$1:$1,0),1),"")</f>
        <v>1</v>
      </c>
      <c r="J8" t="str">
        <f>IFERROR(VLOOKUP($A8,方块表!$A:$R,MATCH(J$1,方块表!$1:$1,0),1),"")</f>
        <v>橡树木</v>
      </c>
    </row>
    <row r="9" spans="1:10">
      <c r="A9">
        <f>IF(ROW()-2&lt;=COUNT(方块表!E:E),ROW()-2,"")</f>
        <v>7</v>
      </c>
      <c r="B9">
        <f>IFERROR(VLOOKUP($A9,方块表!$A:$R,MATCH(B$1,方块表!$1:$1,0),1),"")</f>
        <v>101701</v>
      </c>
      <c r="C9">
        <f>IFERROR(VLOOKUP($A9,方块表!$A:$R,MATCH(C$1,方块表!$1:$1,0),1),"")</f>
        <v>17</v>
      </c>
      <c r="D9">
        <f>IFERROR(VLOOKUP($A9,方块表!$A:$R,MATCH(D$1,方块表!$1:$1,0),1),"")</f>
        <v>1</v>
      </c>
      <c r="E9">
        <f>IFERROR(VLOOKUP($A9,方块表!$A:$R,MATCH(E$1,方块表!$1:$1,0),1),"")</f>
        <v>2</v>
      </c>
      <c r="F9">
        <f>IFERROR(VLOOKUP($A9,方块表!$A:$R,MATCH(F$1,方块表!$1:$1,0),1),"")</f>
        <v>1</v>
      </c>
      <c r="G9">
        <f>IFERROR(VLOOKUP($A9,方块表!$A:$R,MATCH(G$1,方块表!$1:$1,0),1),"")</f>
        <v>2</v>
      </c>
      <c r="H9">
        <f>IFERROR(VLOOKUP($A9,方块表!$A:$R,MATCH(H$1,方块表!$1:$1,0),1),"")</f>
        <v>1</v>
      </c>
      <c r="I9">
        <f>IFERROR(VLOOKUP($A9,方块表!$A:$R,MATCH(I$1,方块表!$1:$1,0),1),"")</f>
        <v>1</v>
      </c>
      <c r="J9" t="str">
        <f>IFERROR(VLOOKUP($A9,方块表!$A:$R,MATCH(J$1,方块表!$1:$1,0),1),"")</f>
        <v>云杉木</v>
      </c>
    </row>
    <row r="10" spans="1:10">
      <c r="A10">
        <f>IF(ROW()-2&lt;=COUNT(方块表!E:E),ROW()-2,"")</f>
        <v>8</v>
      </c>
      <c r="B10">
        <f>IFERROR(VLOOKUP($A10,方块表!$A:$R,MATCH(B$1,方块表!$1:$1,0),1),"")</f>
        <v>101702</v>
      </c>
      <c r="C10">
        <f>IFERROR(VLOOKUP($A10,方块表!$A:$R,MATCH(C$1,方块表!$1:$1,0),1),"")</f>
        <v>17</v>
      </c>
      <c r="D10">
        <f>IFERROR(VLOOKUP($A10,方块表!$A:$R,MATCH(D$1,方块表!$1:$1,0),1),"")</f>
        <v>2</v>
      </c>
      <c r="E10">
        <f>IFERROR(VLOOKUP($A10,方块表!$A:$R,MATCH(E$1,方块表!$1:$1,0),1),"")</f>
        <v>2</v>
      </c>
      <c r="F10">
        <f>IFERROR(VLOOKUP($A10,方块表!$A:$R,MATCH(F$1,方块表!$1:$1,0),1),"")</f>
        <v>1</v>
      </c>
      <c r="G10">
        <f>IFERROR(VLOOKUP($A10,方块表!$A:$R,MATCH(G$1,方块表!$1:$1,0),1),"")</f>
        <v>2</v>
      </c>
      <c r="H10">
        <f>IFERROR(VLOOKUP($A10,方块表!$A:$R,MATCH(H$1,方块表!$1:$1,0),1),"")</f>
        <v>1</v>
      </c>
      <c r="I10">
        <f>IFERROR(VLOOKUP($A10,方块表!$A:$R,MATCH(I$1,方块表!$1:$1,0),1),"")</f>
        <v>1</v>
      </c>
      <c r="J10" t="str">
        <f>IFERROR(VLOOKUP($A10,方块表!$A:$R,MATCH(J$1,方块表!$1:$1,0),1),"")</f>
        <v>桦树木</v>
      </c>
    </row>
    <row r="11" spans="1:10">
      <c r="A11">
        <f>IF(ROW()-2&lt;=COUNT(方块表!E:E),ROW()-2,"")</f>
        <v>9</v>
      </c>
      <c r="B11">
        <f>IFERROR(VLOOKUP($A11,方块表!$A:$R,MATCH(B$1,方块表!$1:$1,0),1),"")</f>
        <v>101703</v>
      </c>
      <c r="C11">
        <f>IFERROR(VLOOKUP($A11,方块表!$A:$R,MATCH(C$1,方块表!$1:$1,0),1),"")</f>
        <v>17</v>
      </c>
      <c r="D11">
        <f>IFERROR(VLOOKUP($A11,方块表!$A:$R,MATCH(D$1,方块表!$1:$1,0),1),"")</f>
        <v>3</v>
      </c>
      <c r="E11">
        <f>IFERROR(VLOOKUP($A11,方块表!$A:$R,MATCH(E$1,方块表!$1:$1,0),1),"")</f>
        <v>2</v>
      </c>
      <c r="F11">
        <f>IFERROR(VLOOKUP($A11,方块表!$A:$R,MATCH(F$1,方块表!$1:$1,0),1),"")</f>
        <v>1</v>
      </c>
      <c r="G11">
        <f>IFERROR(VLOOKUP($A11,方块表!$A:$R,MATCH(G$1,方块表!$1:$1,0),1),"")</f>
        <v>2</v>
      </c>
      <c r="H11">
        <f>IFERROR(VLOOKUP($A11,方块表!$A:$R,MATCH(H$1,方块表!$1:$1,0),1),"")</f>
        <v>1</v>
      </c>
      <c r="I11">
        <f>IFERROR(VLOOKUP($A11,方块表!$A:$R,MATCH(I$1,方块表!$1:$1,0),1),"")</f>
        <v>1</v>
      </c>
      <c r="J11" t="str">
        <f>IFERROR(VLOOKUP($A11,方块表!$A:$R,MATCH(J$1,方块表!$1:$1,0),1),"")</f>
        <v>丛林木</v>
      </c>
    </row>
    <row r="12" spans="1:10">
      <c r="A12">
        <f>IF(ROW()-2&lt;=COUNT(方块表!E:E),ROW()-2,"")</f>
        <v>10</v>
      </c>
      <c r="B12">
        <f>IFERROR(VLOOKUP($A12,方块表!$A:$R,MATCH(B$1,方块表!$1:$1,0),1),"")</f>
        <v>116200</v>
      </c>
      <c r="C12">
        <f>IFERROR(VLOOKUP($A12,方块表!$A:$R,MATCH(C$1,方块表!$1:$1,0),1),"")</f>
        <v>162</v>
      </c>
      <c r="D12">
        <f>IFERROR(VLOOKUP($A12,方块表!$A:$R,MATCH(D$1,方块表!$1:$1,0),1),"")</f>
        <v>0</v>
      </c>
      <c r="E12">
        <f>IFERROR(VLOOKUP($A12,方块表!$A:$R,MATCH(E$1,方块表!$1:$1,0),1),"")</f>
        <v>2</v>
      </c>
      <c r="F12">
        <f>IFERROR(VLOOKUP($A12,方块表!$A:$R,MATCH(F$1,方块表!$1:$1,0),1),"")</f>
        <v>1</v>
      </c>
      <c r="G12">
        <f>IFERROR(VLOOKUP($A12,方块表!$A:$R,MATCH(G$1,方块表!$1:$1,0),1),"")</f>
        <v>2</v>
      </c>
      <c r="H12">
        <f>IFERROR(VLOOKUP($A12,方块表!$A:$R,MATCH(H$1,方块表!$1:$1,0),1),"")</f>
        <v>1</v>
      </c>
      <c r="I12">
        <f>IFERROR(VLOOKUP($A12,方块表!$A:$R,MATCH(I$1,方块表!$1:$1,0),1),"")</f>
        <v>1</v>
      </c>
      <c r="J12" t="str">
        <f>IFERROR(VLOOKUP($A12,方块表!$A:$R,MATCH(J$1,方块表!$1:$1,0),1),"")</f>
        <v>金合欢树</v>
      </c>
    </row>
    <row r="13" spans="1:10">
      <c r="A13">
        <f>IF(ROW()-2&lt;=COUNT(方块表!E:E),ROW()-2,"")</f>
        <v>11</v>
      </c>
      <c r="B13">
        <f>IFERROR(VLOOKUP($A13,方块表!$A:$R,MATCH(B$1,方块表!$1:$1,0),1),"")</f>
        <v>116201</v>
      </c>
      <c r="C13">
        <f>IFERROR(VLOOKUP($A13,方块表!$A:$R,MATCH(C$1,方块表!$1:$1,0),1),"")</f>
        <v>162</v>
      </c>
      <c r="D13">
        <f>IFERROR(VLOOKUP($A13,方块表!$A:$R,MATCH(D$1,方块表!$1:$1,0),1),"")</f>
        <v>1</v>
      </c>
      <c r="E13">
        <f>IFERROR(VLOOKUP($A13,方块表!$A:$R,MATCH(E$1,方块表!$1:$1,0),1),"")</f>
        <v>2</v>
      </c>
      <c r="F13">
        <f>IFERROR(VLOOKUP($A13,方块表!$A:$R,MATCH(F$1,方块表!$1:$1,0),1),"")</f>
        <v>1</v>
      </c>
      <c r="G13">
        <f>IFERROR(VLOOKUP($A13,方块表!$A:$R,MATCH(G$1,方块表!$1:$1,0),1),"")</f>
        <v>2</v>
      </c>
      <c r="H13">
        <f>IFERROR(VLOOKUP($A13,方块表!$A:$R,MATCH(H$1,方块表!$1:$1,0),1),"")</f>
        <v>1</v>
      </c>
      <c r="I13">
        <f>IFERROR(VLOOKUP($A13,方块表!$A:$R,MATCH(I$1,方块表!$1:$1,0),1),"")</f>
        <v>1</v>
      </c>
      <c r="J13" t="str">
        <f>IFERROR(VLOOKUP($A13,方块表!$A:$R,MATCH(J$1,方块表!$1:$1,0),1),"")</f>
        <v>暗橡树木</v>
      </c>
    </row>
    <row r="14" spans="1:10">
      <c r="A14">
        <f>IF(ROW()-2&lt;=COUNT(方块表!E:E),ROW()-2,"")</f>
        <v>12</v>
      </c>
      <c r="B14">
        <f>IFERROR(VLOOKUP($A14,方块表!$A:$R,MATCH(B$1,方块表!$1:$1,0),1),"")</f>
        <v>209800</v>
      </c>
      <c r="C14">
        <f>IFERROR(VLOOKUP($A14,方块表!$A:$R,MATCH(C$1,方块表!$1:$1,0),1),"")</f>
        <v>98</v>
      </c>
      <c r="D14">
        <f>IFERROR(VLOOKUP($A14,方块表!$A:$R,MATCH(D$1,方块表!$1:$1,0),1),"")</f>
        <v>0</v>
      </c>
      <c r="E14">
        <f>IFERROR(VLOOKUP($A14,方块表!$A:$R,MATCH(E$1,方块表!$1:$1,0),1),"")</f>
        <v>4</v>
      </c>
      <c r="F14">
        <f>IFERROR(VLOOKUP($A14,方块表!$A:$R,MATCH(F$1,方块表!$1:$1,0),1),"")</f>
        <v>2</v>
      </c>
      <c r="G14">
        <f>IFERROR(VLOOKUP($A14,方块表!$A:$R,MATCH(G$1,方块表!$1:$1,0),1),"")</f>
        <v>4</v>
      </c>
      <c r="H14">
        <f>IFERROR(VLOOKUP($A14,方块表!$A:$R,MATCH(H$1,方块表!$1:$1,0),1),"")</f>
        <v>1</v>
      </c>
      <c r="I14">
        <f>IFERROR(VLOOKUP($A14,方块表!$A:$R,MATCH(I$1,方块表!$1:$1,0),1),"")</f>
        <v>1</v>
      </c>
      <c r="J14" t="str">
        <f>IFERROR(VLOOKUP($A14,方块表!$A:$R,MATCH(J$1,方块表!$1:$1,0),1),"")</f>
        <v>石砖</v>
      </c>
    </row>
    <row r="15" spans="1:10">
      <c r="A15">
        <f>IF(ROW()-2&lt;=COUNT(方块表!E:E),ROW()-2,"")</f>
        <v>13</v>
      </c>
      <c r="B15">
        <f>IFERROR(VLOOKUP($A15,方块表!$A:$R,MATCH(B$1,方块表!$1:$1,0),1),"")</f>
        <v>209801</v>
      </c>
      <c r="C15">
        <f>IFERROR(VLOOKUP($A15,方块表!$A:$R,MATCH(C$1,方块表!$1:$1,0),1),"")</f>
        <v>98</v>
      </c>
      <c r="D15">
        <f>IFERROR(VLOOKUP($A15,方块表!$A:$R,MATCH(D$1,方块表!$1:$1,0),1),"")</f>
        <v>1</v>
      </c>
      <c r="E15">
        <f>IFERROR(VLOOKUP($A15,方块表!$A:$R,MATCH(E$1,方块表!$1:$1,0),1),"")</f>
        <v>4</v>
      </c>
      <c r="F15">
        <f>IFERROR(VLOOKUP($A15,方块表!$A:$R,MATCH(F$1,方块表!$1:$1,0),1),"")</f>
        <v>2</v>
      </c>
      <c r="G15">
        <f>IFERROR(VLOOKUP($A15,方块表!$A:$R,MATCH(G$1,方块表!$1:$1,0),1),"")</f>
        <v>4</v>
      </c>
      <c r="H15">
        <f>IFERROR(VLOOKUP($A15,方块表!$A:$R,MATCH(H$1,方块表!$1:$1,0),1),"")</f>
        <v>1</v>
      </c>
      <c r="I15">
        <f>IFERROR(VLOOKUP($A15,方块表!$A:$R,MATCH(I$1,方块表!$1:$1,0),1),"")</f>
        <v>1</v>
      </c>
      <c r="J15" t="str">
        <f>IFERROR(VLOOKUP($A15,方块表!$A:$R,MATCH(J$1,方块表!$1:$1,0),1),"")</f>
        <v>草石砖</v>
      </c>
    </row>
    <row r="16" spans="1:10">
      <c r="A16">
        <f>IF(ROW()-2&lt;=COUNT(方块表!E:E),ROW()-2,"")</f>
        <v>14</v>
      </c>
      <c r="B16">
        <f>IFERROR(VLOOKUP($A16,方块表!$A:$R,MATCH(B$1,方块表!$1:$1,0),1),"")</f>
        <v>209802</v>
      </c>
      <c r="C16">
        <f>IFERROR(VLOOKUP($A16,方块表!$A:$R,MATCH(C$1,方块表!$1:$1,0),1),"")</f>
        <v>98</v>
      </c>
      <c r="D16">
        <f>IFERROR(VLOOKUP($A16,方块表!$A:$R,MATCH(D$1,方块表!$1:$1,0),1),"")</f>
        <v>2</v>
      </c>
      <c r="E16">
        <f>IFERROR(VLOOKUP($A16,方块表!$A:$R,MATCH(E$1,方块表!$1:$1,0),1),"")</f>
        <v>4</v>
      </c>
      <c r="F16">
        <f>IFERROR(VLOOKUP($A16,方块表!$A:$R,MATCH(F$1,方块表!$1:$1,0),1),"")</f>
        <v>2</v>
      </c>
      <c r="G16">
        <f>IFERROR(VLOOKUP($A16,方块表!$A:$R,MATCH(G$1,方块表!$1:$1,0),1),"")</f>
        <v>4</v>
      </c>
      <c r="H16">
        <f>IFERROR(VLOOKUP($A16,方块表!$A:$R,MATCH(H$1,方块表!$1:$1,0),1),"")</f>
        <v>1</v>
      </c>
      <c r="I16">
        <f>IFERROR(VLOOKUP($A16,方块表!$A:$R,MATCH(I$1,方块表!$1:$1,0),1),"")</f>
        <v>1</v>
      </c>
      <c r="J16" t="str">
        <f>IFERROR(VLOOKUP($A16,方块表!$A:$R,MATCH(J$1,方块表!$1:$1,0),1),"")</f>
        <v>破损石砖</v>
      </c>
    </row>
    <row r="17" spans="1:10">
      <c r="A17">
        <f>IF(ROW()-2&lt;=COUNT(方块表!E:E),ROW()-2,"")</f>
        <v>15</v>
      </c>
      <c r="B17">
        <f>IFERROR(VLOOKUP($A17,方块表!$A:$R,MATCH(B$1,方块表!$1:$1,0),1),"")</f>
        <v>209803</v>
      </c>
      <c r="C17">
        <f>IFERROR(VLOOKUP($A17,方块表!$A:$R,MATCH(C$1,方块表!$1:$1,0),1),"")</f>
        <v>98</v>
      </c>
      <c r="D17">
        <f>IFERROR(VLOOKUP($A17,方块表!$A:$R,MATCH(D$1,方块表!$1:$1,0),1),"")</f>
        <v>3</v>
      </c>
      <c r="E17">
        <f>IFERROR(VLOOKUP($A17,方块表!$A:$R,MATCH(E$1,方块表!$1:$1,0),1),"")</f>
        <v>4</v>
      </c>
      <c r="F17">
        <f>IFERROR(VLOOKUP($A17,方块表!$A:$R,MATCH(F$1,方块表!$1:$1,0),1),"")</f>
        <v>2</v>
      </c>
      <c r="G17">
        <f>IFERROR(VLOOKUP($A17,方块表!$A:$R,MATCH(G$1,方块表!$1:$1,0),1),"")</f>
        <v>4</v>
      </c>
      <c r="H17">
        <f>IFERROR(VLOOKUP($A17,方块表!$A:$R,MATCH(H$1,方块表!$1:$1,0),1),"")</f>
        <v>1</v>
      </c>
      <c r="I17">
        <f>IFERROR(VLOOKUP($A17,方块表!$A:$R,MATCH(I$1,方块表!$1:$1,0),1),"")</f>
        <v>1</v>
      </c>
      <c r="J17" t="str">
        <f>IFERROR(VLOOKUP($A17,方块表!$A:$R,MATCH(J$1,方块表!$1:$1,0),1),"")</f>
        <v>凿刻石砖</v>
      </c>
    </row>
    <row r="18" spans="1:10">
      <c r="A18">
        <f>IF(ROW()-2&lt;=COUNT(方块表!E:E),ROW()-2,"")</f>
        <v>16</v>
      </c>
      <c r="B18">
        <f>IFERROR(VLOOKUP($A18,方块表!$A:$R,MATCH(B$1,方块表!$1:$1,0),1),"")</f>
        <v>204500</v>
      </c>
      <c r="C18">
        <f>IFERROR(VLOOKUP($A18,方块表!$A:$R,MATCH(C$1,方块表!$1:$1,0),1),"")</f>
        <v>45</v>
      </c>
      <c r="D18">
        <f>IFERROR(VLOOKUP($A18,方块表!$A:$R,MATCH(D$1,方块表!$1:$1,0),1),"")</f>
        <v>0</v>
      </c>
      <c r="E18">
        <f>IFERROR(VLOOKUP($A18,方块表!$A:$R,MATCH(E$1,方块表!$1:$1,0),1),"")</f>
        <v>4</v>
      </c>
      <c r="F18">
        <f>IFERROR(VLOOKUP($A18,方块表!$A:$R,MATCH(F$1,方块表!$1:$1,0),1),"")</f>
        <v>2</v>
      </c>
      <c r="G18">
        <f>IFERROR(VLOOKUP($A18,方块表!$A:$R,MATCH(G$1,方块表!$1:$1,0),1),"")</f>
        <v>4</v>
      </c>
      <c r="H18">
        <f>IFERROR(VLOOKUP($A18,方块表!$A:$R,MATCH(H$1,方块表!$1:$1,0),1),"")</f>
        <v>1</v>
      </c>
      <c r="I18">
        <f>IFERROR(VLOOKUP($A18,方块表!$A:$R,MATCH(I$1,方块表!$1:$1,0),1),"")</f>
        <v>1</v>
      </c>
      <c r="J18" t="str">
        <f>IFERROR(VLOOKUP($A18,方块表!$A:$R,MATCH(J$1,方块表!$1:$1,0),1),"")</f>
        <v>砖头</v>
      </c>
    </row>
    <row r="19" spans="1:10">
      <c r="A19">
        <f>IF(ROW()-2&lt;=COUNT(方块表!E:E),ROW()-2,"")</f>
        <v>17</v>
      </c>
      <c r="B19">
        <f>IFERROR(VLOOKUP($A19,方块表!$A:$R,MATCH(B$1,方块表!$1:$1,0),1),"")</f>
        <v>202400</v>
      </c>
      <c r="C19">
        <f>IFERROR(VLOOKUP($A19,方块表!$A:$R,MATCH(C$1,方块表!$1:$1,0),1),"")</f>
        <v>24</v>
      </c>
      <c r="D19">
        <f>IFERROR(VLOOKUP($A19,方块表!$A:$R,MATCH(D$1,方块表!$1:$1,0),1),"")</f>
        <v>0</v>
      </c>
      <c r="E19">
        <f>IFERROR(VLOOKUP($A19,方块表!$A:$R,MATCH(E$1,方块表!$1:$1,0),1),"")</f>
        <v>4</v>
      </c>
      <c r="F19">
        <f>IFERROR(VLOOKUP($A19,方块表!$A:$R,MATCH(F$1,方块表!$1:$1,0),1),"")</f>
        <v>2</v>
      </c>
      <c r="G19">
        <f>IFERROR(VLOOKUP($A19,方块表!$A:$R,MATCH(G$1,方块表!$1:$1,0),1),"")</f>
        <v>4</v>
      </c>
      <c r="H19">
        <f>IFERROR(VLOOKUP($A19,方块表!$A:$R,MATCH(H$1,方块表!$1:$1,0),1),"")</f>
        <v>1</v>
      </c>
      <c r="I19">
        <f>IFERROR(VLOOKUP($A19,方块表!$A:$R,MATCH(I$1,方块表!$1:$1,0),1),"")</f>
        <v>1</v>
      </c>
      <c r="J19" t="str">
        <f>IFERROR(VLOOKUP($A19,方块表!$A:$R,MATCH(J$1,方块表!$1:$1,0),1),"")</f>
        <v>砂石</v>
      </c>
    </row>
    <row r="20" spans="1:10">
      <c r="A20">
        <f>IF(ROW()-2&lt;=COUNT(方块表!E:E),ROW()-2,"")</f>
        <v>18</v>
      </c>
      <c r="B20">
        <f>IFERROR(VLOOKUP($A20,方块表!$A:$R,MATCH(B$1,方块表!$1:$1,0),1),"")</f>
        <v>211200</v>
      </c>
      <c r="C20">
        <f>IFERROR(VLOOKUP($A20,方块表!$A:$R,MATCH(C$1,方块表!$1:$1,0),1),"")</f>
        <v>112</v>
      </c>
      <c r="D20">
        <f>IFERROR(VLOOKUP($A20,方块表!$A:$R,MATCH(D$1,方块表!$1:$1,0),1),"")</f>
        <v>0</v>
      </c>
      <c r="E20">
        <f>IFERROR(VLOOKUP($A20,方块表!$A:$R,MATCH(E$1,方块表!$1:$1,0),1),"")</f>
        <v>4</v>
      </c>
      <c r="F20">
        <f>IFERROR(VLOOKUP($A20,方块表!$A:$R,MATCH(F$1,方块表!$1:$1,0),1),"")</f>
        <v>2</v>
      </c>
      <c r="G20">
        <f>IFERROR(VLOOKUP($A20,方块表!$A:$R,MATCH(G$1,方块表!$1:$1,0),1),"")</f>
        <v>4</v>
      </c>
      <c r="H20">
        <f>IFERROR(VLOOKUP($A20,方块表!$A:$R,MATCH(H$1,方块表!$1:$1,0),1),"")</f>
        <v>1</v>
      </c>
      <c r="I20">
        <f>IFERROR(VLOOKUP($A20,方块表!$A:$R,MATCH(I$1,方块表!$1:$1,0),1),"")</f>
        <v>1</v>
      </c>
      <c r="J20" t="str">
        <f>IFERROR(VLOOKUP($A20,方块表!$A:$R,MATCH(J$1,方块表!$1:$1,0),1),"")</f>
        <v>暗砖</v>
      </c>
    </row>
    <row r="21" spans="1:10">
      <c r="A21">
        <f>IF(ROW()-2&lt;=COUNT(方块表!E:E),ROW()-2,"")</f>
        <v>19</v>
      </c>
      <c r="B21">
        <f>IFERROR(VLOOKUP($A21,方块表!$A:$R,MATCH(B$1,方块表!$1:$1,0),1),"")</f>
        <v>200500</v>
      </c>
      <c r="C21">
        <f>IFERROR(VLOOKUP($A21,方块表!$A:$R,MATCH(C$1,方块表!$1:$1,0),1),"")</f>
        <v>5</v>
      </c>
      <c r="D21">
        <f>IFERROR(VLOOKUP($A21,方块表!$A:$R,MATCH(D$1,方块表!$1:$1,0),1),"")</f>
        <v>0</v>
      </c>
      <c r="E21">
        <f>IFERROR(VLOOKUP($A21,方块表!$A:$R,MATCH(E$1,方块表!$1:$1,0),1),"")</f>
        <v>4</v>
      </c>
      <c r="F21">
        <f>IFERROR(VLOOKUP($A21,方块表!$A:$R,MATCH(F$1,方块表!$1:$1,0),1),"")</f>
        <v>2</v>
      </c>
      <c r="G21">
        <f>IFERROR(VLOOKUP($A21,方块表!$A:$R,MATCH(G$1,方块表!$1:$1,0),1),"")</f>
        <v>4</v>
      </c>
      <c r="H21">
        <f>IFERROR(VLOOKUP($A21,方块表!$A:$R,MATCH(H$1,方块表!$1:$1,0),1),"")</f>
        <v>1</v>
      </c>
      <c r="I21">
        <f>IFERROR(VLOOKUP($A21,方块表!$A:$R,MATCH(I$1,方块表!$1:$1,0),1),"")</f>
        <v>1</v>
      </c>
      <c r="J21" t="str">
        <f>IFERROR(VLOOKUP($A21,方块表!$A:$R,MATCH(J$1,方块表!$1:$1,0),1),"")</f>
        <v>橡木板</v>
      </c>
    </row>
    <row r="22" spans="1:10">
      <c r="A22">
        <f>IF(ROW()-2&lt;=COUNT(方块表!E:E),ROW()-2,"")</f>
        <v>20</v>
      </c>
      <c r="B22">
        <f>IFERROR(VLOOKUP($A22,方块表!$A:$R,MATCH(B$1,方块表!$1:$1,0),1),"")</f>
        <v>200501</v>
      </c>
      <c r="C22">
        <f>IFERROR(VLOOKUP($A22,方块表!$A:$R,MATCH(C$1,方块表!$1:$1,0),1),"")</f>
        <v>5</v>
      </c>
      <c r="D22">
        <f>IFERROR(VLOOKUP($A22,方块表!$A:$R,MATCH(D$1,方块表!$1:$1,0),1),"")</f>
        <v>1</v>
      </c>
      <c r="E22">
        <f>IFERROR(VLOOKUP($A22,方块表!$A:$R,MATCH(E$1,方块表!$1:$1,0),1),"")</f>
        <v>4</v>
      </c>
      <c r="F22">
        <f>IFERROR(VLOOKUP($A22,方块表!$A:$R,MATCH(F$1,方块表!$1:$1,0),1),"")</f>
        <v>2</v>
      </c>
      <c r="G22">
        <f>IFERROR(VLOOKUP($A22,方块表!$A:$R,MATCH(G$1,方块表!$1:$1,0),1),"")</f>
        <v>4</v>
      </c>
      <c r="H22">
        <f>IFERROR(VLOOKUP($A22,方块表!$A:$R,MATCH(H$1,方块表!$1:$1,0),1),"")</f>
        <v>1</v>
      </c>
      <c r="I22">
        <f>IFERROR(VLOOKUP($A22,方块表!$A:$R,MATCH(I$1,方块表!$1:$1,0),1),"")</f>
        <v>1</v>
      </c>
      <c r="J22" t="str">
        <f>IFERROR(VLOOKUP($A22,方块表!$A:$R,MATCH(J$1,方块表!$1:$1,0),1),"")</f>
        <v>云杉木板</v>
      </c>
    </row>
    <row r="23" spans="1:10">
      <c r="A23">
        <f>IF(ROW()-2&lt;=COUNT(方块表!E:E),ROW()-2,"")</f>
        <v>21</v>
      </c>
      <c r="B23">
        <f>IFERROR(VLOOKUP($A23,方块表!$A:$R,MATCH(B$1,方块表!$1:$1,0),1),"")</f>
        <v>200502</v>
      </c>
      <c r="C23">
        <f>IFERROR(VLOOKUP($A23,方块表!$A:$R,MATCH(C$1,方块表!$1:$1,0),1),"")</f>
        <v>5</v>
      </c>
      <c r="D23">
        <f>IFERROR(VLOOKUP($A23,方块表!$A:$R,MATCH(D$1,方块表!$1:$1,0),1),"")</f>
        <v>2</v>
      </c>
      <c r="E23">
        <f>IFERROR(VLOOKUP($A23,方块表!$A:$R,MATCH(E$1,方块表!$1:$1,0),1),"")</f>
        <v>4</v>
      </c>
      <c r="F23">
        <f>IFERROR(VLOOKUP($A23,方块表!$A:$R,MATCH(F$1,方块表!$1:$1,0),1),"")</f>
        <v>2</v>
      </c>
      <c r="G23">
        <f>IFERROR(VLOOKUP($A23,方块表!$A:$R,MATCH(G$1,方块表!$1:$1,0),1),"")</f>
        <v>4</v>
      </c>
      <c r="H23">
        <f>IFERROR(VLOOKUP($A23,方块表!$A:$R,MATCH(H$1,方块表!$1:$1,0),1),"")</f>
        <v>1</v>
      </c>
      <c r="I23">
        <f>IFERROR(VLOOKUP($A23,方块表!$A:$R,MATCH(I$1,方块表!$1:$1,0),1),"")</f>
        <v>1</v>
      </c>
      <c r="J23" t="str">
        <f>IFERROR(VLOOKUP($A23,方块表!$A:$R,MATCH(J$1,方块表!$1:$1,0),1),"")</f>
        <v>桦树木板</v>
      </c>
    </row>
    <row r="24" spans="1:10">
      <c r="A24">
        <f>IF(ROW()-2&lt;=COUNT(方块表!E:E),ROW()-2,"")</f>
        <v>22</v>
      </c>
      <c r="B24">
        <f>IFERROR(VLOOKUP($A24,方块表!$A:$R,MATCH(B$1,方块表!$1:$1,0),1),"")</f>
        <v>200503</v>
      </c>
      <c r="C24">
        <f>IFERROR(VLOOKUP($A24,方块表!$A:$R,MATCH(C$1,方块表!$1:$1,0),1),"")</f>
        <v>5</v>
      </c>
      <c r="D24">
        <f>IFERROR(VLOOKUP($A24,方块表!$A:$R,MATCH(D$1,方块表!$1:$1,0),1),"")</f>
        <v>3</v>
      </c>
      <c r="E24">
        <f>IFERROR(VLOOKUP($A24,方块表!$A:$R,MATCH(E$1,方块表!$1:$1,0),1),"")</f>
        <v>4</v>
      </c>
      <c r="F24">
        <f>IFERROR(VLOOKUP($A24,方块表!$A:$R,MATCH(F$1,方块表!$1:$1,0),1),"")</f>
        <v>2</v>
      </c>
      <c r="G24">
        <f>IFERROR(VLOOKUP($A24,方块表!$A:$R,MATCH(G$1,方块表!$1:$1,0),1),"")</f>
        <v>4</v>
      </c>
      <c r="H24">
        <f>IFERROR(VLOOKUP($A24,方块表!$A:$R,MATCH(H$1,方块表!$1:$1,0),1),"")</f>
        <v>1</v>
      </c>
      <c r="I24">
        <f>IFERROR(VLOOKUP($A24,方块表!$A:$R,MATCH(I$1,方块表!$1:$1,0),1),"")</f>
        <v>1</v>
      </c>
      <c r="J24" t="str">
        <f>IFERROR(VLOOKUP($A24,方块表!$A:$R,MATCH(J$1,方块表!$1:$1,0),1),"")</f>
        <v>丛林木板</v>
      </c>
    </row>
    <row r="25" spans="1:10">
      <c r="A25">
        <f>IF(ROW()-2&lt;=COUNT(方块表!E:E),ROW()-2,"")</f>
        <v>23</v>
      </c>
      <c r="B25">
        <f>IFERROR(VLOOKUP($A25,方块表!$A:$R,MATCH(B$1,方块表!$1:$1,0),1),"")</f>
        <v>200504</v>
      </c>
      <c r="C25">
        <f>IFERROR(VLOOKUP($A25,方块表!$A:$R,MATCH(C$1,方块表!$1:$1,0),1),"")</f>
        <v>5</v>
      </c>
      <c r="D25">
        <f>IFERROR(VLOOKUP($A25,方块表!$A:$R,MATCH(D$1,方块表!$1:$1,0),1),"")</f>
        <v>4</v>
      </c>
      <c r="E25">
        <f>IFERROR(VLOOKUP($A25,方块表!$A:$R,MATCH(E$1,方块表!$1:$1,0),1),"")</f>
        <v>4</v>
      </c>
      <c r="F25">
        <f>IFERROR(VLOOKUP($A25,方块表!$A:$R,MATCH(F$1,方块表!$1:$1,0),1),"")</f>
        <v>2</v>
      </c>
      <c r="G25">
        <f>IFERROR(VLOOKUP($A25,方块表!$A:$R,MATCH(G$1,方块表!$1:$1,0),1),"")</f>
        <v>4</v>
      </c>
      <c r="H25">
        <f>IFERROR(VLOOKUP($A25,方块表!$A:$R,MATCH(H$1,方块表!$1:$1,0),1),"")</f>
        <v>1</v>
      </c>
      <c r="I25">
        <f>IFERROR(VLOOKUP($A25,方块表!$A:$R,MATCH(I$1,方块表!$1:$1,0),1),"")</f>
        <v>1</v>
      </c>
      <c r="J25" t="str">
        <f>IFERROR(VLOOKUP($A25,方块表!$A:$R,MATCH(J$1,方块表!$1:$1,0),1),"")</f>
        <v>金合欢木板</v>
      </c>
    </row>
    <row r="26" spans="1:10">
      <c r="A26">
        <f>IF(ROW()-2&lt;=COUNT(方块表!E:E),ROW()-2,"")</f>
        <v>24</v>
      </c>
      <c r="B26">
        <f>IFERROR(VLOOKUP($A26,方块表!$A:$R,MATCH(B$1,方块表!$1:$1,0),1),"")</f>
        <v>200505</v>
      </c>
      <c r="C26">
        <f>IFERROR(VLOOKUP($A26,方块表!$A:$R,MATCH(C$1,方块表!$1:$1,0),1),"")</f>
        <v>5</v>
      </c>
      <c r="D26">
        <f>IFERROR(VLOOKUP($A26,方块表!$A:$R,MATCH(D$1,方块表!$1:$1,0),1),"")</f>
        <v>5</v>
      </c>
      <c r="E26">
        <f>IFERROR(VLOOKUP($A26,方块表!$A:$R,MATCH(E$1,方块表!$1:$1,0),1),"")</f>
        <v>4</v>
      </c>
      <c r="F26">
        <f>IFERROR(VLOOKUP($A26,方块表!$A:$R,MATCH(F$1,方块表!$1:$1,0),1),"")</f>
        <v>2</v>
      </c>
      <c r="G26">
        <f>IFERROR(VLOOKUP($A26,方块表!$A:$R,MATCH(G$1,方块表!$1:$1,0),1),"")</f>
        <v>4</v>
      </c>
      <c r="H26">
        <f>IFERROR(VLOOKUP($A26,方块表!$A:$R,MATCH(H$1,方块表!$1:$1,0),1),"")</f>
        <v>1</v>
      </c>
      <c r="I26">
        <f>IFERROR(VLOOKUP($A26,方块表!$A:$R,MATCH(I$1,方块表!$1:$1,0),1),"")</f>
        <v>1</v>
      </c>
      <c r="J26" t="str">
        <f>IFERROR(VLOOKUP($A26,方块表!$A:$R,MATCH(J$1,方块表!$1:$1,0),1),"")</f>
        <v>暗橡木板</v>
      </c>
    </row>
    <row r="27" spans="1:10">
      <c r="A27">
        <f>IF(ROW()-2&lt;=COUNT(方块表!E:E),ROW()-2,"")</f>
        <v>25</v>
      </c>
      <c r="B27">
        <f>IFERROR(VLOOKUP($A27,方块表!$A:$R,MATCH(B$1,方块表!$1:$1,0),1),"")</f>
        <v>207900</v>
      </c>
      <c r="C27">
        <f>IFERROR(VLOOKUP($A27,方块表!$A:$R,MATCH(C$1,方块表!$1:$1,0),1),"")</f>
        <v>79</v>
      </c>
      <c r="D27">
        <f>IFERROR(VLOOKUP($A27,方块表!$A:$R,MATCH(D$1,方块表!$1:$1,0),1),"")</f>
        <v>0</v>
      </c>
      <c r="E27">
        <f>IFERROR(VLOOKUP($A27,方块表!$A:$R,MATCH(E$1,方块表!$1:$1,0),1),"")</f>
        <v>4</v>
      </c>
      <c r="F27">
        <f>IFERROR(VLOOKUP($A27,方块表!$A:$R,MATCH(F$1,方块表!$1:$1,0),1),"")</f>
        <v>2</v>
      </c>
      <c r="G27">
        <f>IFERROR(VLOOKUP($A27,方块表!$A:$R,MATCH(G$1,方块表!$1:$1,0),1),"")</f>
        <v>4</v>
      </c>
      <c r="H27">
        <f>IFERROR(VLOOKUP($A27,方块表!$A:$R,MATCH(H$1,方块表!$1:$1,0),1),"")</f>
        <v>1</v>
      </c>
      <c r="I27">
        <f>IFERROR(VLOOKUP($A27,方块表!$A:$R,MATCH(I$1,方块表!$1:$1,0),1),"")</f>
        <v>1</v>
      </c>
      <c r="J27" t="str">
        <f>IFERROR(VLOOKUP($A27,方块表!$A:$R,MATCH(J$1,方块表!$1:$1,0),1),"")</f>
        <v>冰</v>
      </c>
    </row>
    <row r="28" spans="1:10">
      <c r="A28">
        <f>IF(ROW()-2&lt;=COUNT(方块表!E:E),ROW()-2,"")</f>
        <v>26</v>
      </c>
      <c r="B28">
        <f>IFERROR(VLOOKUP($A28,方块表!$A:$R,MATCH(B$1,方块表!$1:$1,0),1),"")</f>
        <v>315500</v>
      </c>
      <c r="C28">
        <f>IFERROR(VLOOKUP($A28,方块表!$A:$R,MATCH(C$1,方块表!$1:$1,0),1),"")</f>
        <v>155</v>
      </c>
      <c r="D28">
        <f>IFERROR(VLOOKUP($A28,方块表!$A:$R,MATCH(D$1,方块表!$1:$1,0),1),"")</f>
        <v>0</v>
      </c>
      <c r="E28">
        <f>IFERROR(VLOOKUP($A28,方块表!$A:$R,MATCH(E$1,方块表!$1:$1,0),1),"")</f>
        <v>6</v>
      </c>
      <c r="F28">
        <f>IFERROR(VLOOKUP($A28,方块表!$A:$R,MATCH(F$1,方块表!$1:$1,0),1),"")</f>
        <v>3</v>
      </c>
      <c r="G28">
        <f>IFERROR(VLOOKUP($A28,方块表!$A:$R,MATCH(G$1,方块表!$1:$1,0),1),"")</f>
        <v>6</v>
      </c>
      <c r="H28">
        <f>IFERROR(VLOOKUP($A28,方块表!$A:$R,MATCH(H$1,方块表!$1:$1,0),1),"")</f>
        <v>1</v>
      </c>
      <c r="I28">
        <f>IFERROR(VLOOKUP($A28,方块表!$A:$R,MATCH(I$1,方块表!$1:$1,0),1),"")</f>
        <v>1</v>
      </c>
      <c r="J28" t="str">
        <f>IFERROR(VLOOKUP($A28,方块表!$A:$R,MATCH(J$1,方块表!$1:$1,0),1),"")</f>
        <v>石英</v>
      </c>
    </row>
    <row r="29" spans="1:10">
      <c r="A29">
        <f>IF(ROW()-2&lt;=COUNT(方块表!E:E),ROW()-2,"")</f>
        <v>27</v>
      </c>
      <c r="B29">
        <f>IFERROR(VLOOKUP($A29,方块表!$A:$R,MATCH(B$1,方块表!$1:$1,0),1),"")</f>
        <v>304200</v>
      </c>
      <c r="C29">
        <f>IFERROR(VLOOKUP($A29,方块表!$A:$R,MATCH(C$1,方块表!$1:$1,0),1),"")</f>
        <v>42</v>
      </c>
      <c r="D29">
        <f>IFERROR(VLOOKUP($A29,方块表!$A:$R,MATCH(D$1,方块表!$1:$1,0),1),"")</f>
        <v>0</v>
      </c>
      <c r="E29">
        <f>IFERROR(VLOOKUP($A29,方块表!$A:$R,MATCH(E$1,方块表!$1:$1,0),1),"")</f>
        <v>6</v>
      </c>
      <c r="F29">
        <f>IFERROR(VLOOKUP($A29,方块表!$A:$R,MATCH(F$1,方块表!$1:$1,0),1),"")</f>
        <v>3</v>
      </c>
      <c r="G29">
        <f>IFERROR(VLOOKUP($A29,方块表!$A:$R,MATCH(G$1,方块表!$1:$1,0),1),"")</f>
        <v>6</v>
      </c>
      <c r="H29">
        <f>IFERROR(VLOOKUP($A29,方块表!$A:$R,MATCH(H$1,方块表!$1:$1,0),1),"")</f>
        <v>1</v>
      </c>
      <c r="I29">
        <f>IFERROR(VLOOKUP($A29,方块表!$A:$R,MATCH(I$1,方块表!$1:$1,0),1),"")</f>
        <v>1</v>
      </c>
      <c r="J29" t="str">
        <f>IFERROR(VLOOKUP($A29,方块表!$A:$R,MATCH(J$1,方块表!$1:$1,0),1),"")</f>
        <v>铁块</v>
      </c>
    </row>
    <row r="30" spans="1:10">
      <c r="A30">
        <f>IF(ROW()-2&lt;=COUNT(方块表!E:E),ROW()-2,"")</f>
        <v>28</v>
      </c>
      <c r="B30">
        <f>IFERROR(VLOOKUP($A30,方块表!$A:$R,MATCH(B$1,方块表!$1:$1,0),1),"")</f>
        <v>308000</v>
      </c>
      <c r="C30">
        <f>IFERROR(VLOOKUP($A30,方块表!$A:$R,MATCH(C$1,方块表!$1:$1,0),1),"")</f>
        <v>80</v>
      </c>
      <c r="D30">
        <f>IFERROR(VLOOKUP($A30,方块表!$A:$R,MATCH(D$1,方块表!$1:$1,0),1),"")</f>
        <v>0</v>
      </c>
      <c r="E30">
        <f>IFERROR(VLOOKUP($A30,方块表!$A:$R,MATCH(E$1,方块表!$1:$1,0),1),"")</f>
        <v>6</v>
      </c>
      <c r="F30">
        <f>IFERROR(VLOOKUP($A30,方块表!$A:$R,MATCH(F$1,方块表!$1:$1,0),1),"")</f>
        <v>3</v>
      </c>
      <c r="G30">
        <f>IFERROR(VLOOKUP($A30,方块表!$A:$R,MATCH(G$1,方块表!$1:$1,0),1),"")</f>
        <v>6</v>
      </c>
      <c r="H30">
        <f>IFERROR(VLOOKUP($A30,方块表!$A:$R,MATCH(H$1,方块表!$1:$1,0),1),"")</f>
        <v>1</v>
      </c>
      <c r="I30">
        <f>IFERROR(VLOOKUP($A30,方块表!$A:$R,MATCH(I$1,方块表!$1:$1,0),1),"")</f>
        <v>1</v>
      </c>
      <c r="J30" t="str">
        <f>IFERROR(VLOOKUP($A30,方块表!$A:$R,MATCH(J$1,方块表!$1:$1,0),1),"")</f>
        <v>雪方块</v>
      </c>
    </row>
    <row r="31" spans="1:10">
      <c r="A31">
        <f>IF(ROW()-2&lt;=COUNT(方块表!E:E),ROW()-2,"")</f>
        <v>29</v>
      </c>
      <c r="B31">
        <f>IFERROR(VLOOKUP($A31,方块表!$A:$R,MATCH(B$1,方块表!$1:$1,0),1),"")</f>
        <v>302401</v>
      </c>
      <c r="C31">
        <f>IFERROR(VLOOKUP($A31,方块表!$A:$R,MATCH(C$1,方块表!$1:$1,0),1),"")</f>
        <v>24</v>
      </c>
      <c r="D31">
        <f>IFERROR(VLOOKUP($A31,方块表!$A:$R,MATCH(D$1,方块表!$1:$1,0),1),"")</f>
        <v>1</v>
      </c>
      <c r="E31">
        <f>IFERROR(VLOOKUP($A31,方块表!$A:$R,MATCH(E$1,方块表!$1:$1,0),1),"")</f>
        <v>6</v>
      </c>
      <c r="F31">
        <f>IFERROR(VLOOKUP($A31,方块表!$A:$R,MATCH(F$1,方块表!$1:$1,0),1),"")</f>
        <v>3</v>
      </c>
      <c r="G31">
        <f>IFERROR(VLOOKUP($A31,方块表!$A:$R,MATCH(G$1,方块表!$1:$1,0),1),"")</f>
        <v>6</v>
      </c>
      <c r="H31">
        <f>IFERROR(VLOOKUP($A31,方块表!$A:$R,MATCH(H$1,方块表!$1:$1,0),1),"")</f>
        <v>1</v>
      </c>
      <c r="I31">
        <f>IFERROR(VLOOKUP($A31,方块表!$A:$R,MATCH(I$1,方块表!$1:$1,0),1),"")</f>
        <v>1</v>
      </c>
      <c r="J31" t="str">
        <f>IFERROR(VLOOKUP($A31,方块表!$A:$R,MATCH(J$1,方块表!$1:$1,0),1),"")</f>
        <v>雕刻砂石</v>
      </c>
    </row>
    <row r="32" spans="1:10">
      <c r="A32">
        <f>IF(ROW()-2&lt;=COUNT(方块表!E:E),ROW()-2,"")</f>
        <v>30</v>
      </c>
      <c r="B32">
        <f>IFERROR(VLOOKUP($A32,方块表!$A:$R,MATCH(B$1,方块表!$1:$1,0),1),"")</f>
        <v>302402</v>
      </c>
      <c r="C32">
        <f>IFERROR(VLOOKUP($A32,方块表!$A:$R,MATCH(C$1,方块表!$1:$1,0),1),"")</f>
        <v>24</v>
      </c>
      <c r="D32">
        <f>IFERROR(VLOOKUP($A32,方块表!$A:$R,MATCH(D$1,方块表!$1:$1,0),1),"")</f>
        <v>2</v>
      </c>
      <c r="E32">
        <f>IFERROR(VLOOKUP($A32,方块表!$A:$R,MATCH(E$1,方块表!$1:$1,0),1),"")</f>
        <v>6</v>
      </c>
      <c r="F32">
        <f>IFERROR(VLOOKUP($A32,方块表!$A:$R,MATCH(F$1,方块表!$1:$1,0),1),"")</f>
        <v>3</v>
      </c>
      <c r="G32">
        <f>IFERROR(VLOOKUP($A32,方块表!$A:$R,MATCH(G$1,方块表!$1:$1,0),1),"")</f>
        <v>6</v>
      </c>
      <c r="H32">
        <f>IFERROR(VLOOKUP($A32,方块表!$A:$R,MATCH(H$1,方块表!$1:$1,0),1),"")</f>
        <v>1</v>
      </c>
      <c r="I32">
        <f>IFERROR(VLOOKUP($A32,方块表!$A:$R,MATCH(I$1,方块表!$1:$1,0),1),"")</f>
        <v>1</v>
      </c>
      <c r="J32" t="str">
        <f>IFERROR(VLOOKUP($A32,方块表!$A:$R,MATCH(J$1,方块表!$1:$1,0),1),"")</f>
        <v>光滑砂石</v>
      </c>
    </row>
    <row r="33" spans="1:10">
      <c r="A33">
        <f>IF(ROW()-2&lt;=COUNT(方块表!E:E),ROW()-2,"")</f>
        <v>31</v>
      </c>
      <c r="B33">
        <f>IFERROR(VLOOKUP($A33,方块表!$A:$R,MATCH(B$1,方块表!$1:$1,0),1),"")</f>
        <v>301800</v>
      </c>
      <c r="C33">
        <f>IFERROR(VLOOKUP($A33,方块表!$A:$R,MATCH(C$1,方块表!$1:$1,0),1),"")</f>
        <v>18</v>
      </c>
      <c r="D33">
        <f>IFERROR(VLOOKUP($A33,方块表!$A:$R,MATCH(D$1,方块表!$1:$1,0),1),"")</f>
        <v>0</v>
      </c>
      <c r="E33">
        <f>IFERROR(VLOOKUP($A33,方块表!$A:$R,MATCH(E$1,方块表!$1:$1,0),1),"")</f>
        <v>6</v>
      </c>
      <c r="F33">
        <f>IFERROR(VLOOKUP($A33,方块表!$A:$R,MATCH(F$1,方块表!$1:$1,0),1),"")</f>
        <v>3</v>
      </c>
      <c r="G33">
        <f>IFERROR(VLOOKUP($A33,方块表!$A:$R,MATCH(G$1,方块表!$1:$1,0),1),"")</f>
        <v>6</v>
      </c>
      <c r="H33">
        <f>IFERROR(VLOOKUP($A33,方块表!$A:$R,MATCH(H$1,方块表!$1:$1,0),1),"")</f>
        <v>1</v>
      </c>
      <c r="I33">
        <f>IFERROR(VLOOKUP($A33,方块表!$A:$R,MATCH(I$1,方块表!$1:$1,0),1),"")</f>
        <v>1</v>
      </c>
      <c r="J33" t="str">
        <f>IFERROR(VLOOKUP($A33,方块表!$A:$R,MATCH(J$1,方块表!$1:$1,0),1),"")</f>
        <v>橡树叶</v>
      </c>
    </row>
    <row r="34" spans="1:10">
      <c r="A34">
        <f>IF(ROW()-2&lt;=COUNT(方块表!E:E),ROW()-2,"")</f>
        <v>32</v>
      </c>
      <c r="B34">
        <f>IFERROR(VLOOKUP($A34,方块表!$A:$R,MATCH(B$1,方块表!$1:$1,0),1),"")</f>
        <v>301801</v>
      </c>
      <c r="C34">
        <f>IFERROR(VLOOKUP($A34,方块表!$A:$R,MATCH(C$1,方块表!$1:$1,0),1),"")</f>
        <v>18</v>
      </c>
      <c r="D34">
        <f>IFERROR(VLOOKUP($A34,方块表!$A:$R,MATCH(D$1,方块表!$1:$1,0),1),"")</f>
        <v>1</v>
      </c>
      <c r="E34">
        <f>IFERROR(VLOOKUP($A34,方块表!$A:$R,MATCH(E$1,方块表!$1:$1,0),1),"")</f>
        <v>6</v>
      </c>
      <c r="F34">
        <f>IFERROR(VLOOKUP($A34,方块表!$A:$R,MATCH(F$1,方块表!$1:$1,0),1),"")</f>
        <v>3</v>
      </c>
      <c r="G34">
        <f>IFERROR(VLOOKUP($A34,方块表!$A:$R,MATCH(G$1,方块表!$1:$1,0),1),"")</f>
        <v>6</v>
      </c>
      <c r="H34">
        <f>IFERROR(VLOOKUP($A34,方块表!$A:$R,MATCH(H$1,方块表!$1:$1,0),1),"")</f>
        <v>1</v>
      </c>
      <c r="I34">
        <f>IFERROR(VLOOKUP($A34,方块表!$A:$R,MATCH(I$1,方块表!$1:$1,0),1),"")</f>
        <v>1</v>
      </c>
      <c r="J34" t="str">
        <f>IFERROR(VLOOKUP($A34,方块表!$A:$R,MATCH(J$1,方块表!$1:$1,0),1),"")</f>
        <v>云杉树叶</v>
      </c>
    </row>
    <row r="35" spans="1:10">
      <c r="A35">
        <f>IF(ROW()-2&lt;=COUNT(方块表!E:E),ROW()-2,"")</f>
        <v>33</v>
      </c>
      <c r="B35">
        <f>IFERROR(VLOOKUP($A35,方块表!$A:$R,MATCH(B$1,方块表!$1:$1,0),1),"")</f>
        <v>301802</v>
      </c>
      <c r="C35">
        <f>IFERROR(VLOOKUP($A35,方块表!$A:$R,MATCH(C$1,方块表!$1:$1,0),1),"")</f>
        <v>18</v>
      </c>
      <c r="D35">
        <f>IFERROR(VLOOKUP($A35,方块表!$A:$R,MATCH(D$1,方块表!$1:$1,0),1),"")</f>
        <v>2</v>
      </c>
      <c r="E35">
        <f>IFERROR(VLOOKUP($A35,方块表!$A:$R,MATCH(E$1,方块表!$1:$1,0),1),"")</f>
        <v>6</v>
      </c>
      <c r="F35">
        <f>IFERROR(VLOOKUP($A35,方块表!$A:$R,MATCH(F$1,方块表!$1:$1,0),1),"")</f>
        <v>3</v>
      </c>
      <c r="G35">
        <f>IFERROR(VLOOKUP($A35,方块表!$A:$R,MATCH(G$1,方块表!$1:$1,0),1),"")</f>
        <v>6</v>
      </c>
      <c r="H35">
        <f>IFERROR(VLOOKUP($A35,方块表!$A:$R,MATCH(H$1,方块表!$1:$1,0),1),"")</f>
        <v>1</v>
      </c>
      <c r="I35">
        <f>IFERROR(VLOOKUP($A35,方块表!$A:$R,MATCH(I$1,方块表!$1:$1,0),1),"")</f>
        <v>1</v>
      </c>
      <c r="J35" t="str">
        <f>IFERROR(VLOOKUP($A35,方块表!$A:$R,MATCH(J$1,方块表!$1:$1,0),1),"")</f>
        <v>桦树叶</v>
      </c>
    </row>
    <row r="36" spans="1:10">
      <c r="A36">
        <f>IF(ROW()-2&lt;=COUNT(方块表!E:E),ROW()-2,"")</f>
        <v>34</v>
      </c>
      <c r="B36">
        <f>IFERROR(VLOOKUP($A36,方块表!$A:$R,MATCH(B$1,方块表!$1:$1,0),1),"")</f>
        <v>301803</v>
      </c>
      <c r="C36">
        <f>IFERROR(VLOOKUP($A36,方块表!$A:$R,MATCH(C$1,方块表!$1:$1,0),1),"")</f>
        <v>18</v>
      </c>
      <c r="D36">
        <f>IFERROR(VLOOKUP($A36,方块表!$A:$R,MATCH(D$1,方块表!$1:$1,0),1),"")</f>
        <v>3</v>
      </c>
      <c r="E36">
        <f>IFERROR(VLOOKUP($A36,方块表!$A:$R,MATCH(E$1,方块表!$1:$1,0),1),"")</f>
        <v>6</v>
      </c>
      <c r="F36">
        <f>IFERROR(VLOOKUP($A36,方块表!$A:$R,MATCH(F$1,方块表!$1:$1,0),1),"")</f>
        <v>3</v>
      </c>
      <c r="G36">
        <f>IFERROR(VLOOKUP($A36,方块表!$A:$R,MATCH(G$1,方块表!$1:$1,0),1),"")</f>
        <v>6</v>
      </c>
      <c r="H36">
        <f>IFERROR(VLOOKUP($A36,方块表!$A:$R,MATCH(H$1,方块表!$1:$1,0),1),"")</f>
        <v>1</v>
      </c>
      <c r="I36">
        <f>IFERROR(VLOOKUP($A36,方块表!$A:$R,MATCH(I$1,方块表!$1:$1,0),1),"")</f>
        <v>1</v>
      </c>
      <c r="J36" t="str">
        <f>IFERROR(VLOOKUP($A36,方块表!$A:$R,MATCH(J$1,方块表!$1:$1,0),1),"")</f>
        <v>丛林树叶</v>
      </c>
    </row>
    <row r="37" spans="1:10">
      <c r="A37">
        <f>IF(ROW()-2&lt;=COUNT(方块表!E:E),ROW()-2,"")</f>
        <v>35</v>
      </c>
      <c r="B37">
        <f>IFERROR(VLOOKUP($A37,方块表!$A:$R,MATCH(B$1,方块表!$1:$1,0),1),"")</f>
        <v>404100</v>
      </c>
      <c r="C37">
        <f>IFERROR(VLOOKUP($A37,方块表!$A:$R,MATCH(C$1,方块表!$1:$1,0),1),"")</f>
        <v>41</v>
      </c>
      <c r="D37">
        <f>IFERROR(VLOOKUP($A37,方块表!$A:$R,MATCH(D$1,方块表!$1:$1,0),1),"")</f>
        <v>0</v>
      </c>
      <c r="E37">
        <f>IFERROR(VLOOKUP($A37,方块表!$A:$R,MATCH(E$1,方块表!$1:$1,0),1),"")</f>
        <v>8</v>
      </c>
      <c r="F37">
        <f>IFERROR(VLOOKUP($A37,方块表!$A:$R,MATCH(F$1,方块表!$1:$1,0),1),"")</f>
        <v>4</v>
      </c>
      <c r="G37">
        <f>IFERROR(VLOOKUP($A37,方块表!$A:$R,MATCH(G$1,方块表!$1:$1,0),1),"")</f>
        <v>8</v>
      </c>
      <c r="H37">
        <f>IFERROR(VLOOKUP($A37,方块表!$A:$R,MATCH(H$1,方块表!$1:$1,0),1),"")</f>
        <v>1</v>
      </c>
      <c r="I37">
        <f>IFERROR(VLOOKUP($A37,方块表!$A:$R,MATCH(I$1,方块表!$1:$1,0),1),"")</f>
        <v>1</v>
      </c>
      <c r="J37" t="str">
        <f>IFERROR(VLOOKUP($A37,方块表!$A:$R,MATCH(J$1,方块表!$1:$1,0),1),"")</f>
        <v>金块</v>
      </c>
    </row>
    <row r="38" spans="1:10">
      <c r="A38">
        <f>IF(ROW()-2&lt;=COUNT(方块表!E:E),ROW()-2,"")</f>
        <v>36</v>
      </c>
      <c r="B38">
        <f>IFERROR(VLOOKUP($A38,方块表!$A:$R,MATCH(B$1,方块表!$1:$1,0),1),"")</f>
        <v>502200</v>
      </c>
      <c r="C38">
        <f>IFERROR(VLOOKUP($A38,方块表!$A:$R,MATCH(C$1,方块表!$1:$1,0),1),"")</f>
        <v>22</v>
      </c>
      <c r="D38">
        <f>IFERROR(VLOOKUP($A38,方块表!$A:$R,MATCH(D$1,方块表!$1:$1,0),1),"")</f>
        <v>0</v>
      </c>
      <c r="E38">
        <f>IFERROR(VLOOKUP($A38,方块表!$A:$R,MATCH(E$1,方块表!$1:$1,0),1),"")</f>
        <v>10</v>
      </c>
      <c r="F38">
        <f>IFERROR(VLOOKUP($A38,方块表!$A:$R,MATCH(F$1,方块表!$1:$1,0),1),"")</f>
        <v>5</v>
      </c>
      <c r="G38">
        <f>IFERROR(VLOOKUP($A38,方块表!$A:$R,MATCH(G$1,方块表!$1:$1,0),1),"")</f>
        <v>10</v>
      </c>
      <c r="H38">
        <f>IFERROR(VLOOKUP($A38,方块表!$A:$R,MATCH(H$1,方块表!$1:$1,0),1),"")</f>
        <v>1</v>
      </c>
      <c r="I38">
        <f>IFERROR(VLOOKUP($A38,方块表!$A:$R,MATCH(I$1,方块表!$1:$1,0),1),"")</f>
        <v>1</v>
      </c>
      <c r="J38" t="str">
        <f>IFERROR(VLOOKUP($A38,方块表!$A:$R,MATCH(J$1,方块表!$1:$1,0),1),"")</f>
        <v>天青石块</v>
      </c>
    </row>
    <row r="39" spans="1:10">
      <c r="A39">
        <f>IF(ROW()-2&lt;=COUNT(方块表!E:E),ROW()-2,"")</f>
        <v>37</v>
      </c>
      <c r="B39">
        <f>IFERROR(VLOOKUP($A39,方块表!$A:$R,MATCH(B$1,方块表!$1:$1,0),1),"")</f>
        <v>505700</v>
      </c>
      <c r="C39">
        <f>IFERROR(VLOOKUP($A39,方块表!$A:$R,MATCH(C$1,方块表!$1:$1,0),1),"")</f>
        <v>57</v>
      </c>
      <c r="D39">
        <f>IFERROR(VLOOKUP($A39,方块表!$A:$R,MATCH(D$1,方块表!$1:$1,0),1),"")</f>
        <v>0</v>
      </c>
      <c r="E39">
        <f>IFERROR(VLOOKUP($A39,方块表!$A:$R,MATCH(E$1,方块表!$1:$1,0),1),"")</f>
        <v>10</v>
      </c>
      <c r="F39">
        <f>IFERROR(VLOOKUP($A39,方块表!$A:$R,MATCH(F$1,方块表!$1:$1,0),1),"")</f>
        <v>5</v>
      </c>
      <c r="G39">
        <f>IFERROR(VLOOKUP($A39,方块表!$A:$R,MATCH(G$1,方块表!$1:$1,0),1),"")</f>
        <v>10</v>
      </c>
      <c r="H39">
        <f>IFERROR(VLOOKUP($A39,方块表!$A:$R,MATCH(H$1,方块表!$1:$1,0),1),"")</f>
        <v>1</v>
      </c>
      <c r="I39">
        <f>IFERROR(VLOOKUP($A39,方块表!$A:$R,MATCH(I$1,方块表!$1:$1,0),1),"")</f>
        <v>1</v>
      </c>
      <c r="J39" t="str">
        <f>IFERROR(VLOOKUP($A39,方块表!$A:$R,MATCH(J$1,方块表!$1:$1,0),1),"")</f>
        <v>钻石块</v>
      </c>
    </row>
    <row r="40" spans="1:10">
      <c r="A40">
        <f>IF(ROW()-2&lt;=COUNT(方块表!E:E),ROW()-2,"")</f>
        <v>38</v>
      </c>
      <c r="B40">
        <f>IFERROR(VLOOKUP($A40,方块表!$A:$R,MATCH(B$1,方块表!$1:$1,0),1),"")</f>
        <v>513300</v>
      </c>
      <c r="C40">
        <f>IFERROR(VLOOKUP($A40,方块表!$A:$R,MATCH(C$1,方块表!$1:$1,0),1),"")</f>
        <v>133</v>
      </c>
      <c r="D40">
        <f>IFERROR(VLOOKUP($A40,方块表!$A:$R,MATCH(D$1,方块表!$1:$1,0),1),"")</f>
        <v>0</v>
      </c>
      <c r="E40">
        <f>IFERROR(VLOOKUP($A40,方块表!$A:$R,MATCH(E$1,方块表!$1:$1,0),1),"")</f>
        <v>10</v>
      </c>
      <c r="F40">
        <f>IFERROR(VLOOKUP($A40,方块表!$A:$R,MATCH(F$1,方块表!$1:$1,0),1),"")</f>
        <v>5</v>
      </c>
      <c r="G40">
        <f>IFERROR(VLOOKUP($A40,方块表!$A:$R,MATCH(G$1,方块表!$1:$1,0),1),"")</f>
        <v>10</v>
      </c>
      <c r="H40">
        <f>IFERROR(VLOOKUP($A40,方块表!$A:$R,MATCH(H$1,方块表!$1:$1,0),1),"")</f>
        <v>1</v>
      </c>
      <c r="I40">
        <f>IFERROR(VLOOKUP($A40,方块表!$A:$R,MATCH(I$1,方块表!$1:$1,0),1),"")</f>
        <v>1</v>
      </c>
      <c r="J40" t="str">
        <f>IFERROR(VLOOKUP($A40,方块表!$A:$R,MATCH(J$1,方块表!$1:$1,0),1),"")</f>
        <v>绿宝石块</v>
      </c>
    </row>
    <row r="41" spans="1:10">
      <c r="A41">
        <f>IF(ROW()-2&lt;=COUNT(方块表!E:E),ROW()-2,"")</f>
        <v>39</v>
      </c>
      <c r="B41">
        <f>IFERROR(VLOOKUP($A41,方块表!$A:$R,MATCH(B$1,方块表!$1:$1,0),1),"")</f>
        <v>612300</v>
      </c>
      <c r="C41">
        <f>IFERROR(VLOOKUP($A41,方块表!$A:$R,MATCH(C$1,方块表!$1:$1,0),1),"")</f>
        <v>123</v>
      </c>
      <c r="D41">
        <f>IFERROR(VLOOKUP($A41,方块表!$A:$R,MATCH(D$1,方块表!$1:$1,0),1),"")</f>
        <v>0</v>
      </c>
      <c r="E41">
        <f>IFERROR(VLOOKUP($A41,方块表!$A:$R,MATCH(E$1,方块表!$1:$1,0),1),"")</f>
        <v>12</v>
      </c>
      <c r="F41">
        <f>IFERROR(VLOOKUP($A41,方块表!$A:$R,MATCH(F$1,方块表!$1:$1,0),1),"")</f>
        <v>6</v>
      </c>
      <c r="G41">
        <f>IFERROR(VLOOKUP($A41,方块表!$A:$R,MATCH(G$1,方块表!$1:$1,0),1),"")</f>
        <v>12</v>
      </c>
      <c r="H41">
        <f>IFERROR(VLOOKUP($A41,方块表!$A:$R,MATCH(H$1,方块表!$1:$1,0),1),"")</f>
        <v>1</v>
      </c>
      <c r="I41">
        <f>IFERROR(VLOOKUP($A41,方块表!$A:$R,MATCH(I$1,方块表!$1:$1,0),1),"")</f>
        <v>1</v>
      </c>
      <c r="J41" t="str">
        <f>IFERROR(VLOOKUP($A41,方块表!$A:$R,MATCH(J$1,方块表!$1:$1,0),1),"")</f>
        <v>红石灯</v>
      </c>
    </row>
    <row r="42" spans="1:10">
      <c r="A42">
        <f>IF(ROW()-2&lt;=COUNT(方块表!E:E),ROW()-2,"")</f>
        <v>40</v>
      </c>
      <c r="B42">
        <f>IFERROR(VLOOKUP($A42,方块表!$A:$R,MATCH(B$1,方块表!$1:$1,0),1),"")</f>
        <v>315900</v>
      </c>
      <c r="C42">
        <f>IFERROR(VLOOKUP($A42,方块表!$A:$R,MATCH(C$1,方块表!$1:$1,0),1),"")</f>
        <v>159</v>
      </c>
      <c r="D42">
        <f>IFERROR(VLOOKUP($A42,方块表!$A:$R,MATCH(D$1,方块表!$1:$1,0),1),"")</f>
        <v>0</v>
      </c>
      <c r="E42">
        <f>IFERROR(VLOOKUP($A42,方块表!$A:$R,MATCH(E$1,方块表!$1:$1,0),1),"")</f>
        <v>6</v>
      </c>
      <c r="F42">
        <f>IFERROR(VLOOKUP($A42,方块表!$A:$R,MATCH(F$1,方块表!$1:$1,0),1),"")</f>
        <v>3</v>
      </c>
      <c r="G42">
        <f>IFERROR(VLOOKUP($A42,方块表!$A:$R,MATCH(G$1,方块表!$1:$1,0),1),"")</f>
        <v>6</v>
      </c>
      <c r="H42">
        <f>IFERROR(VLOOKUP($A42,方块表!$A:$R,MATCH(H$1,方块表!$1:$1,0),1),"")</f>
        <v>1</v>
      </c>
      <c r="I42">
        <f>IFERROR(VLOOKUP($A42,方块表!$A:$R,MATCH(I$1,方块表!$1:$1,0),1),"")</f>
        <v>2</v>
      </c>
      <c r="J42" t="str">
        <f>IFERROR(VLOOKUP($A42,方块表!$A:$R,MATCH(J$1,方块表!$1:$1,0),1),"")</f>
        <v>白色陶瓦</v>
      </c>
    </row>
    <row r="43" spans="1:10">
      <c r="A43">
        <f>IF(ROW()-2&lt;=COUNT(方块表!E:E),ROW()-2,"")</f>
        <v>41</v>
      </c>
      <c r="B43">
        <f>IFERROR(VLOOKUP($A43,方块表!$A:$R,MATCH(B$1,方块表!$1:$1,0),1),"")</f>
        <v>315901</v>
      </c>
      <c r="C43">
        <f>IFERROR(VLOOKUP($A43,方块表!$A:$R,MATCH(C$1,方块表!$1:$1,0),1),"")</f>
        <v>159</v>
      </c>
      <c r="D43">
        <f>IFERROR(VLOOKUP($A43,方块表!$A:$R,MATCH(D$1,方块表!$1:$1,0),1),"")</f>
        <v>1</v>
      </c>
      <c r="E43">
        <f>IFERROR(VLOOKUP($A43,方块表!$A:$R,MATCH(E$1,方块表!$1:$1,0),1),"")</f>
        <v>6</v>
      </c>
      <c r="F43">
        <f>IFERROR(VLOOKUP($A43,方块表!$A:$R,MATCH(F$1,方块表!$1:$1,0),1),"")</f>
        <v>3</v>
      </c>
      <c r="G43">
        <f>IFERROR(VLOOKUP($A43,方块表!$A:$R,MATCH(G$1,方块表!$1:$1,0),1),"")</f>
        <v>6</v>
      </c>
      <c r="H43">
        <f>IFERROR(VLOOKUP($A43,方块表!$A:$R,MATCH(H$1,方块表!$1:$1,0),1),"")</f>
        <v>1</v>
      </c>
      <c r="I43">
        <f>IFERROR(VLOOKUP($A43,方块表!$A:$R,MATCH(I$1,方块表!$1:$1,0),1),"")</f>
        <v>2</v>
      </c>
      <c r="J43" t="str">
        <f>IFERROR(VLOOKUP($A43,方块表!$A:$R,MATCH(J$1,方块表!$1:$1,0),1),"")</f>
        <v>橙色陶瓦</v>
      </c>
    </row>
    <row r="44" spans="1:10">
      <c r="A44">
        <f>IF(ROW()-2&lt;=COUNT(方块表!E:E),ROW()-2,"")</f>
        <v>42</v>
      </c>
      <c r="B44">
        <f>IFERROR(VLOOKUP($A44,方块表!$A:$R,MATCH(B$1,方块表!$1:$1,0),1),"")</f>
        <v>315902</v>
      </c>
      <c r="C44">
        <f>IFERROR(VLOOKUP($A44,方块表!$A:$R,MATCH(C$1,方块表!$1:$1,0),1),"")</f>
        <v>159</v>
      </c>
      <c r="D44">
        <f>IFERROR(VLOOKUP($A44,方块表!$A:$R,MATCH(D$1,方块表!$1:$1,0),1),"")</f>
        <v>2</v>
      </c>
      <c r="E44">
        <f>IFERROR(VLOOKUP($A44,方块表!$A:$R,MATCH(E$1,方块表!$1:$1,0),1),"")</f>
        <v>6</v>
      </c>
      <c r="F44">
        <f>IFERROR(VLOOKUP($A44,方块表!$A:$R,MATCH(F$1,方块表!$1:$1,0),1),"")</f>
        <v>3</v>
      </c>
      <c r="G44">
        <f>IFERROR(VLOOKUP($A44,方块表!$A:$R,MATCH(G$1,方块表!$1:$1,0),1),"")</f>
        <v>6</v>
      </c>
      <c r="H44">
        <f>IFERROR(VLOOKUP($A44,方块表!$A:$R,MATCH(H$1,方块表!$1:$1,0),1),"")</f>
        <v>1</v>
      </c>
      <c r="I44">
        <f>IFERROR(VLOOKUP($A44,方块表!$A:$R,MATCH(I$1,方块表!$1:$1,0),1),"")</f>
        <v>2</v>
      </c>
      <c r="J44" t="str">
        <f>IFERROR(VLOOKUP($A44,方块表!$A:$R,MATCH(J$1,方块表!$1:$1,0),1),"")</f>
        <v>洋红色陶瓦</v>
      </c>
    </row>
    <row r="45" spans="1:10">
      <c r="A45">
        <f>IF(ROW()-2&lt;=COUNT(方块表!E:E),ROW()-2,"")</f>
        <v>43</v>
      </c>
      <c r="B45">
        <f>IFERROR(VLOOKUP($A45,方块表!$A:$R,MATCH(B$1,方块表!$1:$1,0),1),"")</f>
        <v>315903</v>
      </c>
      <c r="C45">
        <f>IFERROR(VLOOKUP($A45,方块表!$A:$R,MATCH(C$1,方块表!$1:$1,0),1),"")</f>
        <v>159</v>
      </c>
      <c r="D45">
        <f>IFERROR(VLOOKUP($A45,方块表!$A:$R,MATCH(D$1,方块表!$1:$1,0),1),"")</f>
        <v>3</v>
      </c>
      <c r="E45">
        <f>IFERROR(VLOOKUP($A45,方块表!$A:$R,MATCH(E$1,方块表!$1:$1,0),1),"")</f>
        <v>6</v>
      </c>
      <c r="F45">
        <f>IFERROR(VLOOKUP($A45,方块表!$A:$R,MATCH(F$1,方块表!$1:$1,0),1),"")</f>
        <v>3</v>
      </c>
      <c r="G45">
        <f>IFERROR(VLOOKUP($A45,方块表!$A:$R,MATCH(G$1,方块表!$1:$1,0),1),"")</f>
        <v>6</v>
      </c>
      <c r="H45">
        <f>IFERROR(VLOOKUP($A45,方块表!$A:$R,MATCH(H$1,方块表!$1:$1,0),1),"")</f>
        <v>1</v>
      </c>
      <c r="I45">
        <f>IFERROR(VLOOKUP($A45,方块表!$A:$R,MATCH(I$1,方块表!$1:$1,0),1),"")</f>
        <v>2</v>
      </c>
      <c r="J45" t="str">
        <f>IFERROR(VLOOKUP($A45,方块表!$A:$R,MATCH(J$1,方块表!$1:$1,0),1),"")</f>
        <v>浅蓝色陶瓦</v>
      </c>
    </row>
    <row r="46" spans="1:10">
      <c r="A46">
        <f>IF(ROW()-2&lt;=COUNT(方块表!E:E),ROW()-2,"")</f>
        <v>44</v>
      </c>
      <c r="B46">
        <f>IFERROR(VLOOKUP($A46,方块表!$A:$R,MATCH(B$1,方块表!$1:$1,0),1),"")</f>
        <v>315904</v>
      </c>
      <c r="C46">
        <f>IFERROR(VLOOKUP($A46,方块表!$A:$R,MATCH(C$1,方块表!$1:$1,0),1),"")</f>
        <v>159</v>
      </c>
      <c r="D46">
        <f>IFERROR(VLOOKUP($A46,方块表!$A:$R,MATCH(D$1,方块表!$1:$1,0),1),"")</f>
        <v>4</v>
      </c>
      <c r="E46">
        <f>IFERROR(VLOOKUP($A46,方块表!$A:$R,MATCH(E$1,方块表!$1:$1,0),1),"")</f>
        <v>6</v>
      </c>
      <c r="F46">
        <f>IFERROR(VLOOKUP($A46,方块表!$A:$R,MATCH(F$1,方块表!$1:$1,0),1),"")</f>
        <v>3</v>
      </c>
      <c r="G46">
        <f>IFERROR(VLOOKUP($A46,方块表!$A:$R,MATCH(G$1,方块表!$1:$1,0),1),"")</f>
        <v>6</v>
      </c>
      <c r="H46">
        <f>IFERROR(VLOOKUP($A46,方块表!$A:$R,MATCH(H$1,方块表!$1:$1,0),1),"")</f>
        <v>1</v>
      </c>
      <c r="I46">
        <f>IFERROR(VLOOKUP($A46,方块表!$A:$R,MATCH(I$1,方块表!$1:$1,0),1),"")</f>
        <v>2</v>
      </c>
      <c r="J46" t="str">
        <f>IFERROR(VLOOKUP($A46,方块表!$A:$R,MATCH(J$1,方块表!$1:$1,0),1),"")</f>
        <v>黄色陶瓦</v>
      </c>
    </row>
    <row r="47" spans="1:10">
      <c r="A47">
        <f>IF(ROW()-2&lt;=COUNT(方块表!E:E),ROW()-2,"")</f>
        <v>45</v>
      </c>
      <c r="B47">
        <f>IFERROR(VLOOKUP($A47,方块表!$A:$R,MATCH(B$1,方块表!$1:$1,0),1),"")</f>
        <v>315905</v>
      </c>
      <c r="C47">
        <f>IFERROR(VLOOKUP($A47,方块表!$A:$R,MATCH(C$1,方块表!$1:$1,0),1),"")</f>
        <v>159</v>
      </c>
      <c r="D47">
        <f>IFERROR(VLOOKUP($A47,方块表!$A:$R,MATCH(D$1,方块表!$1:$1,0),1),"")</f>
        <v>5</v>
      </c>
      <c r="E47">
        <f>IFERROR(VLOOKUP($A47,方块表!$A:$R,MATCH(E$1,方块表!$1:$1,0),1),"")</f>
        <v>6</v>
      </c>
      <c r="F47">
        <f>IFERROR(VLOOKUP($A47,方块表!$A:$R,MATCH(F$1,方块表!$1:$1,0),1),"")</f>
        <v>3</v>
      </c>
      <c r="G47">
        <f>IFERROR(VLOOKUP($A47,方块表!$A:$R,MATCH(G$1,方块表!$1:$1,0),1),"")</f>
        <v>6</v>
      </c>
      <c r="H47">
        <f>IFERROR(VLOOKUP($A47,方块表!$A:$R,MATCH(H$1,方块表!$1:$1,0),1),"")</f>
        <v>1</v>
      </c>
      <c r="I47">
        <f>IFERROR(VLOOKUP($A47,方块表!$A:$R,MATCH(I$1,方块表!$1:$1,0),1),"")</f>
        <v>2</v>
      </c>
      <c r="J47" t="str">
        <f>IFERROR(VLOOKUP($A47,方块表!$A:$R,MATCH(J$1,方块表!$1:$1,0),1),"")</f>
        <v>石灰色陶瓦</v>
      </c>
    </row>
    <row r="48" spans="1:10">
      <c r="A48">
        <f>IF(ROW()-2&lt;=COUNT(方块表!E:E),ROW()-2,"")</f>
        <v>46</v>
      </c>
      <c r="B48">
        <f>IFERROR(VLOOKUP($A48,方块表!$A:$R,MATCH(B$1,方块表!$1:$1,0),1),"")</f>
        <v>315906</v>
      </c>
      <c r="C48">
        <f>IFERROR(VLOOKUP($A48,方块表!$A:$R,MATCH(C$1,方块表!$1:$1,0),1),"")</f>
        <v>159</v>
      </c>
      <c r="D48">
        <f>IFERROR(VLOOKUP($A48,方块表!$A:$R,MATCH(D$1,方块表!$1:$1,0),1),"")</f>
        <v>6</v>
      </c>
      <c r="E48">
        <f>IFERROR(VLOOKUP($A48,方块表!$A:$R,MATCH(E$1,方块表!$1:$1,0),1),"")</f>
        <v>6</v>
      </c>
      <c r="F48">
        <f>IFERROR(VLOOKUP($A48,方块表!$A:$R,MATCH(F$1,方块表!$1:$1,0),1),"")</f>
        <v>3</v>
      </c>
      <c r="G48">
        <f>IFERROR(VLOOKUP($A48,方块表!$A:$R,MATCH(G$1,方块表!$1:$1,0),1),"")</f>
        <v>6</v>
      </c>
      <c r="H48">
        <f>IFERROR(VLOOKUP($A48,方块表!$A:$R,MATCH(H$1,方块表!$1:$1,0),1),"")</f>
        <v>1</v>
      </c>
      <c r="I48">
        <f>IFERROR(VLOOKUP($A48,方块表!$A:$R,MATCH(I$1,方块表!$1:$1,0),1),"")</f>
        <v>2</v>
      </c>
      <c r="J48" t="str">
        <f>IFERROR(VLOOKUP($A48,方块表!$A:$R,MATCH(J$1,方块表!$1:$1,0),1),"")</f>
        <v>粉色陶瓦</v>
      </c>
    </row>
    <row r="49" spans="1:10">
      <c r="A49">
        <f>IF(ROW()-2&lt;=COUNT(方块表!E:E),ROW()-2,"")</f>
        <v>47</v>
      </c>
      <c r="B49">
        <f>IFERROR(VLOOKUP($A49,方块表!$A:$R,MATCH(B$1,方块表!$1:$1,0),1),"")</f>
        <v>315907</v>
      </c>
      <c r="C49">
        <f>IFERROR(VLOOKUP($A49,方块表!$A:$R,MATCH(C$1,方块表!$1:$1,0),1),"")</f>
        <v>159</v>
      </c>
      <c r="D49">
        <f>IFERROR(VLOOKUP($A49,方块表!$A:$R,MATCH(D$1,方块表!$1:$1,0),1),"")</f>
        <v>7</v>
      </c>
      <c r="E49">
        <f>IFERROR(VLOOKUP($A49,方块表!$A:$R,MATCH(E$1,方块表!$1:$1,0),1),"")</f>
        <v>6</v>
      </c>
      <c r="F49">
        <f>IFERROR(VLOOKUP($A49,方块表!$A:$R,MATCH(F$1,方块表!$1:$1,0),1),"")</f>
        <v>3</v>
      </c>
      <c r="G49">
        <f>IFERROR(VLOOKUP($A49,方块表!$A:$R,MATCH(G$1,方块表!$1:$1,0),1),"")</f>
        <v>6</v>
      </c>
      <c r="H49">
        <f>IFERROR(VLOOKUP($A49,方块表!$A:$R,MATCH(H$1,方块表!$1:$1,0),1),"")</f>
        <v>1</v>
      </c>
      <c r="I49">
        <f>IFERROR(VLOOKUP($A49,方块表!$A:$R,MATCH(I$1,方块表!$1:$1,0),1),"")</f>
        <v>2</v>
      </c>
      <c r="J49" t="str">
        <f>IFERROR(VLOOKUP($A49,方块表!$A:$R,MATCH(J$1,方块表!$1:$1,0),1),"")</f>
        <v>灰色陶瓦</v>
      </c>
    </row>
    <row r="50" spans="1:10">
      <c r="A50">
        <f>IF(ROW()-2&lt;=COUNT(方块表!E:E),ROW()-2,"")</f>
        <v>48</v>
      </c>
      <c r="B50">
        <f>IFERROR(VLOOKUP($A50,方块表!$A:$R,MATCH(B$1,方块表!$1:$1,0),1),"")</f>
        <v>315908</v>
      </c>
      <c r="C50">
        <f>IFERROR(VLOOKUP($A50,方块表!$A:$R,MATCH(C$1,方块表!$1:$1,0),1),"")</f>
        <v>159</v>
      </c>
      <c r="D50">
        <f>IFERROR(VLOOKUP($A50,方块表!$A:$R,MATCH(D$1,方块表!$1:$1,0),1),"")</f>
        <v>8</v>
      </c>
      <c r="E50">
        <f>IFERROR(VLOOKUP($A50,方块表!$A:$R,MATCH(E$1,方块表!$1:$1,0),1),"")</f>
        <v>6</v>
      </c>
      <c r="F50">
        <f>IFERROR(VLOOKUP($A50,方块表!$A:$R,MATCH(F$1,方块表!$1:$1,0),1),"")</f>
        <v>3</v>
      </c>
      <c r="G50">
        <f>IFERROR(VLOOKUP($A50,方块表!$A:$R,MATCH(G$1,方块表!$1:$1,0),1),"")</f>
        <v>6</v>
      </c>
      <c r="H50">
        <f>IFERROR(VLOOKUP($A50,方块表!$A:$R,MATCH(H$1,方块表!$1:$1,0),1),"")</f>
        <v>1</v>
      </c>
      <c r="I50">
        <f>IFERROR(VLOOKUP($A50,方块表!$A:$R,MATCH(I$1,方块表!$1:$1,0),1),"")</f>
        <v>2</v>
      </c>
      <c r="J50" t="str">
        <f>IFERROR(VLOOKUP($A50,方块表!$A:$R,MATCH(J$1,方块表!$1:$1,0),1),"")</f>
        <v>浅灰色陶瓦</v>
      </c>
    </row>
    <row r="51" spans="1:10">
      <c r="A51">
        <f>IF(ROW()-2&lt;=COUNT(方块表!E:E),ROW()-2,"")</f>
        <v>49</v>
      </c>
      <c r="B51">
        <f>IFERROR(VLOOKUP($A51,方块表!$A:$R,MATCH(B$1,方块表!$1:$1,0),1),"")</f>
        <v>315909</v>
      </c>
      <c r="C51">
        <f>IFERROR(VLOOKUP($A51,方块表!$A:$R,MATCH(C$1,方块表!$1:$1,0),1),"")</f>
        <v>159</v>
      </c>
      <c r="D51">
        <f>IFERROR(VLOOKUP($A51,方块表!$A:$R,MATCH(D$1,方块表!$1:$1,0),1),"")</f>
        <v>9</v>
      </c>
      <c r="E51">
        <f>IFERROR(VLOOKUP($A51,方块表!$A:$R,MATCH(E$1,方块表!$1:$1,0),1),"")</f>
        <v>6</v>
      </c>
      <c r="F51">
        <f>IFERROR(VLOOKUP($A51,方块表!$A:$R,MATCH(F$1,方块表!$1:$1,0),1),"")</f>
        <v>3</v>
      </c>
      <c r="G51">
        <f>IFERROR(VLOOKUP($A51,方块表!$A:$R,MATCH(G$1,方块表!$1:$1,0),1),"")</f>
        <v>6</v>
      </c>
      <c r="H51">
        <f>IFERROR(VLOOKUP($A51,方块表!$A:$R,MATCH(H$1,方块表!$1:$1,0),1),"")</f>
        <v>1</v>
      </c>
      <c r="I51">
        <f>IFERROR(VLOOKUP($A51,方块表!$A:$R,MATCH(I$1,方块表!$1:$1,0),1),"")</f>
        <v>2</v>
      </c>
      <c r="J51" t="str">
        <f>IFERROR(VLOOKUP($A51,方块表!$A:$R,MATCH(J$1,方块表!$1:$1,0),1),"")</f>
        <v>青色陶瓦</v>
      </c>
    </row>
    <row r="52" spans="1:10">
      <c r="A52">
        <f>IF(ROW()-2&lt;=COUNT(方块表!E:E),ROW()-2,"")</f>
        <v>50</v>
      </c>
      <c r="B52">
        <f>IFERROR(VLOOKUP($A52,方块表!$A:$R,MATCH(B$1,方块表!$1:$1,0),1),"")</f>
        <v>315910</v>
      </c>
      <c r="C52">
        <f>IFERROR(VLOOKUP($A52,方块表!$A:$R,MATCH(C$1,方块表!$1:$1,0),1),"")</f>
        <v>159</v>
      </c>
      <c r="D52">
        <f>IFERROR(VLOOKUP($A52,方块表!$A:$R,MATCH(D$1,方块表!$1:$1,0),1),"")</f>
        <v>10</v>
      </c>
      <c r="E52">
        <f>IFERROR(VLOOKUP($A52,方块表!$A:$R,MATCH(E$1,方块表!$1:$1,0),1),"")</f>
        <v>6</v>
      </c>
      <c r="F52">
        <f>IFERROR(VLOOKUP($A52,方块表!$A:$R,MATCH(F$1,方块表!$1:$1,0),1),"")</f>
        <v>3</v>
      </c>
      <c r="G52">
        <f>IFERROR(VLOOKUP($A52,方块表!$A:$R,MATCH(G$1,方块表!$1:$1,0),1),"")</f>
        <v>6</v>
      </c>
      <c r="H52">
        <f>IFERROR(VLOOKUP($A52,方块表!$A:$R,MATCH(H$1,方块表!$1:$1,0),1),"")</f>
        <v>1</v>
      </c>
      <c r="I52">
        <f>IFERROR(VLOOKUP($A52,方块表!$A:$R,MATCH(I$1,方块表!$1:$1,0),1),"")</f>
        <v>2</v>
      </c>
      <c r="J52" t="str">
        <f>IFERROR(VLOOKUP($A52,方块表!$A:$R,MATCH(J$1,方块表!$1:$1,0),1),"")</f>
        <v>紫色陶瓦</v>
      </c>
    </row>
    <row r="53" spans="1:10">
      <c r="A53">
        <f>IF(ROW()-2&lt;=COUNT(方块表!E:E),ROW()-2,"")</f>
        <v>51</v>
      </c>
      <c r="B53">
        <f>IFERROR(VLOOKUP($A53,方块表!$A:$R,MATCH(B$1,方块表!$1:$1,0),1),"")</f>
        <v>315911</v>
      </c>
      <c r="C53">
        <f>IFERROR(VLOOKUP($A53,方块表!$A:$R,MATCH(C$1,方块表!$1:$1,0),1),"")</f>
        <v>159</v>
      </c>
      <c r="D53">
        <f>IFERROR(VLOOKUP($A53,方块表!$A:$R,MATCH(D$1,方块表!$1:$1,0),1),"")</f>
        <v>11</v>
      </c>
      <c r="E53">
        <f>IFERROR(VLOOKUP($A53,方块表!$A:$R,MATCH(E$1,方块表!$1:$1,0),1),"")</f>
        <v>6</v>
      </c>
      <c r="F53">
        <f>IFERROR(VLOOKUP($A53,方块表!$A:$R,MATCH(F$1,方块表!$1:$1,0),1),"")</f>
        <v>3</v>
      </c>
      <c r="G53">
        <f>IFERROR(VLOOKUP($A53,方块表!$A:$R,MATCH(G$1,方块表!$1:$1,0),1),"")</f>
        <v>6</v>
      </c>
      <c r="H53">
        <f>IFERROR(VLOOKUP($A53,方块表!$A:$R,MATCH(H$1,方块表!$1:$1,0),1),"")</f>
        <v>1</v>
      </c>
      <c r="I53">
        <f>IFERROR(VLOOKUP($A53,方块表!$A:$R,MATCH(I$1,方块表!$1:$1,0),1),"")</f>
        <v>2</v>
      </c>
      <c r="J53" t="str">
        <f>IFERROR(VLOOKUP($A53,方块表!$A:$R,MATCH(J$1,方块表!$1:$1,0),1),"")</f>
        <v>蓝色陶瓦</v>
      </c>
    </row>
    <row r="54" spans="1:10">
      <c r="A54">
        <f>IF(ROW()-2&lt;=COUNT(方块表!E:E),ROW()-2,"")</f>
        <v>52</v>
      </c>
      <c r="B54">
        <f>IFERROR(VLOOKUP($A54,方块表!$A:$R,MATCH(B$1,方块表!$1:$1,0),1),"")</f>
        <v>315912</v>
      </c>
      <c r="C54">
        <f>IFERROR(VLOOKUP($A54,方块表!$A:$R,MATCH(C$1,方块表!$1:$1,0),1),"")</f>
        <v>159</v>
      </c>
      <c r="D54">
        <f>IFERROR(VLOOKUP($A54,方块表!$A:$R,MATCH(D$1,方块表!$1:$1,0),1),"")</f>
        <v>12</v>
      </c>
      <c r="E54">
        <f>IFERROR(VLOOKUP($A54,方块表!$A:$R,MATCH(E$1,方块表!$1:$1,0),1),"")</f>
        <v>6</v>
      </c>
      <c r="F54">
        <f>IFERROR(VLOOKUP($A54,方块表!$A:$R,MATCH(F$1,方块表!$1:$1,0),1),"")</f>
        <v>3</v>
      </c>
      <c r="G54">
        <f>IFERROR(VLOOKUP($A54,方块表!$A:$R,MATCH(G$1,方块表!$1:$1,0),1),"")</f>
        <v>6</v>
      </c>
      <c r="H54">
        <f>IFERROR(VLOOKUP($A54,方块表!$A:$R,MATCH(H$1,方块表!$1:$1,0),1),"")</f>
        <v>1</v>
      </c>
      <c r="I54">
        <f>IFERROR(VLOOKUP($A54,方块表!$A:$R,MATCH(I$1,方块表!$1:$1,0),1),"")</f>
        <v>2</v>
      </c>
      <c r="J54" t="str">
        <f>IFERROR(VLOOKUP($A54,方块表!$A:$R,MATCH(J$1,方块表!$1:$1,0),1),"")</f>
        <v>棕色陶瓦</v>
      </c>
    </row>
    <row r="55" spans="1:10">
      <c r="A55">
        <f>IF(ROW()-2&lt;=COUNT(方块表!E:E),ROW()-2,"")</f>
        <v>53</v>
      </c>
      <c r="B55">
        <f>IFERROR(VLOOKUP($A55,方块表!$A:$R,MATCH(B$1,方块表!$1:$1,0),1),"")</f>
        <v>315913</v>
      </c>
      <c r="C55">
        <f>IFERROR(VLOOKUP($A55,方块表!$A:$R,MATCH(C$1,方块表!$1:$1,0),1),"")</f>
        <v>159</v>
      </c>
      <c r="D55">
        <f>IFERROR(VLOOKUP($A55,方块表!$A:$R,MATCH(D$1,方块表!$1:$1,0),1),"")</f>
        <v>13</v>
      </c>
      <c r="E55">
        <f>IFERROR(VLOOKUP($A55,方块表!$A:$R,MATCH(E$1,方块表!$1:$1,0),1),"")</f>
        <v>6</v>
      </c>
      <c r="F55">
        <f>IFERROR(VLOOKUP($A55,方块表!$A:$R,MATCH(F$1,方块表!$1:$1,0),1),"")</f>
        <v>3</v>
      </c>
      <c r="G55">
        <f>IFERROR(VLOOKUP($A55,方块表!$A:$R,MATCH(G$1,方块表!$1:$1,0),1),"")</f>
        <v>6</v>
      </c>
      <c r="H55">
        <f>IFERROR(VLOOKUP($A55,方块表!$A:$R,MATCH(H$1,方块表!$1:$1,0),1),"")</f>
        <v>1</v>
      </c>
      <c r="I55">
        <f>IFERROR(VLOOKUP($A55,方块表!$A:$R,MATCH(I$1,方块表!$1:$1,0),1),"")</f>
        <v>2</v>
      </c>
      <c r="J55" t="str">
        <f>IFERROR(VLOOKUP($A55,方块表!$A:$R,MATCH(J$1,方块表!$1:$1,0),1),"")</f>
        <v>绿色陶瓦</v>
      </c>
    </row>
    <row r="56" spans="1:10">
      <c r="A56">
        <f>IF(ROW()-2&lt;=COUNT(方块表!E:E),ROW()-2,"")</f>
        <v>54</v>
      </c>
      <c r="B56">
        <f>IFERROR(VLOOKUP($A56,方块表!$A:$R,MATCH(B$1,方块表!$1:$1,0),1),"")</f>
        <v>315914</v>
      </c>
      <c r="C56">
        <f>IFERROR(VLOOKUP($A56,方块表!$A:$R,MATCH(C$1,方块表!$1:$1,0),1),"")</f>
        <v>159</v>
      </c>
      <c r="D56">
        <f>IFERROR(VLOOKUP($A56,方块表!$A:$R,MATCH(D$1,方块表!$1:$1,0),1),"")</f>
        <v>14</v>
      </c>
      <c r="E56">
        <f>IFERROR(VLOOKUP($A56,方块表!$A:$R,MATCH(E$1,方块表!$1:$1,0),1),"")</f>
        <v>6</v>
      </c>
      <c r="F56">
        <f>IFERROR(VLOOKUP($A56,方块表!$A:$R,MATCH(F$1,方块表!$1:$1,0),1),"")</f>
        <v>3</v>
      </c>
      <c r="G56">
        <f>IFERROR(VLOOKUP($A56,方块表!$A:$R,MATCH(G$1,方块表!$1:$1,0),1),"")</f>
        <v>6</v>
      </c>
      <c r="H56">
        <f>IFERROR(VLOOKUP($A56,方块表!$A:$R,MATCH(H$1,方块表!$1:$1,0),1),"")</f>
        <v>1</v>
      </c>
      <c r="I56">
        <f>IFERROR(VLOOKUP($A56,方块表!$A:$R,MATCH(I$1,方块表!$1:$1,0),1),"")</f>
        <v>2</v>
      </c>
      <c r="J56" t="str">
        <f>IFERROR(VLOOKUP($A56,方块表!$A:$R,MATCH(J$1,方块表!$1:$1,0),1),"")</f>
        <v>红色陶瓦</v>
      </c>
    </row>
    <row r="57" spans="1:10">
      <c r="A57">
        <f>IF(ROW()-2&lt;=COUNT(方块表!E:E),ROW()-2,"")</f>
        <v>55</v>
      </c>
      <c r="B57">
        <f>IFERROR(VLOOKUP($A57,方块表!$A:$R,MATCH(B$1,方块表!$1:$1,0),1),"")</f>
        <v>315915</v>
      </c>
      <c r="C57">
        <f>IFERROR(VLOOKUP($A57,方块表!$A:$R,MATCH(C$1,方块表!$1:$1,0),1),"")</f>
        <v>159</v>
      </c>
      <c r="D57">
        <f>IFERROR(VLOOKUP($A57,方块表!$A:$R,MATCH(D$1,方块表!$1:$1,0),1),"")</f>
        <v>15</v>
      </c>
      <c r="E57">
        <f>IFERROR(VLOOKUP($A57,方块表!$A:$R,MATCH(E$1,方块表!$1:$1,0),1),"")</f>
        <v>6</v>
      </c>
      <c r="F57">
        <f>IFERROR(VLOOKUP($A57,方块表!$A:$R,MATCH(F$1,方块表!$1:$1,0),1),"")</f>
        <v>3</v>
      </c>
      <c r="G57">
        <f>IFERROR(VLOOKUP($A57,方块表!$A:$R,MATCH(G$1,方块表!$1:$1,0),1),"")</f>
        <v>6</v>
      </c>
      <c r="H57">
        <f>IFERROR(VLOOKUP($A57,方块表!$A:$R,MATCH(H$1,方块表!$1:$1,0),1),"")</f>
        <v>1</v>
      </c>
      <c r="I57">
        <f>IFERROR(VLOOKUP($A57,方块表!$A:$R,MATCH(I$1,方块表!$1:$1,0),1),"")</f>
        <v>2</v>
      </c>
      <c r="J57" t="str">
        <f>IFERROR(VLOOKUP($A57,方块表!$A:$R,MATCH(J$1,方块表!$1:$1,0),1),"")</f>
        <v>黑色陶瓦</v>
      </c>
    </row>
    <row r="58" spans="1:10">
      <c r="A58">
        <f>IF(ROW()-2&lt;=COUNT(方块表!E:E),ROW()-2,"")</f>
        <v>56</v>
      </c>
      <c r="B58">
        <f>IFERROR(VLOOKUP($A58,方块表!$A:$R,MATCH(B$1,方块表!$1:$1,0),1),"")</f>
        <v>325100</v>
      </c>
      <c r="C58">
        <f>IFERROR(VLOOKUP($A58,方块表!$A:$R,MATCH(C$1,方块表!$1:$1,0),1),"")</f>
        <v>251</v>
      </c>
      <c r="D58">
        <f>IFERROR(VLOOKUP($A58,方块表!$A:$R,MATCH(D$1,方块表!$1:$1,0),1),"")</f>
        <v>0</v>
      </c>
      <c r="E58">
        <f>IFERROR(VLOOKUP($A58,方块表!$A:$R,MATCH(E$1,方块表!$1:$1,0),1),"")</f>
        <v>6</v>
      </c>
      <c r="F58">
        <f>IFERROR(VLOOKUP($A58,方块表!$A:$R,MATCH(F$1,方块表!$1:$1,0),1),"")</f>
        <v>3</v>
      </c>
      <c r="G58">
        <f>IFERROR(VLOOKUP($A58,方块表!$A:$R,MATCH(G$1,方块表!$1:$1,0),1),"")</f>
        <v>6</v>
      </c>
      <c r="H58">
        <f>IFERROR(VLOOKUP($A58,方块表!$A:$R,MATCH(H$1,方块表!$1:$1,0),1),"")</f>
        <v>1</v>
      </c>
      <c r="I58">
        <f>IFERROR(VLOOKUP($A58,方块表!$A:$R,MATCH(I$1,方块表!$1:$1,0),1),"")</f>
        <v>2</v>
      </c>
      <c r="J58" t="str">
        <f>IFERROR(VLOOKUP($A58,方块表!$A:$R,MATCH(J$1,方块表!$1:$1,0),1),"")</f>
        <v>白色混凝土</v>
      </c>
    </row>
    <row r="59" spans="1:10">
      <c r="A59">
        <f>IF(ROW()-2&lt;=COUNT(方块表!E:E),ROW()-2,"")</f>
        <v>57</v>
      </c>
      <c r="B59">
        <f>IFERROR(VLOOKUP($A59,方块表!$A:$R,MATCH(B$1,方块表!$1:$1,0),1),"")</f>
        <v>325101</v>
      </c>
      <c r="C59">
        <f>IFERROR(VLOOKUP($A59,方块表!$A:$R,MATCH(C$1,方块表!$1:$1,0),1),"")</f>
        <v>251</v>
      </c>
      <c r="D59">
        <f>IFERROR(VLOOKUP($A59,方块表!$A:$R,MATCH(D$1,方块表!$1:$1,0),1),"")</f>
        <v>1</v>
      </c>
      <c r="E59">
        <f>IFERROR(VLOOKUP($A59,方块表!$A:$R,MATCH(E$1,方块表!$1:$1,0),1),"")</f>
        <v>6</v>
      </c>
      <c r="F59">
        <f>IFERROR(VLOOKUP($A59,方块表!$A:$R,MATCH(F$1,方块表!$1:$1,0),1),"")</f>
        <v>3</v>
      </c>
      <c r="G59">
        <f>IFERROR(VLOOKUP($A59,方块表!$A:$R,MATCH(G$1,方块表!$1:$1,0),1),"")</f>
        <v>6</v>
      </c>
      <c r="H59">
        <f>IFERROR(VLOOKUP($A59,方块表!$A:$R,MATCH(H$1,方块表!$1:$1,0),1),"")</f>
        <v>1</v>
      </c>
      <c r="I59">
        <f>IFERROR(VLOOKUP($A59,方块表!$A:$R,MATCH(I$1,方块表!$1:$1,0),1),"")</f>
        <v>2</v>
      </c>
      <c r="J59" t="str">
        <f>IFERROR(VLOOKUP($A59,方块表!$A:$R,MATCH(J$1,方块表!$1:$1,0),1),"")</f>
        <v>橙色混凝土</v>
      </c>
    </row>
    <row r="60" spans="1:10">
      <c r="A60">
        <f>IF(ROW()-2&lt;=COUNT(方块表!E:E),ROW()-2,"")</f>
        <v>58</v>
      </c>
      <c r="B60">
        <f>IFERROR(VLOOKUP($A60,方块表!$A:$R,MATCH(B$1,方块表!$1:$1,0),1),"")</f>
        <v>325102</v>
      </c>
      <c r="C60">
        <f>IFERROR(VLOOKUP($A60,方块表!$A:$R,MATCH(C$1,方块表!$1:$1,0),1),"")</f>
        <v>251</v>
      </c>
      <c r="D60">
        <f>IFERROR(VLOOKUP($A60,方块表!$A:$R,MATCH(D$1,方块表!$1:$1,0),1),"")</f>
        <v>2</v>
      </c>
      <c r="E60">
        <f>IFERROR(VLOOKUP($A60,方块表!$A:$R,MATCH(E$1,方块表!$1:$1,0),1),"")</f>
        <v>6</v>
      </c>
      <c r="F60">
        <f>IFERROR(VLOOKUP($A60,方块表!$A:$R,MATCH(F$1,方块表!$1:$1,0),1),"")</f>
        <v>3</v>
      </c>
      <c r="G60">
        <f>IFERROR(VLOOKUP($A60,方块表!$A:$R,MATCH(G$1,方块表!$1:$1,0),1),"")</f>
        <v>6</v>
      </c>
      <c r="H60">
        <f>IFERROR(VLOOKUP($A60,方块表!$A:$R,MATCH(H$1,方块表!$1:$1,0),1),"")</f>
        <v>1</v>
      </c>
      <c r="I60">
        <f>IFERROR(VLOOKUP($A60,方块表!$A:$R,MATCH(I$1,方块表!$1:$1,0),1),"")</f>
        <v>2</v>
      </c>
      <c r="J60" t="str">
        <f>IFERROR(VLOOKUP($A60,方块表!$A:$R,MATCH(J$1,方块表!$1:$1,0),1),"")</f>
        <v>品红色混凝土</v>
      </c>
    </row>
    <row r="61" spans="1:10">
      <c r="A61">
        <f>IF(ROW()-2&lt;=COUNT(方块表!E:E),ROW()-2,"")</f>
        <v>59</v>
      </c>
      <c r="B61">
        <f>IFERROR(VLOOKUP($A61,方块表!$A:$R,MATCH(B$1,方块表!$1:$1,0),1),"")</f>
        <v>325103</v>
      </c>
      <c r="C61">
        <f>IFERROR(VLOOKUP($A61,方块表!$A:$R,MATCH(C$1,方块表!$1:$1,0),1),"")</f>
        <v>251</v>
      </c>
      <c r="D61">
        <f>IFERROR(VLOOKUP($A61,方块表!$A:$R,MATCH(D$1,方块表!$1:$1,0),1),"")</f>
        <v>3</v>
      </c>
      <c r="E61">
        <f>IFERROR(VLOOKUP($A61,方块表!$A:$R,MATCH(E$1,方块表!$1:$1,0),1),"")</f>
        <v>6</v>
      </c>
      <c r="F61">
        <f>IFERROR(VLOOKUP($A61,方块表!$A:$R,MATCH(F$1,方块表!$1:$1,0),1),"")</f>
        <v>3</v>
      </c>
      <c r="G61">
        <f>IFERROR(VLOOKUP($A61,方块表!$A:$R,MATCH(G$1,方块表!$1:$1,0),1),"")</f>
        <v>6</v>
      </c>
      <c r="H61">
        <f>IFERROR(VLOOKUP($A61,方块表!$A:$R,MATCH(H$1,方块表!$1:$1,0),1),"")</f>
        <v>1</v>
      </c>
      <c r="I61">
        <f>IFERROR(VLOOKUP($A61,方块表!$A:$R,MATCH(I$1,方块表!$1:$1,0),1),"")</f>
        <v>2</v>
      </c>
      <c r="J61" t="str">
        <f>IFERROR(VLOOKUP($A61,方块表!$A:$R,MATCH(J$1,方块表!$1:$1,0),1),"")</f>
        <v>浅蓝色混凝土</v>
      </c>
    </row>
    <row r="62" spans="1:10">
      <c r="A62">
        <f>IF(ROW()-2&lt;=COUNT(方块表!E:E),ROW()-2,"")</f>
        <v>60</v>
      </c>
      <c r="B62">
        <f>IFERROR(VLOOKUP($A62,方块表!$A:$R,MATCH(B$1,方块表!$1:$1,0),1),"")</f>
        <v>325104</v>
      </c>
      <c r="C62">
        <f>IFERROR(VLOOKUP($A62,方块表!$A:$R,MATCH(C$1,方块表!$1:$1,0),1),"")</f>
        <v>251</v>
      </c>
      <c r="D62">
        <f>IFERROR(VLOOKUP($A62,方块表!$A:$R,MATCH(D$1,方块表!$1:$1,0),1),"")</f>
        <v>4</v>
      </c>
      <c r="E62">
        <f>IFERROR(VLOOKUP($A62,方块表!$A:$R,MATCH(E$1,方块表!$1:$1,0),1),"")</f>
        <v>6</v>
      </c>
      <c r="F62">
        <f>IFERROR(VLOOKUP($A62,方块表!$A:$R,MATCH(F$1,方块表!$1:$1,0),1),"")</f>
        <v>3</v>
      </c>
      <c r="G62">
        <f>IFERROR(VLOOKUP($A62,方块表!$A:$R,MATCH(G$1,方块表!$1:$1,0),1),"")</f>
        <v>6</v>
      </c>
      <c r="H62">
        <f>IFERROR(VLOOKUP($A62,方块表!$A:$R,MATCH(H$1,方块表!$1:$1,0),1),"")</f>
        <v>1</v>
      </c>
      <c r="I62">
        <f>IFERROR(VLOOKUP($A62,方块表!$A:$R,MATCH(I$1,方块表!$1:$1,0),1),"")</f>
        <v>2</v>
      </c>
      <c r="J62" t="str">
        <f>IFERROR(VLOOKUP($A62,方块表!$A:$R,MATCH(J$1,方块表!$1:$1,0),1),"")</f>
        <v>黄色混凝土</v>
      </c>
    </row>
    <row r="63" spans="1:10">
      <c r="A63">
        <f>IF(ROW()-2&lt;=COUNT(方块表!E:E),ROW()-2,"")</f>
        <v>61</v>
      </c>
      <c r="B63">
        <f>IFERROR(VLOOKUP($A63,方块表!$A:$R,MATCH(B$1,方块表!$1:$1,0),1),"")</f>
        <v>325105</v>
      </c>
      <c r="C63">
        <f>IFERROR(VLOOKUP($A63,方块表!$A:$R,MATCH(C$1,方块表!$1:$1,0),1),"")</f>
        <v>251</v>
      </c>
      <c r="D63">
        <f>IFERROR(VLOOKUP($A63,方块表!$A:$R,MATCH(D$1,方块表!$1:$1,0),1),"")</f>
        <v>5</v>
      </c>
      <c r="E63">
        <f>IFERROR(VLOOKUP($A63,方块表!$A:$R,MATCH(E$1,方块表!$1:$1,0),1),"")</f>
        <v>6</v>
      </c>
      <c r="F63">
        <f>IFERROR(VLOOKUP($A63,方块表!$A:$R,MATCH(F$1,方块表!$1:$1,0),1),"")</f>
        <v>3</v>
      </c>
      <c r="G63">
        <f>IFERROR(VLOOKUP($A63,方块表!$A:$R,MATCH(G$1,方块表!$1:$1,0),1),"")</f>
        <v>6</v>
      </c>
      <c r="H63">
        <f>IFERROR(VLOOKUP($A63,方块表!$A:$R,MATCH(H$1,方块表!$1:$1,0),1),"")</f>
        <v>1</v>
      </c>
      <c r="I63">
        <f>IFERROR(VLOOKUP($A63,方块表!$A:$R,MATCH(I$1,方块表!$1:$1,0),1),"")</f>
        <v>2</v>
      </c>
      <c r="J63" t="str">
        <f>IFERROR(VLOOKUP($A63,方块表!$A:$R,MATCH(J$1,方块表!$1:$1,0),1),"")</f>
        <v>浅绿色混凝土</v>
      </c>
    </row>
    <row r="64" spans="1:10">
      <c r="A64">
        <f>IF(ROW()-2&lt;=COUNT(方块表!E:E),ROW()-2,"")</f>
        <v>62</v>
      </c>
      <c r="B64">
        <f>IFERROR(VLOOKUP($A64,方块表!$A:$R,MATCH(B$1,方块表!$1:$1,0),1),"")</f>
        <v>325106</v>
      </c>
      <c r="C64">
        <f>IFERROR(VLOOKUP($A64,方块表!$A:$R,MATCH(C$1,方块表!$1:$1,0),1),"")</f>
        <v>251</v>
      </c>
      <c r="D64">
        <f>IFERROR(VLOOKUP($A64,方块表!$A:$R,MATCH(D$1,方块表!$1:$1,0),1),"")</f>
        <v>6</v>
      </c>
      <c r="E64">
        <f>IFERROR(VLOOKUP($A64,方块表!$A:$R,MATCH(E$1,方块表!$1:$1,0),1),"")</f>
        <v>6</v>
      </c>
      <c r="F64">
        <f>IFERROR(VLOOKUP($A64,方块表!$A:$R,MATCH(F$1,方块表!$1:$1,0),1),"")</f>
        <v>3</v>
      </c>
      <c r="G64">
        <f>IFERROR(VLOOKUP($A64,方块表!$A:$R,MATCH(G$1,方块表!$1:$1,0),1),"")</f>
        <v>6</v>
      </c>
      <c r="H64">
        <f>IFERROR(VLOOKUP($A64,方块表!$A:$R,MATCH(H$1,方块表!$1:$1,0),1),"")</f>
        <v>1</v>
      </c>
      <c r="I64">
        <f>IFERROR(VLOOKUP($A64,方块表!$A:$R,MATCH(I$1,方块表!$1:$1,0),1),"")</f>
        <v>2</v>
      </c>
      <c r="J64" t="str">
        <f>IFERROR(VLOOKUP($A64,方块表!$A:$R,MATCH(J$1,方块表!$1:$1,0),1),"")</f>
        <v>粉色混凝土</v>
      </c>
    </row>
    <row r="65" spans="1:10">
      <c r="A65">
        <f>IF(ROW()-2&lt;=COUNT(方块表!E:E),ROW()-2,"")</f>
        <v>63</v>
      </c>
      <c r="B65">
        <f>IFERROR(VLOOKUP($A65,方块表!$A:$R,MATCH(B$1,方块表!$1:$1,0),1),"")</f>
        <v>325107</v>
      </c>
      <c r="C65">
        <f>IFERROR(VLOOKUP($A65,方块表!$A:$R,MATCH(C$1,方块表!$1:$1,0),1),"")</f>
        <v>251</v>
      </c>
      <c r="D65">
        <f>IFERROR(VLOOKUP($A65,方块表!$A:$R,MATCH(D$1,方块表!$1:$1,0),1),"")</f>
        <v>7</v>
      </c>
      <c r="E65">
        <f>IFERROR(VLOOKUP($A65,方块表!$A:$R,MATCH(E$1,方块表!$1:$1,0),1),"")</f>
        <v>6</v>
      </c>
      <c r="F65">
        <f>IFERROR(VLOOKUP($A65,方块表!$A:$R,MATCH(F$1,方块表!$1:$1,0),1),"")</f>
        <v>3</v>
      </c>
      <c r="G65">
        <f>IFERROR(VLOOKUP($A65,方块表!$A:$R,MATCH(G$1,方块表!$1:$1,0),1),"")</f>
        <v>6</v>
      </c>
      <c r="H65">
        <f>IFERROR(VLOOKUP($A65,方块表!$A:$R,MATCH(H$1,方块表!$1:$1,0),1),"")</f>
        <v>1</v>
      </c>
      <c r="I65">
        <f>IFERROR(VLOOKUP($A65,方块表!$A:$R,MATCH(I$1,方块表!$1:$1,0),1),"")</f>
        <v>2</v>
      </c>
      <c r="J65" t="str">
        <f>IFERROR(VLOOKUP($A65,方块表!$A:$R,MATCH(J$1,方块表!$1:$1,0),1),"")</f>
        <v>灰色混凝土</v>
      </c>
    </row>
    <row r="66" spans="1:10">
      <c r="A66">
        <f>IF(ROW()-2&lt;=COUNT(方块表!E:E),ROW()-2,"")</f>
        <v>64</v>
      </c>
      <c r="B66">
        <f>IFERROR(VLOOKUP($A66,方块表!$A:$R,MATCH(B$1,方块表!$1:$1,0),1),"")</f>
        <v>325108</v>
      </c>
      <c r="C66">
        <f>IFERROR(VLOOKUP($A66,方块表!$A:$R,MATCH(C$1,方块表!$1:$1,0),1),"")</f>
        <v>251</v>
      </c>
      <c r="D66">
        <f>IFERROR(VLOOKUP($A66,方块表!$A:$R,MATCH(D$1,方块表!$1:$1,0),1),"")</f>
        <v>8</v>
      </c>
      <c r="E66">
        <f>IFERROR(VLOOKUP($A66,方块表!$A:$R,MATCH(E$1,方块表!$1:$1,0),1),"")</f>
        <v>6</v>
      </c>
      <c r="F66">
        <f>IFERROR(VLOOKUP($A66,方块表!$A:$R,MATCH(F$1,方块表!$1:$1,0),1),"")</f>
        <v>3</v>
      </c>
      <c r="G66">
        <f>IFERROR(VLOOKUP($A66,方块表!$A:$R,MATCH(G$1,方块表!$1:$1,0),1),"")</f>
        <v>6</v>
      </c>
      <c r="H66">
        <f>IFERROR(VLOOKUP($A66,方块表!$A:$R,MATCH(H$1,方块表!$1:$1,0),1),"")</f>
        <v>1</v>
      </c>
      <c r="I66">
        <f>IFERROR(VLOOKUP($A66,方块表!$A:$R,MATCH(I$1,方块表!$1:$1,0),1),"")</f>
        <v>2</v>
      </c>
      <c r="J66" t="str">
        <f>IFERROR(VLOOKUP($A66,方块表!$A:$R,MATCH(J$1,方块表!$1:$1,0),1),"")</f>
        <v>浅灰色混凝土</v>
      </c>
    </row>
    <row r="67" spans="1:10">
      <c r="A67">
        <f>IF(ROW()-2&lt;=COUNT(方块表!E:E),ROW()-2,"")</f>
        <v>65</v>
      </c>
      <c r="B67">
        <f>IFERROR(VLOOKUP($A67,方块表!$A:$R,MATCH(B$1,方块表!$1:$1,0),1),"")</f>
        <v>325109</v>
      </c>
      <c r="C67">
        <f>IFERROR(VLOOKUP($A67,方块表!$A:$R,MATCH(C$1,方块表!$1:$1,0),1),"")</f>
        <v>251</v>
      </c>
      <c r="D67">
        <f>IFERROR(VLOOKUP($A67,方块表!$A:$R,MATCH(D$1,方块表!$1:$1,0),1),"")</f>
        <v>9</v>
      </c>
      <c r="E67">
        <f>IFERROR(VLOOKUP($A67,方块表!$A:$R,MATCH(E$1,方块表!$1:$1,0),1),"")</f>
        <v>6</v>
      </c>
      <c r="F67">
        <f>IFERROR(VLOOKUP($A67,方块表!$A:$R,MATCH(F$1,方块表!$1:$1,0),1),"")</f>
        <v>3</v>
      </c>
      <c r="G67">
        <f>IFERROR(VLOOKUP($A67,方块表!$A:$R,MATCH(G$1,方块表!$1:$1,0),1),"")</f>
        <v>6</v>
      </c>
      <c r="H67">
        <f>IFERROR(VLOOKUP($A67,方块表!$A:$R,MATCH(H$1,方块表!$1:$1,0),1),"")</f>
        <v>1</v>
      </c>
      <c r="I67">
        <f>IFERROR(VLOOKUP($A67,方块表!$A:$R,MATCH(I$1,方块表!$1:$1,0),1),"")</f>
        <v>2</v>
      </c>
      <c r="J67" t="str">
        <f>IFERROR(VLOOKUP($A67,方块表!$A:$R,MATCH(J$1,方块表!$1:$1,0),1),"")</f>
        <v>青色混凝土</v>
      </c>
    </row>
    <row r="68" spans="1:10">
      <c r="A68">
        <f>IF(ROW()-2&lt;=COUNT(方块表!E:E),ROW()-2,"")</f>
        <v>66</v>
      </c>
      <c r="B68">
        <f>IFERROR(VLOOKUP($A68,方块表!$A:$R,MATCH(B$1,方块表!$1:$1,0),1),"")</f>
        <v>325110</v>
      </c>
      <c r="C68">
        <f>IFERROR(VLOOKUP($A68,方块表!$A:$R,MATCH(C$1,方块表!$1:$1,0),1),"")</f>
        <v>251</v>
      </c>
      <c r="D68">
        <f>IFERROR(VLOOKUP($A68,方块表!$A:$R,MATCH(D$1,方块表!$1:$1,0),1),"")</f>
        <v>10</v>
      </c>
      <c r="E68">
        <f>IFERROR(VLOOKUP($A68,方块表!$A:$R,MATCH(E$1,方块表!$1:$1,0),1),"")</f>
        <v>6</v>
      </c>
      <c r="F68">
        <f>IFERROR(VLOOKUP($A68,方块表!$A:$R,MATCH(F$1,方块表!$1:$1,0),1),"")</f>
        <v>3</v>
      </c>
      <c r="G68">
        <f>IFERROR(VLOOKUP($A68,方块表!$A:$R,MATCH(G$1,方块表!$1:$1,0),1),"")</f>
        <v>6</v>
      </c>
      <c r="H68">
        <f>IFERROR(VLOOKUP($A68,方块表!$A:$R,MATCH(H$1,方块表!$1:$1,0),1),"")</f>
        <v>1</v>
      </c>
      <c r="I68">
        <f>IFERROR(VLOOKUP($A68,方块表!$A:$R,MATCH(I$1,方块表!$1:$1,0),1),"")</f>
        <v>2</v>
      </c>
      <c r="J68" t="str">
        <f>IFERROR(VLOOKUP($A68,方块表!$A:$R,MATCH(J$1,方块表!$1:$1,0),1),"")</f>
        <v>紫色混凝土</v>
      </c>
    </row>
    <row r="69" spans="1:10">
      <c r="A69">
        <f>IF(ROW()-2&lt;=COUNT(方块表!E:E),ROW()-2,"")</f>
        <v>67</v>
      </c>
      <c r="B69">
        <f>IFERROR(VLOOKUP($A69,方块表!$A:$R,MATCH(B$1,方块表!$1:$1,0),1),"")</f>
        <v>325111</v>
      </c>
      <c r="C69">
        <f>IFERROR(VLOOKUP($A69,方块表!$A:$R,MATCH(C$1,方块表!$1:$1,0),1),"")</f>
        <v>251</v>
      </c>
      <c r="D69">
        <f>IFERROR(VLOOKUP($A69,方块表!$A:$R,MATCH(D$1,方块表!$1:$1,0),1),"")</f>
        <v>11</v>
      </c>
      <c r="E69">
        <f>IFERROR(VLOOKUP($A69,方块表!$A:$R,MATCH(E$1,方块表!$1:$1,0),1),"")</f>
        <v>6</v>
      </c>
      <c r="F69">
        <f>IFERROR(VLOOKUP($A69,方块表!$A:$R,MATCH(F$1,方块表!$1:$1,0),1),"")</f>
        <v>3</v>
      </c>
      <c r="G69">
        <f>IFERROR(VLOOKUP($A69,方块表!$A:$R,MATCH(G$1,方块表!$1:$1,0),1),"")</f>
        <v>6</v>
      </c>
      <c r="H69">
        <f>IFERROR(VLOOKUP($A69,方块表!$A:$R,MATCH(H$1,方块表!$1:$1,0),1),"")</f>
        <v>1</v>
      </c>
      <c r="I69">
        <f>IFERROR(VLOOKUP($A69,方块表!$A:$R,MATCH(I$1,方块表!$1:$1,0),1),"")</f>
        <v>2</v>
      </c>
      <c r="J69" t="str">
        <f>IFERROR(VLOOKUP($A69,方块表!$A:$R,MATCH(J$1,方块表!$1:$1,0),1),"")</f>
        <v>蓝色混凝土</v>
      </c>
    </row>
    <row r="70" spans="1:10">
      <c r="A70">
        <f>IF(ROW()-2&lt;=COUNT(方块表!E:E),ROW()-2,"")</f>
        <v>68</v>
      </c>
      <c r="B70">
        <f>IFERROR(VLOOKUP($A70,方块表!$A:$R,MATCH(B$1,方块表!$1:$1,0),1),"")</f>
        <v>325112</v>
      </c>
      <c r="C70">
        <f>IFERROR(VLOOKUP($A70,方块表!$A:$R,MATCH(C$1,方块表!$1:$1,0),1),"")</f>
        <v>251</v>
      </c>
      <c r="D70">
        <f>IFERROR(VLOOKUP($A70,方块表!$A:$R,MATCH(D$1,方块表!$1:$1,0),1),"")</f>
        <v>12</v>
      </c>
      <c r="E70">
        <f>IFERROR(VLOOKUP($A70,方块表!$A:$R,MATCH(E$1,方块表!$1:$1,0),1),"")</f>
        <v>6</v>
      </c>
      <c r="F70">
        <f>IFERROR(VLOOKUP($A70,方块表!$A:$R,MATCH(F$1,方块表!$1:$1,0),1),"")</f>
        <v>3</v>
      </c>
      <c r="G70">
        <f>IFERROR(VLOOKUP($A70,方块表!$A:$R,MATCH(G$1,方块表!$1:$1,0),1),"")</f>
        <v>6</v>
      </c>
      <c r="H70">
        <f>IFERROR(VLOOKUP($A70,方块表!$A:$R,MATCH(H$1,方块表!$1:$1,0),1),"")</f>
        <v>1</v>
      </c>
      <c r="I70">
        <f>IFERROR(VLOOKUP($A70,方块表!$A:$R,MATCH(I$1,方块表!$1:$1,0),1),"")</f>
        <v>2</v>
      </c>
      <c r="J70" t="str">
        <f>IFERROR(VLOOKUP($A70,方块表!$A:$R,MATCH(J$1,方块表!$1:$1,0),1),"")</f>
        <v>棕色混凝土</v>
      </c>
    </row>
    <row r="71" spans="1:10">
      <c r="A71">
        <f>IF(ROW()-2&lt;=COUNT(方块表!E:E),ROW()-2,"")</f>
        <v>69</v>
      </c>
      <c r="B71">
        <f>IFERROR(VLOOKUP($A71,方块表!$A:$R,MATCH(B$1,方块表!$1:$1,0),1),"")</f>
        <v>325113</v>
      </c>
      <c r="C71">
        <f>IFERROR(VLOOKUP($A71,方块表!$A:$R,MATCH(C$1,方块表!$1:$1,0),1),"")</f>
        <v>251</v>
      </c>
      <c r="D71">
        <f>IFERROR(VLOOKUP($A71,方块表!$A:$R,MATCH(D$1,方块表!$1:$1,0),1),"")</f>
        <v>13</v>
      </c>
      <c r="E71">
        <f>IFERROR(VLOOKUP($A71,方块表!$A:$R,MATCH(E$1,方块表!$1:$1,0),1),"")</f>
        <v>6</v>
      </c>
      <c r="F71">
        <f>IFERROR(VLOOKUP($A71,方块表!$A:$R,MATCH(F$1,方块表!$1:$1,0),1),"")</f>
        <v>3</v>
      </c>
      <c r="G71">
        <f>IFERROR(VLOOKUP($A71,方块表!$A:$R,MATCH(G$1,方块表!$1:$1,0),1),"")</f>
        <v>6</v>
      </c>
      <c r="H71">
        <f>IFERROR(VLOOKUP($A71,方块表!$A:$R,MATCH(H$1,方块表!$1:$1,0),1),"")</f>
        <v>1</v>
      </c>
      <c r="I71">
        <f>IFERROR(VLOOKUP($A71,方块表!$A:$R,MATCH(I$1,方块表!$1:$1,0),1),"")</f>
        <v>2</v>
      </c>
      <c r="J71" t="str">
        <f>IFERROR(VLOOKUP($A71,方块表!$A:$R,MATCH(J$1,方块表!$1:$1,0),1),"")</f>
        <v>绿色混凝土</v>
      </c>
    </row>
    <row r="72" spans="1:10">
      <c r="A72">
        <f>IF(ROW()-2&lt;=COUNT(方块表!E:E),ROW()-2,"")</f>
        <v>70</v>
      </c>
      <c r="B72">
        <f>IFERROR(VLOOKUP($A72,方块表!$A:$R,MATCH(B$1,方块表!$1:$1,0),1),"")</f>
        <v>325114</v>
      </c>
      <c r="C72">
        <f>IFERROR(VLOOKUP($A72,方块表!$A:$R,MATCH(C$1,方块表!$1:$1,0),1),"")</f>
        <v>251</v>
      </c>
      <c r="D72">
        <f>IFERROR(VLOOKUP($A72,方块表!$A:$R,MATCH(D$1,方块表!$1:$1,0),1),"")</f>
        <v>14</v>
      </c>
      <c r="E72">
        <f>IFERROR(VLOOKUP($A72,方块表!$A:$R,MATCH(E$1,方块表!$1:$1,0),1),"")</f>
        <v>6</v>
      </c>
      <c r="F72">
        <f>IFERROR(VLOOKUP($A72,方块表!$A:$R,MATCH(F$1,方块表!$1:$1,0),1),"")</f>
        <v>3</v>
      </c>
      <c r="G72">
        <f>IFERROR(VLOOKUP($A72,方块表!$A:$R,MATCH(G$1,方块表!$1:$1,0),1),"")</f>
        <v>6</v>
      </c>
      <c r="H72">
        <f>IFERROR(VLOOKUP($A72,方块表!$A:$R,MATCH(H$1,方块表!$1:$1,0),1),"")</f>
        <v>1</v>
      </c>
      <c r="I72">
        <f>IFERROR(VLOOKUP($A72,方块表!$A:$R,MATCH(I$1,方块表!$1:$1,0),1),"")</f>
        <v>2</v>
      </c>
      <c r="J72" t="str">
        <f>IFERROR(VLOOKUP($A72,方块表!$A:$R,MATCH(J$1,方块表!$1:$1,0),1),"")</f>
        <v>红色混凝土</v>
      </c>
    </row>
    <row r="73" spans="1:10">
      <c r="A73">
        <f>IF(ROW()-2&lt;=COUNT(方块表!E:E),ROW()-2,"")</f>
        <v>71</v>
      </c>
      <c r="B73">
        <f>IFERROR(VLOOKUP($A73,方块表!$A:$R,MATCH(B$1,方块表!$1:$1,0),1),"")</f>
        <v>325115</v>
      </c>
      <c r="C73">
        <f>IFERROR(VLOOKUP($A73,方块表!$A:$R,MATCH(C$1,方块表!$1:$1,0),1),"")</f>
        <v>251</v>
      </c>
      <c r="D73">
        <f>IFERROR(VLOOKUP($A73,方块表!$A:$R,MATCH(D$1,方块表!$1:$1,0),1),"")</f>
        <v>15</v>
      </c>
      <c r="E73">
        <f>IFERROR(VLOOKUP($A73,方块表!$A:$R,MATCH(E$1,方块表!$1:$1,0),1),"")</f>
        <v>6</v>
      </c>
      <c r="F73">
        <f>IFERROR(VLOOKUP($A73,方块表!$A:$R,MATCH(F$1,方块表!$1:$1,0),1),"")</f>
        <v>3</v>
      </c>
      <c r="G73">
        <f>IFERROR(VLOOKUP($A73,方块表!$A:$R,MATCH(G$1,方块表!$1:$1,0),1),"")</f>
        <v>6</v>
      </c>
      <c r="H73">
        <f>IFERROR(VLOOKUP($A73,方块表!$A:$R,MATCH(H$1,方块表!$1:$1,0),1),"")</f>
        <v>1</v>
      </c>
      <c r="I73">
        <f>IFERROR(VLOOKUP($A73,方块表!$A:$R,MATCH(I$1,方块表!$1:$1,0),1),"")</f>
        <v>2</v>
      </c>
      <c r="J73" t="str">
        <f>IFERROR(VLOOKUP($A73,方块表!$A:$R,MATCH(J$1,方块表!$1:$1,0),1),"")</f>
        <v>黑色混凝土</v>
      </c>
    </row>
    <row r="74" spans="1:10">
      <c r="A74">
        <f>IF(ROW()-2&lt;=COUNT(方块表!E:E),ROW()-2,"")</f>
        <v>72</v>
      </c>
      <c r="B74">
        <f>IFERROR(VLOOKUP($A74,方块表!$A:$R,MATCH(B$1,方块表!$1:$1,0),1),"")</f>
        <v>304403</v>
      </c>
      <c r="C74">
        <f>IFERROR(VLOOKUP($A74,方块表!$A:$R,MATCH(C$1,方块表!$1:$1,0),1),"")</f>
        <v>44</v>
      </c>
      <c r="D74">
        <f>IFERROR(VLOOKUP($A74,方块表!$A:$R,MATCH(D$1,方块表!$1:$1,0),1),"")</f>
        <v>3</v>
      </c>
      <c r="E74">
        <f>IFERROR(VLOOKUP($A74,方块表!$A:$R,MATCH(E$1,方块表!$1:$1,0),1),"")</f>
        <v>6</v>
      </c>
      <c r="F74">
        <f>IFERROR(VLOOKUP($A74,方块表!$A:$R,MATCH(F$1,方块表!$1:$1,0),1),"")</f>
        <v>3</v>
      </c>
      <c r="G74">
        <f>IFERROR(VLOOKUP($A74,方块表!$A:$R,MATCH(G$1,方块表!$1:$1,0),1),"")</f>
        <v>6</v>
      </c>
      <c r="H74">
        <f>IFERROR(VLOOKUP($A74,方块表!$A:$R,MATCH(H$1,方块表!$1:$1,0),1),"")</f>
        <v>1</v>
      </c>
      <c r="I74">
        <f>IFERROR(VLOOKUP($A74,方块表!$A:$R,MATCH(I$1,方块表!$1:$1,0),1),"")</f>
        <v>3</v>
      </c>
      <c r="J74" t="str">
        <f>IFERROR(VLOOKUP($A74,方块表!$A:$R,MATCH(J$1,方块表!$1:$1,0),1),"")</f>
        <v>鹅卵石板</v>
      </c>
    </row>
    <row r="75" spans="1:10">
      <c r="A75">
        <f>IF(ROW()-2&lt;=COUNT(方块表!E:E),ROW()-2,"")</f>
        <v>73</v>
      </c>
      <c r="B75">
        <f>IFERROR(VLOOKUP($A75,方块表!$A:$R,MATCH(B$1,方块表!$1:$1,0),1),"")</f>
        <v>304404</v>
      </c>
      <c r="C75">
        <f>IFERROR(VLOOKUP($A75,方块表!$A:$R,MATCH(C$1,方块表!$1:$1,0),1),"")</f>
        <v>44</v>
      </c>
      <c r="D75">
        <f>IFERROR(VLOOKUP($A75,方块表!$A:$R,MATCH(D$1,方块表!$1:$1,0),1),"")</f>
        <v>4</v>
      </c>
      <c r="E75">
        <f>IFERROR(VLOOKUP($A75,方块表!$A:$R,MATCH(E$1,方块表!$1:$1,0),1),"")</f>
        <v>6</v>
      </c>
      <c r="F75">
        <f>IFERROR(VLOOKUP($A75,方块表!$A:$R,MATCH(F$1,方块表!$1:$1,0),1),"")</f>
        <v>3</v>
      </c>
      <c r="G75">
        <f>IFERROR(VLOOKUP($A75,方块表!$A:$R,MATCH(G$1,方块表!$1:$1,0),1),"")</f>
        <v>6</v>
      </c>
      <c r="H75">
        <f>IFERROR(VLOOKUP($A75,方块表!$A:$R,MATCH(H$1,方块表!$1:$1,0),1),"")</f>
        <v>1</v>
      </c>
      <c r="I75">
        <f>IFERROR(VLOOKUP($A75,方块表!$A:$R,MATCH(I$1,方块表!$1:$1,0),1),"")</f>
        <v>3</v>
      </c>
      <c r="J75" t="str">
        <f>IFERROR(VLOOKUP($A75,方块表!$A:$R,MATCH(J$1,方块表!$1:$1,0),1),"")</f>
        <v>砖板</v>
      </c>
    </row>
    <row r="76" spans="1:10">
      <c r="A76">
        <f>IF(ROW()-2&lt;=COUNT(方块表!E:E),ROW()-2,"")</f>
        <v>74</v>
      </c>
      <c r="B76">
        <f>IFERROR(VLOOKUP($A76,方块表!$A:$R,MATCH(B$1,方块表!$1:$1,0),1),"")</f>
        <v>304405</v>
      </c>
      <c r="C76">
        <f>IFERROR(VLOOKUP($A76,方块表!$A:$R,MATCH(C$1,方块表!$1:$1,0),1),"")</f>
        <v>44</v>
      </c>
      <c r="D76">
        <f>IFERROR(VLOOKUP($A76,方块表!$A:$R,MATCH(D$1,方块表!$1:$1,0),1),"")</f>
        <v>5</v>
      </c>
      <c r="E76">
        <f>IFERROR(VLOOKUP($A76,方块表!$A:$R,MATCH(E$1,方块表!$1:$1,0),1),"")</f>
        <v>6</v>
      </c>
      <c r="F76">
        <f>IFERROR(VLOOKUP($A76,方块表!$A:$R,MATCH(F$1,方块表!$1:$1,0),1),"")</f>
        <v>3</v>
      </c>
      <c r="G76">
        <f>IFERROR(VLOOKUP($A76,方块表!$A:$R,MATCH(G$1,方块表!$1:$1,0),1),"")</f>
        <v>6</v>
      </c>
      <c r="H76">
        <f>IFERROR(VLOOKUP($A76,方块表!$A:$R,MATCH(H$1,方块表!$1:$1,0),1),"")</f>
        <v>1</v>
      </c>
      <c r="I76">
        <f>IFERROR(VLOOKUP($A76,方块表!$A:$R,MATCH(I$1,方块表!$1:$1,0),1),"")</f>
        <v>3</v>
      </c>
      <c r="J76" t="str">
        <f>IFERROR(VLOOKUP($A76,方块表!$A:$R,MATCH(J$1,方块表!$1:$1,0),1),"")</f>
        <v>石砖板</v>
      </c>
    </row>
    <row r="77" spans="1:10">
      <c r="A77">
        <f>IF(ROW()-2&lt;=COUNT(方块表!E:E),ROW()-2,"")</f>
        <v>75</v>
      </c>
      <c r="B77">
        <f>IFERROR(VLOOKUP($A77,方块表!$A:$R,MATCH(B$1,方块表!$1:$1,0),1),"")</f>
        <v>304406</v>
      </c>
      <c r="C77">
        <f>IFERROR(VLOOKUP($A77,方块表!$A:$R,MATCH(C$1,方块表!$1:$1,0),1),"")</f>
        <v>44</v>
      </c>
      <c r="D77">
        <f>IFERROR(VLOOKUP($A77,方块表!$A:$R,MATCH(D$1,方块表!$1:$1,0),1),"")</f>
        <v>6</v>
      </c>
      <c r="E77">
        <f>IFERROR(VLOOKUP($A77,方块表!$A:$R,MATCH(E$1,方块表!$1:$1,0),1),"")</f>
        <v>6</v>
      </c>
      <c r="F77">
        <f>IFERROR(VLOOKUP($A77,方块表!$A:$R,MATCH(F$1,方块表!$1:$1,0),1),"")</f>
        <v>3</v>
      </c>
      <c r="G77">
        <f>IFERROR(VLOOKUP($A77,方块表!$A:$R,MATCH(G$1,方块表!$1:$1,0),1),"")</f>
        <v>6</v>
      </c>
      <c r="H77">
        <f>IFERROR(VLOOKUP($A77,方块表!$A:$R,MATCH(H$1,方块表!$1:$1,0),1),"")</f>
        <v>1</v>
      </c>
      <c r="I77">
        <f>IFERROR(VLOOKUP($A77,方块表!$A:$R,MATCH(I$1,方块表!$1:$1,0),1),"")</f>
        <v>3</v>
      </c>
      <c r="J77" t="str">
        <f>IFERROR(VLOOKUP($A77,方块表!$A:$R,MATCH(J$1,方块表!$1:$1,0),1),"")</f>
        <v>暗砖板</v>
      </c>
    </row>
    <row r="78" spans="1:10">
      <c r="A78">
        <f>IF(ROW()-2&lt;=COUNT(方块表!E:E),ROW()-2,"")</f>
        <v>76</v>
      </c>
      <c r="B78">
        <f>IFERROR(VLOOKUP($A78,方块表!$A:$R,MATCH(B$1,方块表!$1:$1,0),1),"")</f>
        <v>304401</v>
      </c>
      <c r="C78">
        <f>IFERROR(VLOOKUP($A78,方块表!$A:$R,MATCH(C$1,方块表!$1:$1,0),1),"")</f>
        <v>44</v>
      </c>
      <c r="D78">
        <f>IFERROR(VLOOKUP($A78,方块表!$A:$R,MATCH(D$1,方块表!$1:$1,0),1),"")</f>
        <v>1</v>
      </c>
      <c r="E78">
        <f>IFERROR(VLOOKUP($A78,方块表!$A:$R,MATCH(E$1,方块表!$1:$1,0),1),"")</f>
        <v>6</v>
      </c>
      <c r="F78">
        <f>IFERROR(VLOOKUP($A78,方块表!$A:$R,MATCH(F$1,方块表!$1:$1,0),1),"")</f>
        <v>3</v>
      </c>
      <c r="G78">
        <f>IFERROR(VLOOKUP($A78,方块表!$A:$R,MATCH(G$1,方块表!$1:$1,0),1),"")</f>
        <v>6</v>
      </c>
      <c r="H78">
        <f>IFERROR(VLOOKUP($A78,方块表!$A:$R,MATCH(H$1,方块表!$1:$1,0),1),"")</f>
        <v>1</v>
      </c>
      <c r="I78">
        <f>IFERROR(VLOOKUP($A78,方块表!$A:$R,MATCH(I$1,方块表!$1:$1,0),1),"")</f>
        <v>3</v>
      </c>
      <c r="J78" t="str">
        <f>IFERROR(VLOOKUP($A78,方块表!$A:$R,MATCH(J$1,方块表!$1:$1,0),1),"")</f>
        <v>砂石板</v>
      </c>
    </row>
    <row r="79" spans="1:10">
      <c r="A79">
        <f>IF(ROW()-2&lt;=COUNT(方块表!E:E),ROW()-2,"")</f>
        <v>77</v>
      </c>
      <c r="B79">
        <f>IFERROR(VLOOKUP($A79,方块表!$A:$R,MATCH(B$1,方块表!$1:$1,0),1),"")</f>
        <v>312600</v>
      </c>
      <c r="C79">
        <f>IFERROR(VLOOKUP($A79,方块表!$A:$R,MATCH(C$1,方块表!$1:$1,0),1),"")</f>
        <v>126</v>
      </c>
      <c r="D79">
        <f>IFERROR(VLOOKUP($A79,方块表!$A:$R,MATCH(D$1,方块表!$1:$1,0),1),"")</f>
        <v>0</v>
      </c>
      <c r="E79">
        <f>IFERROR(VLOOKUP($A79,方块表!$A:$R,MATCH(E$1,方块表!$1:$1,0),1),"")</f>
        <v>6</v>
      </c>
      <c r="F79">
        <f>IFERROR(VLOOKUP($A79,方块表!$A:$R,MATCH(F$1,方块表!$1:$1,0),1),"")</f>
        <v>3</v>
      </c>
      <c r="G79">
        <f>IFERROR(VLOOKUP($A79,方块表!$A:$R,MATCH(G$1,方块表!$1:$1,0),1),"")</f>
        <v>6</v>
      </c>
      <c r="H79">
        <f>IFERROR(VLOOKUP($A79,方块表!$A:$R,MATCH(H$1,方块表!$1:$1,0),1),"")</f>
        <v>1</v>
      </c>
      <c r="I79">
        <f>IFERROR(VLOOKUP($A79,方块表!$A:$R,MATCH(I$1,方块表!$1:$1,0),1),"")</f>
        <v>3</v>
      </c>
      <c r="J79" t="str">
        <f>IFERROR(VLOOKUP($A79,方块表!$A:$R,MATCH(J$1,方块表!$1:$1,0),1),"")</f>
        <v>单层橡木板</v>
      </c>
    </row>
    <row r="80" spans="1:10">
      <c r="A80">
        <f>IF(ROW()-2&lt;=COUNT(方块表!E:E),ROW()-2,"")</f>
        <v>78</v>
      </c>
      <c r="B80">
        <f>IFERROR(VLOOKUP($A80,方块表!$A:$R,MATCH(B$1,方块表!$1:$1,0),1),"")</f>
        <v>312601</v>
      </c>
      <c r="C80">
        <f>IFERROR(VLOOKUP($A80,方块表!$A:$R,MATCH(C$1,方块表!$1:$1,0),1),"")</f>
        <v>126</v>
      </c>
      <c r="D80">
        <f>IFERROR(VLOOKUP($A80,方块表!$A:$R,MATCH(D$1,方块表!$1:$1,0),1),"")</f>
        <v>1</v>
      </c>
      <c r="E80">
        <f>IFERROR(VLOOKUP($A80,方块表!$A:$R,MATCH(E$1,方块表!$1:$1,0),1),"")</f>
        <v>6</v>
      </c>
      <c r="F80">
        <f>IFERROR(VLOOKUP($A80,方块表!$A:$R,MATCH(F$1,方块表!$1:$1,0),1),"")</f>
        <v>3</v>
      </c>
      <c r="G80">
        <f>IFERROR(VLOOKUP($A80,方块表!$A:$R,MATCH(G$1,方块表!$1:$1,0),1),"")</f>
        <v>6</v>
      </c>
      <c r="H80">
        <f>IFERROR(VLOOKUP($A80,方块表!$A:$R,MATCH(H$1,方块表!$1:$1,0),1),"")</f>
        <v>1</v>
      </c>
      <c r="I80">
        <f>IFERROR(VLOOKUP($A80,方块表!$A:$R,MATCH(I$1,方块表!$1:$1,0),1),"")</f>
        <v>3</v>
      </c>
      <c r="J80" t="str">
        <f>IFERROR(VLOOKUP($A80,方块表!$A:$R,MATCH(J$1,方块表!$1:$1,0),1),"")</f>
        <v>单层云杉木板</v>
      </c>
    </row>
    <row r="81" spans="1:10">
      <c r="A81">
        <f>IF(ROW()-2&lt;=COUNT(方块表!E:E),ROW()-2,"")</f>
        <v>79</v>
      </c>
      <c r="B81">
        <f>IFERROR(VLOOKUP($A81,方块表!$A:$R,MATCH(B$1,方块表!$1:$1,0),1),"")</f>
        <v>312602</v>
      </c>
      <c r="C81">
        <f>IFERROR(VLOOKUP($A81,方块表!$A:$R,MATCH(C$1,方块表!$1:$1,0),1),"")</f>
        <v>126</v>
      </c>
      <c r="D81">
        <f>IFERROR(VLOOKUP($A81,方块表!$A:$R,MATCH(D$1,方块表!$1:$1,0),1),"")</f>
        <v>2</v>
      </c>
      <c r="E81">
        <f>IFERROR(VLOOKUP($A81,方块表!$A:$R,MATCH(E$1,方块表!$1:$1,0),1),"")</f>
        <v>6</v>
      </c>
      <c r="F81">
        <f>IFERROR(VLOOKUP($A81,方块表!$A:$R,MATCH(F$1,方块表!$1:$1,0),1),"")</f>
        <v>3</v>
      </c>
      <c r="G81">
        <f>IFERROR(VLOOKUP($A81,方块表!$A:$R,MATCH(G$1,方块表!$1:$1,0),1),"")</f>
        <v>6</v>
      </c>
      <c r="H81">
        <f>IFERROR(VLOOKUP($A81,方块表!$A:$R,MATCH(H$1,方块表!$1:$1,0),1),"")</f>
        <v>1</v>
      </c>
      <c r="I81">
        <f>IFERROR(VLOOKUP($A81,方块表!$A:$R,MATCH(I$1,方块表!$1:$1,0),1),"")</f>
        <v>3</v>
      </c>
      <c r="J81" t="str">
        <f>IFERROR(VLOOKUP($A81,方块表!$A:$R,MATCH(J$1,方块表!$1:$1,0),1),"")</f>
        <v>单层桦树木板</v>
      </c>
    </row>
    <row r="82" spans="1:10">
      <c r="A82">
        <f>IF(ROW()-2&lt;=COUNT(方块表!E:E),ROW()-2,"")</f>
        <v>80</v>
      </c>
      <c r="B82">
        <f>IFERROR(VLOOKUP($A82,方块表!$A:$R,MATCH(B$1,方块表!$1:$1,0),1),"")</f>
        <v>312603</v>
      </c>
      <c r="C82">
        <f>IFERROR(VLOOKUP($A82,方块表!$A:$R,MATCH(C$1,方块表!$1:$1,0),1),"")</f>
        <v>126</v>
      </c>
      <c r="D82">
        <f>IFERROR(VLOOKUP($A82,方块表!$A:$R,MATCH(D$1,方块表!$1:$1,0),1),"")</f>
        <v>3</v>
      </c>
      <c r="E82">
        <f>IFERROR(VLOOKUP($A82,方块表!$A:$R,MATCH(E$1,方块表!$1:$1,0),1),"")</f>
        <v>6</v>
      </c>
      <c r="F82">
        <f>IFERROR(VLOOKUP($A82,方块表!$A:$R,MATCH(F$1,方块表!$1:$1,0),1),"")</f>
        <v>3</v>
      </c>
      <c r="G82">
        <f>IFERROR(VLOOKUP($A82,方块表!$A:$R,MATCH(G$1,方块表!$1:$1,0),1),"")</f>
        <v>6</v>
      </c>
      <c r="H82">
        <f>IFERROR(VLOOKUP($A82,方块表!$A:$R,MATCH(H$1,方块表!$1:$1,0),1),"")</f>
        <v>1</v>
      </c>
      <c r="I82">
        <f>IFERROR(VLOOKUP($A82,方块表!$A:$R,MATCH(I$1,方块表!$1:$1,0),1),"")</f>
        <v>3</v>
      </c>
      <c r="J82" t="str">
        <f>IFERROR(VLOOKUP($A82,方块表!$A:$R,MATCH(J$1,方块表!$1:$1,0),1),"")</f>
        <v>单层丛林木板</v>
      </c>
    </row>
    <row r="83" spans="1:10">
      <c r="A83">
        <f>IF(ROW()-2&lt;=COUNT(方块表!E:E),ROW()-2,"")</f>
        <v>81</v>
      </c>
      <c r="B83">
        <f>IFERROR(VLOOKUP($A83,方块表!$A:$R,MATCH(B$1,方块表!$1:$1,0),1),"")</f>
        <v>312604</v>
      </c>
      <c r="C83">
        <f>IFERROR(VLOOKUP($A83,方块表!$A:$R,MATCH(C$1,方块表!$1:$1,0),1),"")</f>
        <v>126</v>
      </c>
      <c r="D83">
        <f>IFERROR(VLOOKUP($A83,方块表!$A:$R,MATCH(D$1,方块表!$1:$1,0),1),"")</f>
        <v>4</v>
      </c>
      <c r="E83">
        <f>IFERROR(VLOOKUP($A83,方块表!$A:$R,MATCH(E$1,方块表!$1:$1,0),1),"")</f>
        <v>6</v>
      </c>
      <c r="F83">
        <f>IFERROR(VLOOKUP($A83,方块表!$A:$R,MATCH(F$1,方块表!$1:$1,0),1),"")</f>
        <v>3</v>
      </c>
      <c r="G83">
        <f>IFERROR(VLOOKUP($A83,方块表!$A:$R,MATCH(G$1,方块表!$1:$1,0),1),"")</f>
        <v>6</v>
      </c>
      <c r="H83">
        <f>IFERROR(VLOOKUP($A83,方块表!$A:$R,MATCH(H$1,方块表!$1:$1,0),1),"")</f>
        <v>1</v>
      </c>
      <c r="I83">
        <f>IFERROR(VLOOKUP($A83,方块表!$A:$R,MATCH(I$1,方块表!$1:$1,0),1),"")</f>
        <v>3</v>
      </c>
      <c r="J83" t="str">
        <f>IFERROR(VLOOKUP($A83,方块表!$A:$R,MATCH(J$1,方块表!$1:$1,0),1),"")</f>
        <v>单层金合欢木板</v>
      </c>
    </row>
    <row r="84" spans="1:10">
      <c r="A84">
        <f>IF(ROW()-2&lt;=COUNT(方块表!E:E),ROW()-2,"")</f>
        <v>82</v>
      </c>
      <c r="B84">
        <f>IFERROR(VLOOKUP($A84,方块表!$A:$R,MATCH(B$1,方块表!$1:$1,0),1),"")</f>
        <v>312605</v>
      </c>
      <c r="C84">
        <f>IFERROR(VLOOKUP($A84,方块表!$A:$R,MATCH(C$1,方块表!$1:$1,0),1),"")</f>
        <v>126</v>
      </c>
      <c r="D84">
        <f>IFERROR(VLOOKUP($A84,方块表!$A:$R,MATCH(D$1,方块表!$1:$1,0),1),"")</f>
        <v>5</v>
      </c>
      <c r="E84">
        <f>IFERROR(VLOOKUP($A84,方块表!$A:$R,MATCH(E$1,方块表!$1:$1,0),1),"")</f>
        <v>6</v>
      </c>
      <c r="F84">
        <f>IFERROR(VLOOKUP($A84,方块表!$A:$R,MATCH(F$1,方块表!$1:$1,0),1),"")</f>
        <v>3</v>
      </c>
      <c r="G84">
        <f>IFERROR(VLOOKUP($A84,方块表!$A:$R,MATCH(G$1,方块表!$1:$1,0),1),"")</f>
        <v>6</v>
      </c>
      <c r="H84">
        <f>IFERROR(VLOOKUP($A84,方块表!$A:$R,MATCH(H$1,方块表!$1:$1,0),1),"")</f>
        <v>1</v>
      </c>
      <c r="I84">
        <f>IFERROR(VLOOKUP($A84,方块表!$A:$R,MATCH(I$1,方块表!$1:$1,0),1),"")</f>
        <v>3</v>
      </c>
      <c r="J84" t="str">
        <f>IFERROR(VLOOKUP($A84,方块表!$A:$R,MATCH(J$1,方块表!$1:$1,0),1),"")</f>
        <v>单层暗橡木板</v>
      </c>
    </row>
    <row r="85" spans="1:10">
      <c r="A85">
        <f>IF(ROW()-2&lt;=COUNT(方块表!E:E),ROW()-2,"")</f>
        <v>83</v>
      </c>
      <c r="B85">
        <f>IFERROR(VLOOKUP($A85,方块表!$A:$R,MATCH(B$1,方块表!$1:$1,0),1),"")</f>
        <v>306700</v>
      </c>
      <c r="C85">
        <f>IFERROR(VLOOKUP($A85,方块表!$A:$R,MATCH(C$1,方块表!$1:$1,0),1),"")</f>
        <v>67</v>
      </c>
      <c r="D85">
        <f>IFERROR(VLOOKUP($A85,方块表!$A:$R,MATCH(D$1,方块表!$1:$1,0),1),"")</f>
        <v>0</v>
      </c>
      <c r="E85">
        <f>IFERROR(VLOOKUP($A85,方块表!$A:$R,MATCH(E$1,方块表!$1:$1,0),1),"")</f>
        <v>6</v>
      </c>
      <c r="F85">
        <f>IFERROR(VLOOKUP($A85,方块表!$A:$R,MATCH(F$1,方块表!$1:$1,0),1),"")</f>
        <v>3</v>
      </c>
      <c r="G85">
        <f>IFERROR(VLOOKUP($A85,方块表!$A:$R,MATCH(G$1,方块表!$1:$1,0),1),"")</f>
        <v>6</v>
      </c>
      <c r="H85">
        <f>IFERROR(VLOOKUP($A85,方块表!$A:$R,MATCH(H$1,方块表!$1:$1,0),1),"")</f>
        <v>1</v>
      </c>
      <c r="I85">
        <f>IFERROR(VLOOKUP($A85,方块表!$A:$R,MATCH(I$1,方块表!$1:$1,0),1),"")</f>
        <v>3</v>
      </c>
      <c r="J85" t="str">
        <f>IFERROR(VLOOKUP($A85,方块表!$A:$R,MATCH(J$1,方块表!$1:$1,0),1),"")</f>
        <v>鹅卵石楼梯</v>
      </c>
    </row>
    <row r="86" spans="1:10">
      <c r="A86">
        <f>IF(ROW()-2&lt;=COUNT(方块表!E:E),ROW()-2,"")</f>
        <v>84</v>
      </c>
      <c r="B86">
        <f>IFERROR(VLOOKUP($A86,方块表!$A:$R,MATCH(B$1,方块表!$1:$1,0),1),"")</f>
        <v>310800</v>
      </c>
      <c r="C86">
        <f>IFERROR(VLOOKUP($A86,方块表!$A:$R,MATCH(C$1,方块表!$1:$1,0),1),"")</f>
        <v>108</v>
      </c>
      <c r="D86">
        <f>IFERROR(VLOOKUP($A86,方块表!$A:$R,MATCH(D$1,方块表!$1:$1,0),1),"")</f>
        <v>0</v>
      </c>
      <c r="E86">
        <f>IFERROR(VLOOKUP($A86,方块表!$A:$R,MATCH(E$1,方块表!$1:$1,0),1),"")</f>
        <v>6</v>
      </c>
      <c r="F86">
        <f>IFERROR(VLOOKUP($A86,方块表!$A:$R,MATCH(F$1,方块表!$1:$1,0),1),"")</f>
        <v>3</v>
      </c>
      <c r="G86">
        <f>IFERROR(VLOOKUP($A86,方块表!$A:$R,MATCH(G$1,方块表!$1:$1,0),1),"")</f>
        <v>6</v>
      </c>
      <c r="H86">
        <f>IFERROR(VLOOKUP($A86,方块表!$A:$R,MATCH(H$1,方块表!$1:$1,0),1),"")</f>
        <v>1</v>
      </c>
      <c r="I86">
        <f>IFERROR(VLOOKUP($A86,方块表!$A:$R,MATCH(I$1,方块表!$1:$1,0),1),"")</f>
        <v>3</v>
      </c>
      <c r="J86" t="str">
        <f>IFERROR(VLOOKUP($A86,方块表!$A:$R,MATCH(J$1,方块表!$1:$1,0),1),"")</f>
        <v>砖块楼梯</v>
      </c>
    </row>
    <row r="87" spans="1:10">
      <c r="A87">
        <f>IF(ROW()-2&lt;=COUNT(方块表!E:E),ROW()-2,"")</f>
        <v>85</v>
      </c>
      <c r="B87">
        <f>IFERROR(VLOOKUP($A87,方块表!$A:$R,MATCH(B$1,方块表!$1:$1,0),1),"")</f>
        <v>310900</v>
      </c>
      <c r="C87">
        <f>IFERROR(VLOOKUP($A87,方块表!$A:$R,MATCH(C$1,方块表!$1:$1,0),1),"")</f>
        <v>109</v>
      </c>
      <c r="D87">
        <f>IFERROR(VLOOKUP($A87,方块表!$A:$R,MATCH(D$1,方块表!$1:$1,0),1),"")</f>
        <v>0</v>
      </c>
      <c r="E87">
        <f>IFERROR(VLOOKUP($A87,方块表!$A:$R,MATCH(E$1,方块表!$1:$1,0),1),"")</f>
        <v>6</v>
      </c>
      <c r="F87">
        <f>IFERROR(VLOOKUP($A87,方块表!$A:$R,MATCH(F$1,方块表!$1:$1,0),1),"")</f>
        <v>3</v>
      </c>
      <c r="G87">
        <f>IFERROR(VLOOKUP($A87,方块表!$A:$R,MATCH(G$1,方块表!$1:$1,0),1),"")</f>
        <v>6</v>
      </c>
      <c r="H87">
        <f>IFERROR(VLOOKUP($A87,方块表!$A:$R,MATCH(H$1,方块表!$1:$1,0),1),"")</f>
        <v>1</v>
      </c>
      <c r="I87">
        <f>IFERROR(VLOOKUP($A87,方块表!$A:$R,MATCH(I$1,方块表!$1:$1,0),1),"")</f>
        <v>3</v>
      </c>
      <c r="J87" t="str">
        <f>IFERROR(VLOOKUP($A87,方块表!$A:$R,MATCH(J$1,方块表!$1:$1,0),1),"")</f>
        <v>石砖楼梯</v>
      </c>
    </row>
    <row r="88" spans="1:10">
      <c r="A88">
        <f>IF(ROW()-2&lt;=COUNT(方块表!E:E),ROW()-2,"")</f>
        <v>86</v>
      </c>
      <c r="B88">
        <f>IFERROR(VLOOKUP($A88,方块表!$A:$R,MATCH(B$1,方块表!$1:$1,0),1),"")</f>
        <v>311400</v>
      </c>
      <c r="C88">
        <f>IFERROR(VLOOKUP($A88,方块表!$A:$R,MATCH(C$1,方块表!$1:$1,0),1),"")</f>
        <v>114</v>
      </c>
      <c r="D88">
        <f>IFERROR(VLOOKUP($A88,方块表!$A:$R,MATCH(D$1,方块表!$1:$1,0),1),"")</f>
        <v>0</v>
      </c>
      <c r="E88">
        <f>IFERROR(VLOOKUP($A88,方块表!$A:$R,MATCH(E$1,方块表!$1:$1,0),1),"")</f>
        <v>6</v>
      </c>
      <c r="F88">
        <f>IFERROR(VLOOKUP($A88,方块表!$A:$R,MATCH(F$1,方块表!$1:$1,0),1),"")</f>
        <v>3</v>
      </c>
      <c r="G88">
        <f>IFERROR(VLOOKUP($A88,方块表!$A:$R,MATCH(G$1,方块表!$1:$1,0),1),"")</f>
        <v>6</v>
      </c>
      <c r="H88">
        <f>IFERROR(VLOOKUP($A88,方块表!$A:$R,MATCH(H$1,方块表!$1:$1,0),1),"")</f>
        <v>1</v>
      </c>
      <c r="I88">
        <f>IFERROR(VLOOKUP($A88,方块表!$A:$R,MATCH(I$1,方块表!$1:$1,0),1),"")</f>
        <v>3</v>
      </c>
      <c r="J88" t="str">
        <f>IFERROR(VLOOKUP($A88,方块表!$A:$R,MATCH(J$1,方块表!$1:$1,0),1),"")</f>
        <v>暗砖楼梯</v>
      </c>
    </row>
    <row r="89" spans="1:10">
      <c r="A89">
        <f>IF(ROW()-2&lt;=COUNT(方块表!E:E),ROW()-2,"")</f>
        <v>87</v>
      </c>
      <c r="B89">
        <f>IFERROR(VLOOKUP($A89,方块表!$A:$R,MATCH(B$1,方块表!$1:$1,0),1),"")</f>
        <v>312800</v>
      </c>
      <c r="C89">
        <f>IFERROR(VLOOKUP($A89,方块表!$A:$R,MATCH(C$1,方块表!$1:$1,0),1),"")</f>
        <v>128</v>
      </c>
      <c r="D89">
        <f>IFERROR(VLOOKUP($A89,方块表!$A:$R,MATCH(D$1,方块表!$1:$1,0),1),"")</f>
        <v>0</v>
      </c>
      <c r="E89">
        <f>IFERROR(VLOOKUP($A89,方块表!$A:$R,MATCH(E$1,方块表!$1:$1,0),1),"")</f>
        <v>6</v>
      </c>
      <c r="F89">
        <f>IFERROR(VLOOKUP($A89,方块表!$A:$R,MATCH(F$1,方块表!$1:$1,0),1),"")</f>
        <v>3</v>
      </c>
      <c r="G89">
        <f>IFERROR(VLOOKUP($A89,方块表!$A:$R,MATCH(G$1,方块表!$1:$1,0),1),"")</f>
        <v>6</v>
      </c>
      <c r="H89">
        <f>IFERROR(VLOOKUP($A89,方块表!$A:$R,MATCH(H$1,方块表!$1:$1,0),1),"")</f>
        <v>1</v>
      </c>
      <c r="I89">
        <f>IFERROR(VLOOKUP($A89,方块表!$A:$R,MATCH(I$1,方块表!$1:$1,0),1),"")</f>
        <v>3</v>
      </c>
      <c r="J89" t="str">
        <f>IFERROR(VLOOKUP($A89,方块表!$A:$R,MATCH(J$1,方块表!$1:$1,0),1),"")</f>
        <v>砂石楼梯</v>
      </c>
    </row>
    <row r="90" spans="1:10">
      <c r="A90">
        <f>IF(ROW()-2&lt;=COUNT(方块表!E:E),ROW()-2,"")</f>
        <v>88</v>
      </c>
      <c r="B90">
        <f>IFERROR(VLOOKUP($A90,方块表!$A:$R,MATCH(B$1,方块表!$1:$1,0),1),"")</f>
        <v>305300</v>
      </c>
      <c r="C90">
        <f>IFERROR(VLOOKUP($A90,方块表!$A:$R,MATCH(C$1,方块表!$1:$1,0),1),"")</f>
        <v>53</v>
      </c>
      <c r="D90">
        <f>IFERROR(VLOOKUP($A90,方块表!$A:$R,MATCH(D$1,方块表!$1:$1,0),1),"")</f>
        <v>0</v>
      </c>
      <c r="E90">
        <f>IFERROR(VLOOKUP($A90,方块表!$A:$R,MATCH(E$1,方块表!$1:$1,0),1),"")</f>
        <v>6</v>
      </c>
      <c r="F90">
        <f>IFERROR(VLOOKUP($A90,方块表!$A:$R,MATCH(F$1,方块表!$1:$1,0),1),"")</f>
        <v>3</v>
      </c>
      <c r="G90">
        <f>IFERROR(VLOOKUP($A90,方块表!$A:$R,MATCH(G$1,方块表!$1:$1,0),1),"")</f>
        <v>6</v>
      </c>
      <c r="H90">
        <f>IFERROR(VLOOKUP($A90,方块表!$A:$R,MATCH(H$1,方块表!$1:$1,0),1),"")</f>
        <v>1</v>
      </c>
      <c r="I90">
        <f>IFERROR(VLOOKUP($A90,方块表!$A:$R,MATCH(I$1,方块表!$1:$1,0),1),"")</f>
        <v>3</v>
      </c>
      <c r="J90" t="str">
        <f>IFERROR(VLOOKUP($A90,方块表!$A:$R,MATCH(J$1,方块表!$1:$1,0),1),"")</f>
        <v>橡木楼梯</v>
      </c>
    </row>
    <row r="91" spans="1:10">
      <c r="A91">
        <f>IF(ROW()-2&lt;=COUNT(方块表!E:E),ROW()-2,"")</f>
        <v>89</v>
      </c>
      <c r="B91">
        <f>IFERROR(VLOOKUP($A91,方块表!$A:$R,MATCH(B$1,方块表!$1:$1,0),1),"")</f>
        <v>313400</v>
      </c>
      <c r="C91">
        <f>IFERROR(VLOOKUP($A91,方块表!$A:$R,MATCH(C$1,方块表!$1:$1,0),1),"")</f>
        <v>134</v>
      </c>
      <c r="D91">
        <f>IFERROR(VLOOKUP($A91,方块表!$A:$R,MATCH(D$1,方块表!$1:$1,0),1),"")</f>
        <v>0</v>
      </c>
      <c r="E91">
        <f>IFERROR(VLOOKUP($A91,方块表!$A:$R,MATCH(E$1,方块表!$1:$1,0),1),"")</f>
        <v>6</v>
      </c>
      <c r="F91">
        <f>IFERROR(VLOOKUP($A91,方块表!$A:$R,MATCH(F$1,方块表!$1:$1,0),1),"")</f>
        <v>3</v>
      </c>
      <c r="G91">
        <f>IFERROR(VLOOKUP($A91,方块表!$A:$R,MATCH(G$1,方块表!$1:$1,0),1),"")</f>
        <v>6</v>
      </c>
      <c r="H91">
        <f>IFERROR(VLOOKUP($A91,方块表!$A:$R,MATCH(H$1,方块表!$1:$1,0),1),"")</f>
        <v>1</v>
      </c>
      <c r="I91">
        <f>IFERROR(VLOOKUP($A91,方块表!$A:$R,MATCH(I$1,方块表!$1:$1,0),1),"")</f>
        <v>3</v>
      </c>
      <c r="J91" t="str">
        <f>IFERROR(VLOOKUP($A91,方块表!$A:$R,MATCH(J$1,方块表!$1:$1,0),1),"")</f>
        <v>云杉木楼梯</v>
      </c>
    </row>
    <row r="92" spans="1:10">
      <c r="A92">
        <f>IF(ROW()-2&lt;=COUNT(方块表!E:E),ROW()-2,"")</f>
        <v>90</v>
      </c>
      <c r="B92">
        <f>IFERROR(VLOOKUP($A92,方块表!$A:$R,MATCH(B$1,方块表!$1:$1,0),1),"")</f>
        <v>313500</v>
      </c>
      <c r="C92">
        <f>IFERROR(VLOOKUP($A92,方块表!$A:$R,MATCH(C$1,方块表!$1:$1,0),1),"")</f>
        <v>135</v>
      </c>
      <c r="D92">
        <f>IFERROR(VLOOKUP($A92,方块表!$A:$R,MATCH(D$1,方块表!$1:$1,0),1),"")</f>
        <v>0</v>
      </c>
      <c r="E92">
        <f>IFERROR(VLOOKUP($A92,方块表!$A:$R,MATCH(E$1,方块表!$1:$1,0),1),"")</f>
        <v>6</v>
      </c>
      <c r="F92">
        <f>IFERROR(VLOOKUP($A92,方块表!$A:$R,MATCH(F$1,方块表!$1:$1,0),1),"")</f>
        <v>3</v>
      </c>
      <c r="G92">
        <f>IFERROR(VLOOKUP($A92,方块表!$A:$R,MATCH(G$1,方块表!$1:$1,0),1),"")</f>
        <v>6</v>
      </c>
      <c r="H92">
        <f>IFERROR(VLOOKUP($A92,方块表!$A:$R,MATCH(H$1,方块表!$1:$1,0),1),"")</f>
        <v>1</v>
      </c>
      <c r="I92">
        <f>IFERROR(VLOOKUP($A92,方块表!$A:$R,MATCH(I$1,方块表!$1:$1,0),1),"")</f>
        <v>3</v>
      </c>
      <c r="J92" t="str">
        <f>IFERROR(VLOOKUP($A92,方块表!$A:$R,MATCH(J$1,方块表!$1:$1,0),1),"")</f>
        <v>桦树木楼梯</v>
      </c>
    </row>
    <row r="93" spans="1:10">
      <c r="A93">
        <f>IF(ROW()-2&lt;=COUNT(方块表!E:E),ROW()-2,"")</f>
        <v>91</v>
      </c>
      <c r="B93">
        <f>IFERROR(VLOOKUP($A93,方块表!$A:$R,MATCH(B$1,方块表!$1:$1,0),1),"")</f>
        <v>313600</v>
      </c>
      <c r="C93">
        <f>IFERROR(VLOOKUP($A93,方块表!$A:$R,MATCH(C$1,方块表!$1:$1,0),1),"")</f>
        <v>136</v>
      </c>
      <c r="D93">
        <f>IFERROR(VLOOKUP($A93,方块表!$A:$R,MATCH(D$1,方块表!$1:$1,0),1),"")</f>
        <v>0</v>
      </c>
      <c r="E93">
        <f>IFERROR(VLOOKUP($A93,方块表!$A:$R,MATCH(E$1,方块表!$1:$1,0),1),"")</f>
        <v>6</v>
      </c>
      <c r="F93">
        <f>IFERROR(VLOOKUP($A93,方块表!$A:$R,MATCH(F$1,方块表!$1:$1,0),1),"")</f>
        <v>3</v>
      </c>
      <c r="G93">
        <f>IFERROR(VLOOKUP($A93,方块表!$A:$R,MATCH(G$1,方块表!$1:$1,0),1),"")</f>
        <v>6</v>
      </c>
      <c r="H93">
        <f>IFERROR(VLOOKUP($A93,方块表!$A:$R,MATCH(H$1,方块表!$1:$1,0),1),"")</f>
        <v>1</v>
      </c>
      <c r="I93">
        <f>IFERROR(VLOOKUP($A93,方块表!$A:$R,MATCH(I$1,方块表!$1:$1,0),1),"")</f>
        <v>3</v>
      </c>
      <c r="J93" t="str">
        <f>IFERROR(VLOOKUP($A93,方块表!$A:$R,MATCH(J$1,方块表!$1:$1,0),1),"")</f>
        <v>丛林木楼梯</v>
      </c>
    </row>
    <row r="94" spans="1:10">
      <c r="A94">
        <f>IF(ROW()-2&lt;=COUNT(方块表!E:E),ROW()-2,"")</f>
        <v>92</v>
      </c>
      <c r="B94">
        <f>IFERROR(VLOOKUP($A94,方块表!$A:$R,MATCH(B$1,方块表!$1:$1,0),1),"")</f>
        <v>316400</v>
      </c>
      <c r="C94">
        <f>IFERROR(VLOOKUP($A94,方块表!$A:$R,MATCH(C$1,方块表!$1:$1,0),1),"")</f>
        <v>164</v>
      </c>
      <c r="D94">
        <f>IFERROR(VLOOKUP($A94,方块表!$A:$R,MATCH(D$1,方块表!$1:$1,0),1),"")</f>
        <v>0</v>
      </c>
      <c r="E94">
        <f>IFERROR(VLOOKUP($A94,方块表!$A:$R,MATCH(E$1,方块表!$1:$1,0),1),"")</f>
        <v>6</v>
      </c>
      <c r="F94">
        <f>IFERROR(VLOOKUP($A94,方块表!$A:$R,MATCH(F$1,方块表!$1:$1,0),1),"")</f>
        <v>3</v>
      </c>
      <c r="G94">
        <f>IFERROR(VLOOKUP($A94,方块表!$A:$R,MATCH(G$1,方块表!$1:$1,0),1),"")</f>
        <v>6</v>
      </c>
      <c r="H94">
        <f>IFERROR(VLOOKUP($A94,方块表!$A:$R,MATCH(H$1,方块表!$1:$1,0),1),"")</f>
        <v>1</v>
      </c>
      <c r="I94">
        <f>IFERROR(VLOOKUP($A94,方块表!$A:$R,MATCH(I$1,方块表!$1:$1,0),1),"")</f>
        <v>3</v>
      </c>
      <c r="J94" t="str">
        <f>IFERROR(VLOOKUP($A94,方块表!$A:$R,MATCH(J$1,方块表!$1:$1,0),1),"")</f>
        <v>暗橡木楼梯</v>
      </c>
    </row>
    <row r="95" spans="1:10">
      <c r="A95">
        <f>IF(ROW()-2&lt;=COUNT(方块表!E:E),ROW()-2,"")</f>
        <v>93</v>
      </c>
      <c r="B95">
        <f>IFERROR(VLOOKUP($A95,方块表!$A:$R,MATCH(B$1,方块表!$1:$1,0),1),"")</f>
        <v>304400</v>
      </c>
      <c r="C95">
        <f>IFERROR(VLOOKUP($A95,方块表!$A:$R,MATCH(C$1,方块表!$1:$1,0),1),"")</f>
        <v>44</v>
      </c>
      <c r="D95">
        <f>IFERROR(VLOOKUP($A95,方块表!$A:$R,MATCH(D$1,方块表!$1:$1,0),1),"")</f>
        <v>0</v>
      </c>
      <c r="E95">
        <f>IFERROR(VLOOKUP($A95,方块表!$A:$R,MATCH(E$1,方块表!$1:$1,0),1),"")</f>
        <v>6</v>
      </c>
      <c r="F95">
        <f>IFERROR(VLOOKUP($A95,方块表!$A:$R,MATCH(F$1,方块表!$1:$1,0),1),"")</f>
        <v>3</v>
      </c>
      <c r="G95">
        <f>IFERROR(VLOOKUP($A95,方块表!$A:$R,MATCH(G$1,方块表!$1:$1,0),1),"")</f>
        <v>6</v>
      </c>
      <c r="H95">
        <f>IFERROR(VLOOKUP($A95,方块表!$A:$R,MATCH(H$1,方块表!$1:$1,0),1),"")</f>
        <v>1</v>
      </c>
      <c r="I95">
        <f>IFERROR(VLOOKUP($A95,方块表!$A:$R,MATCH(I$1,方块表!$1:$1,0),1),"")</f>
        <v>3</v>
      </c>
      <c r="J95" t="str">
        <f>IFERROR(VLOOKUP($A95,方块表!$A:$R,MATCH(J$1,方块表!$1:$1,0),1),"")</f>
        <v>石板</v>
      </c>
    </row>
    <row r="96" spans="1:10">
      <c r="A96">
        <f>IF(ROW()-2&lt;=COUNT(方块表!E:E),ROW()-2,"")</f>
        <v>94</v>
      </c>
      <c r="B96">
        <f>IFERROR(VLOOKUP($A96,方块表!$A:$R,MATCH(B$1,方块表!$1:$1,0),1),"")</f>
        <v>404407</v>
      </c>
      <c r="C96">
        <f>IFERROR(VLOOKUP($A96,方块表!$A:$R,MATCH(C$1,方块表!$1:$1,0),1),"")</f>
        <v>44</v>
      </c>
      <c r="D96">
        <f>IFERROR(VLOOKUP($A96,方块表!$A:$R,MATCH(D$1,方块表!$1:$1,0),1),"")</f>
        <v>7</v>
      </c>
      <c r="E96">
        <f>IFERROR(VLOOKUP($A96,方块表!$A:$R,MATCH(E$1,方块表!$1:$1,0),1),"")</f>
        <v>8</v>
      </c>
      <c r="F96">
        <f>IFERROR(VLOOKUP($A96,方块表!$A:$R,MATCH(F$1,方块表!$1:$1,0),1),"")</f>
        <v>4</v>
      </c>
      <c r="G96">
        <f>IFERROR(VLOOKUP($A96,方块表!$A:$R,MATCH(G$1,方块表!$1:$1,0),1),"")</f>
        <v>8</v>
      </c>
      <c r="H96">
        <f>IFERROR(VLOOKUP($A96,方块表!$A:$R,MATCH(H$1,方块表!$1:$1,0),1),"")</f>
        <v>1</v>
      </c>
      <c r="I96">
        <f>IFERROR(VLOOKUP($A96,方块表!$A:$R,MATCH(I$1,方块表!$1:$1,0),1),"")</f>
        <v>3</v>
      </c>
      <c r="J96" t="str">
        <f>IFERROR(VLOOKUP($A96,方块表!$A:$R,MATCH(J$1,方块表!$1:$1,0),1),"")</f>
        <v>石英板</v>
      </c>
    </row>
    <row r="97" spans="1:10">
      <c r="A97">
        <f>IF(ROW()-2&lt;=COUNT(方块表!E:E),ROW()-2,"")</f>
        <v>95</v>
      </c>
      <c r="B97">
        <f>IFERROR(VLOOKUP($A97,方块表!$A:$R,MATCH(B$1,方块表!$1:$1,0),1),"")</f>
        <v>415600</v>
      </c>
      <c r="C97">
        <f>IFERROR(VLOOKUP($A97,方块表!$A:$R,MATCH(C$1,方块表!$1:$1,0),1),"")</f>
        <v>156</v>
      </c>
      <c r="D97">
        <f>IFERROR(VLOOKUP($A97,方块表!$A:$R,MATCH(D$1,方块表!$1:$1,0),1),"")</f>
        <v>0</v>
      </c>
      <c r="E97">
        <f>IFERROR(VLOOKUP($A97,方块表!$A:$R,MATCH(E$1,方块表!$1:$1,0),1),"")</f>
        <v>8</v>
      </c>
      <c r="F97">
        <f>IFERROR(VLOOKUP($A97,方块表!$A:$R,MATCH(F$1,方块表!$1:$1,0),1),"")</f>
        <v>4</v>
      </c>
      <c r="G97">
        <f>IFERROR(VLOOKUP($A97,方块表!$A:$R,MATCH(G$1,方块表!$1:$1,0),1),"")</f>
        <v>8</v>
      </c>
      <c r="H97">
        <f>IFERROR(VLOOKUP($A97,方块表!$A:$R,MATCH(H$1,方块表!$1:$1,0),1),"")</f>
        <v>1</v>
      </c>
      <c r="I97">
        <f>IFERROR(VLOOKUP($A97,方块表!$A:$R,MATCH(I$1,方块表!$1:$1,0),1),"")</f>
        <v>3</v>
      </c>
      <c r="J97" t="str">
        <f>IFERROR(VLOOKUP($A97,方块表!$A:$R,MATCH(J$1,方块表!$1:$1,0),1),"")</f>
        <v>石英楼梯</v>
      </c>
    </row>
    <row r="98" spans="1:10">
      <c r="A98">
        <f>IF(ROW()-2&lt;=COUNT(方块表!E:E),ROW()-2,"")</f>
        <v>96</v>
      </c>
      <c r="B98">
        <f>IFERROR(VLOOKUP($A98,方块表!$A:$R,MATCH(B$1,方块表!$1:$1,0),1),"")</f>
        <v>202000</v>
      </c>
      <c r="C98">
        <f>IFERROR(VLOOKUP($A98,方块表!$A:$R,MATCH(C$1,方块表!$1:$1,0),1),"")</f>
        <v>20</v>
      </c>
      <c r="D98">
        <f>IFERROR(VLOOKUP($A98,方块表!$A:$R,MATCH(D$1,方块表!$1:$1,0),1),"")</f>
        <v>0</v>
      </c>
      <c r="E98">
        <f>IFERROR(VLOOKUP($A98,方块表!$A:$R,MATCH(E$1,方块表!$1:$1,0),1),"")</f>
        <v>4</v>
      </c>
      <c r="F98">
        <f>IFERROR(VLOOKUP($A98,方块表!$A:$R,MATCH(F$1,方块表!$1:$1,0),1),"")</f>
        <v>2</v>
      </c>
      <c r="G98">
        <f>IFERROR(VLOOKUP($A98,方块表!$A:$R,MATCH(G$1,方块表!$1:$1,0),1),"")</f>
        <v>4</v>
      </c>
      <c r="H98">
        <f>IFERROR(VLOOKUP($A98,方块表!$A:$R,MATCH(H$1,方块表!$1:$1,0),1),"")</f>
        <v>1</v>
      </c>
      <c r="I98">
        <f>IFERROR(VLOOKUP($A98,方块表!$A:$R,MATCH(I$1,方块表!$1:$1,0),1),"")</f>
        <v>4</v>
      </c>
      <c r="J98" t="str">
        <f>IFERROR(VLOOKUP($A98,方块表!$A:$R,MATCH(J$1,方块表!$1:$1,0),1),"")</f>
        <v>玻璃</v>
      </c>
    </row>
    <row r="99" spans="1:10">
      <c r="A99">
        <f>IF(ROW()-2&lt;=COUNT(方块表!E:E),ROW()-2,"")</f>
        <v>97</v>
      </c>
      <c r="B99">
        <f>IFERROR(VLOOKUP($A99,方块表!$A:$R,MATCH(B$1,方块表!$1:$1,0),1),"")</f>
        <v>309500</v>
      </c>
      <c r="C99">
        <f>IFERROR(VLOOKUP($A99,方块表!$A:$R,MATCH(C$1,方块表!$1:$1,0),1),"")</f>
        <v>95</v>
      </c>
      <c r="D99">
        <f>IFERROR(VLOOKUP($A99,方块表!$A:$R,MATCH(D$1,方块表!$1:$1,0),1),"")</f>
        <v>0</v>
      </c>
      <c r="E99">
        <f>IFERROR(VLOOKUP($A99,方块表!$A:$R,MATCH(E$1,方块表!$1:$1,0),1),"")</f>
        <v>6</v>
      </c>
      <c r="F99">
        <f>IFERROR(VLOOKUP($A99,方块表!$A:$R,MATCH(F$1,方块表!$1:$1,0),1),"")</f>
        <v>3</v>
      </c>
      <c r="G99">
        <f>IFERROR(VLOOKUP($A99,方块表!$A:$R,MATCH(G$1,方块表!$1:$1,0),1),"")</f>
        <v>6</v>
      </c>
      <c r="H99">
        <f>IFERROR(VLOOKUP($A99,方块表!$A:$R,MATCH(H$1,方块表!$1:$1,0),1),"")</f>
        <v>1</v>
      </c>
      <c r="I99">
        <f>IFERROR(VLOOKUP($A99,方块表!$A:$R,MATCH(I$1,方块表!$1:$1,0),1),"")</f>
        <v>4</v>
      </c>
      <c r="J99" t="str">
        <f>IFERROR(VLOOKUP($A99,方块表!$A:$R,MATCH(J$1,方块表!$1:$1,0),1),"")</f>
        <v>白色钢化玻璃</v>
      </c>
    </row>
    <row r="100" spans="1:10">
      <c r="A100">
        <f>IF(ROW()-2&lt;=COUNT(方块表!E:E),ROW()-2,"")</f>
        <v>98</v>
      </c>
      <c r="B100">
        <f>IFERROR(VLOOKUP($A100,方块表!$A:$R,MATCH(B$1,方块表!$1:$1,0),1),"")</f>
        <v>309501</v>
      </c>
      <c r="C100">
        <f>IFERROR(VLOOKUP($A100,方块表!$A:$R,MATCH(C$1,方块表!$1:$1,0),1),"")</f>
        <v>95</v>
      </c>
      <c r="D100">
        <f>IFERROR(VLOOKUP($A100,方块表!$A:$R,MATCH(D$1,方块表!$1:$1,0),1),"")</f>
        <v>1</v>
      </c>
      <c r="E100">
        <f>IFERROR(VLOOKUP($A100,方块表!$A:$R,MATCH(E$1,方块表!$1:$1,0),1),"")</f>
        <v>6</v>
      </c>
      <c r="F100">
        <f>IFERROR(VLOOKUP($A100,方块表!$A:$R,MATCH(F$1,方块表!$1:$1,0),1),"")</f>
        <v>3</v>
      </c>
      <c r="G100">
        <f>IFERROR(VLOOKUP($A100,方块表!$A:$R,MATCH(G$1,方块表!$1:$1,0),1),"")</f>
        <v>6</v>
      </c>
      <c r="H100">
        <f>IFERROR(VLOOKUP($A100,方块表!$A:$R,MATCH(H$1,方块表!$1:$1,0),1),"")</f>
        <v>1</v>
      </c>
      <c r="I100">
        <f>IFERROR(VLOOKUP($A100,方块表!$A:$R,MATCH(I$1,方块表!$1:$1,0),1),"")</f>
        <v>4</v>
      </c>
      <c r="J100" t="str">
        <f>IFERROR(VLOOKUP($A100,方块表!$A:$R,MATCH(J$1,方块表!$1:$1,0),1),"")</f>
        <v>橙色钢化玻璃</v>
      </c>
    </row>
    <row r="101" spans="1:10">
      <c r="A101">
        <f>IF(ROW()-2&lt;=COUNT(方块表!E:E),ROW()-2,"")</f>
        <v>99</v>
      </c>
      <c r="B101">
        <f>IFERROR(VLOOKUP($A101,方块表!$A:$R,MATCH(B$1,方块表!$1:$1,0),1),"")</f>
        <v>309502</v>
      </c>
      <c r="C101">
        <f>IFERROR(VLOOKUP($A101,方块表!$A:$R,MATCH(C$1,方块表!$1:$1,0),1),"")</f>
        <v>95</v>
      </c>
      <c r="D101">
        <f>IFERROR(VLOOKUP($A101,方块表!$A:$R,MATCH(D$1,方块表!$1:$1,0),1),"")</f>
        <v>2</v>
      </c>
      <c r="E101">
        <f>IFERROR(VLOOKUP($A101,方块表!$A:$R,MATCH(E$1,方块表!$1:$1,0),1),"")</f>
        <v>6</v>
      </c>
      <c r="F101">
        <f>IFERROR(VLOOKUP($A101,方块表!$A:$R,MATCH(F$1,方块表!$1:$1,0),1),"")</f>
        <v>3</v>
      </c>
      <c r="G101">
        <f>IFERROR(VLOOKUP($A101,方块表!$A:$R,MATCH(G$1,方块表!$1:$1,0),1),"")</f>
        <v>6</v>
      </c>
      <c r="H101">
        <f>IFERROR(VLOOKUP($A101,方块表!$A:$R,MATCH(H$1,方块表!$1:$1,0),1),"")</f>
        <v>1</v>
      </c>
      <c r="I101">
        <f>IFERROR(VLOOKUP($A101,方块表!$A:$R,MATCH(I$1,方块表!$1:$1,0),1),"")</f>
        <v>4</v>
      </c>
      <c r="J101" t="str">
        <f>IFERROR(VLOOKUP($A101,方块表!$A:$R,MATCH(J$1,方块表!$1:$1,0),1),"")</f>
        <v>品红色钢化玻璃</v>
      </c>
    </row>
    <row r="102" spans="1:10">
      <c r="A102">
        <f>IF(ROW()-2&lt;=COUNT(方块表!E:E),ROW()-2,"")</f>
        <v>100</v>
      </c>
      <c r="B102">
        <f>IFERROR(VLOOKUP($A102,方块表!$A:$R,MATCH(B$1,方块表!$1:$1,0),1),"")</f>
        <v>309503</v>
      </c>
      <c r="C102">
        <f>IFERROR(VLOOKUP($A102,方块表!$A:$R,MATCH(C$1,方块表!$1:$1,0),1),"")</f>
        <v>95</v>
      </c>
      <c r="D102">
        <f>IFERROR(VLOOKUP($A102,方块表!$A:$R,MATCH(D$1,方块表!$1:$1,0),1),"")</f>
        <v>3</v>
      </c>
      <c r="E102">
        <f>IFERROR(VLOOKUP($A102,方块表!$A:$R,MATCH(E$1,方块表!$1:$1,0),1),"")</f>
        <v>6</v>
      </c>
      <c r="F102">
        <f>IFERROR(VLOOKUP($A102,方块表!$A:$R,MATCH(F$1,方块表!$1:$1,0),1),"")</f>
        <v>3</v>
      </c>
      <c r="G102">
        <f>IFERROR(VLOOKUP($A102,方块表!$A:$R,MATCH(G$1,方块表!$1:$1,0),1),"")</f>
        <v>6</v>
      </c>
      <c r="H102">
        <f>IFERROR(VLOOKUP($A102,方块表!$A:$R,MATCH(H$1,方块表!$1:$1,0),1),"")</f>
        <v>1</v>
      </c>
      <c r="I102">
        <f>IFERROR(VLOOKUP($A102,方块表!$A:$R,MATCH(I$1,方块表!$1:$1,0),1),"")</f>
        <v>4</v>
      </c>
      <c r="J102" t="str">
        <f>IFERROR(VLOOKUP($A102,方块表!$A:$R,MATCH(J$1,方块表!$1:$1,0),1),"")</f>
        <v>浅蓝色钢化玻璃</v>
      </c>
    </row>
    <row r="103" spans="1:10">
      <c r="A103">
        <f>IF(ROW()-2&lt;=COUNT(方块表!E:E),ROW()-2,"")</f>
        <v>101</v>
      </c>
      <c r="B103">
        <f>IFERROR(VLOOKUP($A103,方块表!$A:$R,MATCH(B$1,方块表!$1:$1,0),1),"")</f>
        <v>309504</v>
      </c>
      <c r="C103">
        <f>IFERROR(VLOOKUP($A103,方块表!$A:$R,MATCH(C$1,方块表!$1:$1,0),1),"")</f>
        <v>95</v>
      </c>
      <c r="D103">
        <f>IFERROR(VLOOKUP($A103,方块表!$A:$R,MATCH(D$1,方块表!$1:$1,0),1),"")</f>
        <v>4</v>
      </c>
      <c r="E103">
        <f>IFERROR(VLOOKUP($A103,方块表!$A:$R,MATCH(E$1,方块表!$1:$1,0),1),"")</f>
        <v>6</v>
      </c>
      <c r="F103">
        <f>IFERROR(VLOOKUP($A103,方块表!$A:$R,MATCH(F$1,方块表!$1:$1,0),1),"")</f>
        <v>3</v>
      </c>
      <c r="G103">
        <f>IFERROR(VLOOKUP($A103,方块表!$A:$R,MATCH(G$1,方块表!$1:$1,0),1),"")</f>
        <v>6</v>
      </c>
      <c r="H103">
        <f>IFERROR(VLOOKUP($A103,方块表!$A:$R,MATCH(H$1,方块表!$1:$1,0),1),"")</f>
        <v>1</v>
      </c>
      <c r="I103">
        <f>IFERROR(VLOOKUP($A103,方块表!$A:$R,MATCH(I$1,方块表!$1:$1,0),1),"")</f>
        <v>4</v>
      </c>
      <c r="J103" t="str">
        <f>IFERROR(VLOOKUP($A103,方块表!$A:$R,MATCH(J$1,方块表!$1:$1,0),1),"")</f>
        <v>黄色钢化玻璃</v>
      </c>
    </row>
    <row r="104" spans="1:10">
      <c r="A104">
        <f>IF(ROW()-2&lt;=COUNT(方块表!E:E),ROW()-2,"")</f>
        <v>102</v>
      </c>
      <c r="B104">
        <f>IFERROR(VLOOKUP($A104,方块表!$A:$R,MATCH(B$1,方块表!$1:$1,0),1),"")</f>
        <v>309505</v>
      </c>
      <c r="C104">
        <f>IFERROR(VLOOKUP($A104,方块表!$A:$R,MATCH(C$1,方块表!$1:$1,0),1),"")</f>
        <v>95</v>
      </c>
      <c r="D104">
        <f>IFERROR(VLOOKUP($A104,方块表!$A:$R,MATCH(D$1,方块表!$1:$1,0),1),"")</f>
        <v>5</v>
      </c>
      <c r="E104">
        <f>IFERROR(VLOOKUP($A104,方块表!$A:$R,MATCH(E$1,方块表!$1:$1,0),1),"")</f>
        <v>6</v>
      </c>
      <c r="F104">
        <f>IFERROR(VLOOKUP($A104,方块表!$A:$R,MATCH(F$1,方块表!$1:$1,0),1),"")</f>
        <v>3</v>
      </c>
      <c r="G104">
        <f>IFERROR(VLOOKUP($A104,方块表!$A:$R,MATCH(G$1,方块表!$1:$1,0),1),"")</f>
        <v>6</v>
      </c>
      <c r="H104">
        <f>IFERROR(VLOOKUP($A104,方块表!$A:$R,MATCH(H$1,方块表!$1:$1,0),1),"")</f>
        <v>1</v>
      </c>
      <c r="I104">
        <f>IFERROR(VLOOKUP($A104,方块表!$A:$R,MATCH(I$1,方块表!$1:$1,0),1),"")</f>
        <v>4</v>
      </c>
      <c r="J104" t="str">
        <f>IFERROR(VLOOKUP($A104,方块表!$A:$R,MATCH(J$1,方块表!$1:$1,0),1),"")</f>
        <v>浅绿色钢化玻璃</v>
      </c>
    </row>
    <row r="105" spans="1:10">
      <c r="A105">
        <f>IF(ROW()-2&lt;=COUNT(方块表!E:E),ROW()-2,"")</f>
        <v>103</v>
      </c>
      <c r="B105">
        <f>IFERROR(VLOOKUP($A105,方块表!$A:$R,MATCH(B$1,方块表!$1:$1,0),1),"")</f>
        <v>309506</v>
      </c>
      <c r="C105">
        <f>IFERROR(VLOOKUP($A105,方块表!$A:$R,MATCH(C$1,方块表!$1:$1,0),1),"")</f>
        <v>95</v>
      </c>
      <c r="D105">
        <f>IFERROR(VLOOKUP($A105,方块表!$A:$R,MATCH(D$1,方块表!$1:$1,0),1),"")</f>
        <v>6</v>
      </c>
      <c r="E105">
        <f>IFERROR(VLOOKUP($A105,方块表!$A:$R,MATCH(E$1,方块表!$1:$1,0),1),"")</f>
        <v>6</v>
      </c>
      <c r="F105">
        <f>IFERROR(VLOOKUP($A105,方块表!$A:$R,MATCH(F$1,方块表!$1:$1,0),1),"")</f>
        <v>3</v>
      </c>
      <c r="G105">
        <f>IFERROR(VLOOKUP($A105,方块表!$A:$R,MATCH(G$1,方块表!$1:$1,0),1),"")</f>
        <v>6</v>
      </c>
      <c r="H105">
        <f>IFERROR(VLOOKUP($A105,方块表!$A:$R,MATCH(H$1,方块表!$1:$1,0),1),"")</f>
        <v>1</v>
      </c>
      <c r="I105">
        <f>IFERROR(VLOOKUP($A105,方块表!$A:$R,MATCH(I$1,方块表!$1:$1,0),1),"")</f>
        <v>4</v>
      </c>
      <c r="J105" t="str">
        <f>IFERROR(VLOOKUP($A105,方块表!$A:$R,MATCH(J$1,方块表!$1:$1,0),1),"")</f>
        <v>粉色钢化玻璃</v>
      </c>
    </row>
    <row r="106" spans="1:10">
      <c r="A106">
        <f>IF(ROW()-2&lt;=COUNT(方块表!E:E),ROW()-2,"")</f>
        <v>104</v>
      </c>
      <c r="B106">
        <f>IFERROR(VLOOKUP($A106,方块表!$A:$R,MATCH(B$1,方块表!$1:$1,0),1),"")</f>
        <v>309507</v>
      </c>
      <c r="C106">
        <f>IFERROR(VLOOKUP($A106,方块表!$A:$R,MATCH(C$1,方块表!$1:$1,0),1),"")</f>
        <v>95</v>
      </c>
      <c r="D106">
        <f>IFERROR(VLOOKUP($A106,方块表!$A:$R,MATCH(D$1,方块表!$1:$1,0),1),"")</f>
        <v>7</v>
      </c>
      <c r="E106">
        <f>IFERROR(VLOOKUP($A106,方块表!$A:$R,MATCH(E$1,方块表!$1:$1,0),1),"")</f>
        <v>6</v>
      </c>
      <c r="F106">
        <f>IFERROR(VLOOKUP($A106,方块表!$A:$R,MATCH(F$1,方块表!$1:$1,0),1),"")</f>
        <v>3</v>
      </c>
      <c r="G106">
        <f>IFERROR(VLOOKUP($A106,方块表!$A:$R,MATCH(G$1,方块表!$1:$1,0),1),"")</f>
        <v>6</v>
      </c>
      <c r="H106">
        <f>IFERROR(VLOOKUP($A106,方块表!$A:$R,MATCH(H$1,方块表!$1:$1,0),1),"")</f>
        <v>1</v>
      </c>
      <c r="I106">
        <f>IFERROR(VLOOKUP($A106,方块表!$A:$R,MATCH(I$1,方块表!$1:$1,0),1),"")</f>
        <v>4</v>
      </c>
      <c r="J106" t="str">
        <f>IFERROR(VLOOKUP($A106,方块表!$A:$R,MATCH(J$1,方块表!$1:$1,0),1),"")</f>
        <v>灰色钢化玻璃</v>
      </c>
    </row>
    <row r="107" spans="1:10">
      <c r="A107">
        <f>IF(ROW()-2&lt;=COUNT(方块表!E:E),ROW()-2,"")</f>
        <v>105</v>
      </c>
      <c r="B107">
        <f>IFERROR(VLOOKUP($A107,方块表!$A:$R,MATCH(B$1,方块表!$1:$1,0),1),"")</f>
        <v>309508</v>
      </c>
      <c r="C107">
        <f>IFERROR(VLOOKUP($A107,方块表!$A:$R,MATCH(C$1,方块表!$1:$1,0),1),"")</f>
        <v>95</v>
      </c>
      <c r="D107">
        <f>IFERROR(VLOOKUP($A107,方块表!$A:$R,MATCH(D$1,方块表!$1:$1,0),1),"")</f>
        <v>8</v>
      </c>
      <c r="E107">
        <f>IFERROR(VLOOKUP($A107,方块表!$A:$R,MATCH(E$1,方块表!$1:$1,0),1),"")</f>
        <v>6</v>
      </c>
      <c r="F107">
        <f>IFERROR(VLOOKUP($A107,方块表!$A:$R,MATCH(F$1,方块表!$1:$1,0),1),"")</f>
        <v>3</v>
      </c>
      <c r="G107">
        <f>IFERROR(VLOOKUP($A107,方块表!$A:$R,MATCH(G$1,方块表!$1:$1,0),1),"")</f>
        <v>6</v>
      </c>
      <c r="H107">
        <f>IFERROR(VLOOKUP($A107,方块表!$A:$R,MATCH(H$1,方块表!$1:$1,0),1),"")</f>
        <v>1</v>
      </c>
      <c r="I107">
        <f>IFERROR(VLOOKUP($A107,方块表!$A:$R,MATCH(I$1,方块表!$1:$1,0),1),"")</f>
        <v>4</v>
      </c>
      <c r="J107" t="str">
        <f>IFERROR(VLOOKUP($A107,方块表!$A:$R,MATCH(J$1,方块表!$1:$1,0),1),"")</f>
        <v>浅灰色钢化玻璃</v>
      </c>
    </row>
    <row r="108" spans="1:10">
      <c r="A108">
        <f>IF(ROW()-2&lt;=COUNT(方块表!E:E),ROW()-2,"")</f>
        <v>106</v>
      </c>
      <c r="B108">
        <f>IFERROR(VLOOKUP($A108,方块表!$A:$R,MATCH(B$1,方块表!$1:$1,0),1),"")</f>
        <v>309509</v>
      </c>
      <c r="C108">
        <f>IFERROR(VLOOKUP($A108,方块表!$A:$R,MATCH(C$1,方块表!$1:$1,0),1),"")</f>
        <v>95</v>
      </c>
      <c r="D108">
        <f>IFERROR(VLOOKUP($A108,方块表!$A:$R,MATCH(D$1,方块表!$1:$1,0),1),"")</f>
        <v>9</v>
      </c>
      <c r="E108">
        <f>IFERROR(VLOOKUP($A108,方块表!$A:$R,MATCH(E$1,方块表!$1:$1,0),1),"")</f>
        <v>6</v>
      </c>
      <c r="F108">
        <f>IFERROR(VLOOKUP($A108,方块表!$A:$R,MATCH(F$1,方块表!$1:$1,0),1),"")</f>
        <v>3</v>
      </c>
      <c r="G108">
        <f>IFERROR(VLOOKUP($A108,方块表!$A:$R,MATCH(G$1,方块表!$1:$1,0),1),"")</f>
        <v>6</v>
      </c>
      <c r="H108">
        <f>IFERROR(VLOOKUP($A108,方块表!$A:$R,MATCH(H$1,方块表!$1:$1,0),1),"")</f>
        <v>1</v>
      </c>
      <c r="I108">
        <f>IFERROR(VLOOKUP($A108,方块表!$A:$R,MATCH(I$1,方块表!$1:$1,0),1),"")</f>
        <v>4</v>
      </c>
      <c r="J108" t="str">
        <f>IFERROR(VLOOKUP($A108,方块表!$A:$R,MATCH(J$1,方块表!$1:$1,0),1),"")</f>
        <v>青色钢化玻璃</v>
      </c>
    </row>
    <row r="109" spans="1:10">
      <c r="A109">
        <f>IF(ROW()-2&lt;=COUNT(方块表!E:E),ROW()-2,"")</f>
        <v>107</v>
      </c>
      <c r="B109">
        <f>IFERROR(VLOOKUP($A109,方块表!$A:$R,MATCH(B$1,方块表!$1:$1,0),1),"")</f>
        <v>309510</v>
      </c>
      <c r="C109">
        <f>IFERROR(VLOOKUP($A109,方块表!$A:$R,MATCH(C$1,方块表!$1:$1,0),1),"")</f>
        <v>95</v>
      </c>
      <c r="D109">
        <f>IFERROR(VLOOKUP($A109,方块表!$A:$R,MATCH(D$1,方块表!$1:$1,0),1),"")</f>
        <v>10</v>
      </c>
      <c r="E109">
        <f>IFERROR(VLOOKUP($A109,方块表!$A:$R,MATCH(E$1,方块表!$1:$1,0),1),"")</f>
        <v>6</v>
      </c>
      <c r="F109">
        <f>IFERROR(VLOOKUP($A109,方块表!$A:$R,MATCH(F$1,方块表!$1:$1,0),1),"")</f>
        <v>3</v>
      </c>
      <c r="G109">
        <f>IFERROR(VLOOKUP($A109,方块表!$A:$R,MATCH(G$1,方块表!$1:$1,0),1),"")</f>
        <v>6</v>
      </c>
      <c r="H109">
        <f>IFERROR(VLOOKUP($A109,方块表!$A:$R,MATCH(H$1,方块表!$1:$1,0),1),"")</f>
        <v>1</v>
      </c>
      <c r="I109">
        <f>IFERROR(VLOOKUP($A109,方块表!$A:$R,MATCH(I$1,方块表!$1:$1,0),1),"")</f>
        <v>4</v>
      </c>
      <c r="J109" t="str">
        <f>IFERROR(VLOOKUP($A109,方块表!$A:$R,MATCH(J$1,方块表!$1:$1,0),1),"")</f>
        <v>紫色钢化玻璃</v>
      </c>
    </row>
    <row r="110" spans="1:10">
      <c r="A110">
        <f>IF(ROW()-2&lt;=COUNT(方块表!E:E),ROW()-2,"")</f>
        <v>108</v>
      </c>
      <c r="B110">
        <f>IFERROR(VLOOKUP($A110,方块表!$A:$R,MATCH(B$1,方块表!$1:$1,0),1),"")</f>
        <v>309511</v>
      </c>
      <c r="C110">
        <f>IFERROR(VLOOKUP($A110,方块表!$A:$R,MATCH(C$1,方块表!$1:$1,0),1),"")</f>
        <v>95</v>
      </c>
      <c r="D110">
        <f>IFERROR(VLOOKUP($A110,方块表!$A:$R,MATCH(D$1,方块表!$1:$1,0),1),"")</f>
        <v>11</v>
      </c>
      <c r="E110">
        <f>IFERROR(VLOOKUP($A110,方块表!$A:$R,MATCH(E$1,方块表!$1:$1,0),1),"")</f>
        <v>6</v>
      </c>
      <c r="F110">
        <f>IFERROR(VLOOKUP($A110,方块表!$A:$R,MATCH(F$1,方块表!$1:$1,0),1),"")</f>
        <v>3</v>
      </c>
      <c r="G110">
        <f>IFERROR(VLOOKUP($A110,方块表!$A:$R,MATCH(G$1,方块表!$1:$1,0),1),"")</f>
        <v>6</v>
      </c>
      <c r="H110">
        <f>IFERROR(VLOOKUP($A110,方块表!$A:$R,MATCH(H$1,方块表!$1:$1,0),1),"")</f>
        <v>1</v>
      </c>
      <c r="I110">
        <f>IFERROR(VLOOKUP($A110,方块表!$A:$R,MATCH(I$1,方块表!$1:$1,0),1),"")</f>
        <v>4</v>
      </c>
      <c r="J110" t="str">
        <f>IFERROR(VLOOKUP($A110,方块表!$A:$R,MATCH(J$1,方块表!$1:$1,0),1),"")</f>
        <v>蓝色钢化玻璃</v>
      </c>
    </row>
    <row r="111" spans="1:10">
      <c r="A111">
        <f>IF(ROW()-2&lt;=COUNT(方块表!E:E),ROW()-2,"")</f>
        <v>109</v>
      </c>
      <c r="B111">
        <f>IFERROR(VLOOKUP($A111,方块表!$A:$R,MATCH(B$1,方块表!$1:$1,0),1),"")</f>
        <v>309512</v>
      </c>
      <c r="C111">
        <f>IFERROR(VLOOKUP($A111,方块表!$A:$R,MATCH(C$1,方块表!$1:$1,0),1),"")</f>
        <v>95</v>
      </c>
      <c r="D111">
        <f>IFERROR(VLOOKUP($A111,方块表!$A:$R,MATCH(D$1,方块表!$1:$1,0),1),"")</f>
        <v>12</v>
      </c>
      <c r="E111">
        <f>IFERROR(VLOOKUP($A111,方块表!$A:$R,MATCH(E$1,方块表!$1:$1,0),1),"")</f>
        <v>6</v>
      </c>
      <c r="F111">
        <f>IFERROR(VLOOKUP($A111,方块表!$A:$R,MATCH(F$1,方块表!$1:$1,0),1),"")</f>
        <v>3</v>
      </c>
      <c r="G111">
        <f>IFERROR(VLOOKUP($A111,方块表!$A:$R,MATCH(G$1,方块表!$1:$1,0),1),"")</f>
        <v>6</v>
      </c>
      <c r="H111">
        <f>IFERROR(VLOOKUP($A111,方块表!$A:$R,MATCH(H$1,方块表!$1:$1,0),1),"")</f>
        <v>1</v>
      </c>
      <c r="I111">
        <f>IFERROR(VLOOKUP($A111,方块表!$A:$R,MATCH(I$1,方块表!$1:$1,0),1),"")</f>
        <v>4</v>
      </c>
      <c r="J111" t="str">
        <f>IFERROR(VLOOKUP($A111,方块表!$A:$R,MATCH(J$1,方块表!$1:$1,0),1),"")</f>
        <v>棕色钢化玻璃</v>
      </c>
    </row>
    <row r="112" spans="1:10">
      <c r="A112">
        <f>IF(ROW()-2&lt;=COUNT(方块表!E:E),ROW()-2,"")</f>
        <v>110</v>
      </c>
      <c r="B112">
        <f>IFERROR(VLOOKUP($A112,方块表!$A:$R,MATCH(B$1,方块表!$1:$1,0),1),"")</f>
        <v>309513</v>
      </c>
      <c r="C112">
        <f>IFERROR(VLOOKUP($A112,方块表!$A:$R,MATCH(C$1,方块表!$1:$1,0),1),"")</f>
        <v>95</v>
      </c>
      <c r="D112">
        <f>IFERROR(VLOOKUP($A112,方块表!$A:$R,MATCH(D$1,方块表!$1:$1,0),1),"")</f>
        <v>13</v>
      </c>
      <c r="E112">
        <f>IFERROR(VLOOKUP($A112,方块表!$A:$R,MATCH(E$1,方块表!$1:$1,0),1),"")</f>
        <v>6</v>
      </c>
      <c r="F112">
        <f>IFERROR(VLOOKUP($A112,方块表!$A:$R,MATCH(F$1,方块表!$1:$1,0),1),"")</f>
        <v>3</v>
      </c>
      <c r="G112">
        <f>IFERROR(VLOOKUP($A112,方块表!$A:$R,MATCH(G$1,方块表!$1:$1,0),1),"")</f>
        <v>6</v>
      </c>
      <c r="H112">
        <f>IFERROR(VLOOKUP($A112,方块表!$A:$R,MATCH(H$1,方块表!$1:$1,0),1),"")</f>
        <v>1</v>
      </c>
      <c r="I112">
        <f>IFERROR(VLOOKUP($A112,方块表!$A:$R,MATCH(I$1,方块表!$1:$1,0),1),"")</f>
        <v>4</v>
      </c>
      <c r="J112" t="str">
        <f>IFERROR(VLOOKUP($A112,方块表!$A:$R,MATCH(J$1,方块表!$1:$1,0),1),"")</f>
        <v>绿色钢化玻璃</v>
      </c>
    </row>
    <row r="113" spans="1:10">
      <c r="A113">
        <f>IF(ROW()-2&lt;=COUNT(方块表!E:E),ROW()-2,"")</f>
        <v>111</v>
      </c>
      <c r="B113">
        <f>IFERROR(VLOOKUP($A113,方块表!$A:$R,MATCH(B$1,方块表!$1:$1,0),1),"")</f>
        <v>309514</v>
      </c>
      <c r="C113">
        <f>IFERROR(VLOOKUP($A113,方块表!$A:$R,MATCH(C$1,方块表!$1:$1,0),1),"")</f>
        <v>95</v>
      </c>
      <c r="D113">
        <f>IFERROR(VLOOKUP($A113,方块表!$A:$R,MATCH(D$1,方块表!$1:$1,0),1),"")</f>
        <v>14</v>
      </c>
      <c r="E113">
        <f>IFERROR(VLOOKUP($A113,方块表!$A:$R,MATCH(E$1,方块表!$1:$1,0),1),"")</f>
        <v>6</v>
      </c>
      <c r="F113">
        <f>IFERROR(VLOOKUP($A113,方块表!$A:$R,MATCH(F$1,方块表!$1:$1,0),1),"")</f>
        <v>3</v>
      </c>
      <c r="G113">
        <f>IFERROR(VLOOKUP($A113,方块表!$A:$R,MATCH(G$1,方块表!$1:$1,0),1),"")</f>
        <v>6</v>
      </c>
      <c r="H113">
        <f>IFERROR(VLOOKUP($A113,方块表!$A:$R,MATCH(H$1,方块表!$1:$1,0),1),"")</f>
        <v>1</v>
      </c>
      <c r="I113">
        <f>IFERROR(VLOOKUP($A113,方块表!$A:$R,MATCH(I$1,方块表!$1:$1,0),1),"")</f>
        <v>4</v>
      </c>
      <c r="J113" t="str">
        <f>IFERROR(VLOOKUP($A113,方块表!$A:$R,MATCH(J$1,方块表!$1:$1,0),1),"")</f>
        <v>红色钢化玻璃</v>
      </c>
    </row>
    <row r="114" spans="1:10">
      <c r="A114">
        <f>IF(ROW()-2&lt;=COUNT(方块表!E:E),ROW()-2,"")</f>
        <v>112</v>
      </c>
      <c r="B114">
        <f>IFERROR(VLOOKUP($A114,方块表!$A:$R,MATCH(B$1,方块表!$1:$1,0),1),"")</f>
        <v>309515</v>
      </c>
      <c r="C114">
        <f>IFERROR(VLOOKUP($A114,方块表!$A:$R,MATCH(C$1,方块表!$1:$1,0),1),"")</f>
        <v>95</v>
      </c>
      <c r="D114">
        <f>IFERROR(VLOOKUP($A114,方块表!$A:$R,MATCH(D$1,方块表!$1:$1,0),1),"")</f>
        <v>15</v>
      </c>
      <c r="E114">
        <f>IFERROR(VLOOKUP($A114,方块表!$A:$R,MATCH(E$1,方块表!$1:$1,0),1),"")</f>
        <v>6</v>
      </c>
      <c r="F114">
        <f>IFERROR(VLOOKUP($A114,方块表!$A:$R,MATCH(F$1,方块表!$1:$1,0),1),"")</f>
        <v>3</v>
      </c>
      <c r="G114">
        <f>IFERROR(VLOOKUP($A114,方块表!$A:$R,MATCH(G$1,方块表!$1:$1,0),1),"")</f>
        <v>6</v>
      </c>
      <c r="H114">
        <f>IFERROR(VLOOKUP($A114,方块表!$A:$R,MATCH(H$1,方块表!$1:$1,0),1),"")</f>
        <v>1</v>
      </c>
      <c r="I114">
        <f>IFERROR(VLOOKUP($A114,方块表!$A:$R,MATCH(I$1,方块表!$1:$1,0),1),"")</f>
        <v>4</v>
      </c>
      <c r="J114" t="str">
        <f>IFERROR(VLOOKUP($A114,方块表!$A:$R,MATCH(J$1,方块表!$1:$1,0),1),"")</f>
        <v>黑色钢化玻璃</v>
      </c>
    </row>
    <row r="115" spans="1:10">
      <c r="A115">
        <f>IF(ROW()-2&lt;=COUNT(方块表!E:E),ROW()-2,"")</f>
        <v>113</v>
      </c>
      <c r="B115">
        <f>IFERROR(VLOOKUP($A115,方块表!$A:$R,MATCH(B$1,方块表!$1:$1,0),1),"")</f>
        <v>310200</v>
      </c>
      <c r="C115">
        <f>IFERROR(VLOOKUP($A115,方块表!$A:$R,MATCH(C$1,方块表!$1:$1,0),1),"")</f>
        <v>102</v>
      </c>
      <c r="D115">
        <f>IFERROR(VLOOKUP($A115,方块表!$A:$R,MATCH(D$1,方块表!$1:$1,0),1),"")</f>
        <v>0</v>
      </c>
      <c r="E115">
        <f>IFERROR(VLOOKUP($A115,方块表!$A:$R,MATCH(E$1,方块表!$1:$1,0),1),"")</f>
        <v>6</v>
      </c>
      <c r="F115">
        <f>IFERROR(VLOOKUP($A115,方块表!$A:$R,MATCH(F$1,方块表!$1:$1,0),1),"")</f>
        <v>3</v>
      </c>
      <c r="G115">
        <f>IFERROR(VLOOKUP($A115,方块表!$A:$R,MATCH(G$1,方块表!$1:$1,0),1),"")</f>
        <v>6</v>
      </c>
      <c r="H115">
        <f>IFERROR(VLOOKUP($A115,方块表!$A:$R,MATCH(H$1,方块表!$1:$1,0),1),"")</f>
        <v>1</v>
      </c>
      <c r="I115">
        <f>IFERROR(VLOOKUP($A115,方块表!$A:$R,MATCH(I$1,方块表!$1:$1,0),1),"")</f>
        <v>4</v>
      </c>
      <c r="J115" t="str">
        <f>IFERROR(VLOOKUP($A115,方块表!$A:$R,MATCH(J$1,方块表!$1:$1,0),1),"")</f>
        <v>玻璃窗格</v>
      </c>
    </row>
    <row r="116" spans="1:10">
      <c r="A116">
        <f>IF(ROW()-2&lt;=COUNT(方块表!E:E),ROW()-2,"")</f>
        <v>114</v>
      </c>
      <c r="B116">
        <f>IFERROR(VLOOKUP($A116,方块表!$A:$R,MATCH(B$1,方块表!$1:$1,0),1),"")</f>
        <v>416000</v>
      </c>
      <c r="C116">
        <f>IFERROR(VLOOKUP($A116,方块表!$A:$R,MATCH(C$1,方块表!$1:$1,0),1),"")</f>
        <v>160</v>
      </c>
      <c r="D116">
        <f>IFERROR(VLOOKUP($A116,方块表!$A:$R,MATCH(D$1,方块表!$1:$1,0),1),"")</f>
        <v>0</v>
      </c>
      <c r="E116">
        <f>IFERROR(VLOOKUP($A116,方块表!$A:$R,MATCH(E$1,方块表!$1:$1,0),1),"")</f>
        <v>8</v>
      </c>
      <c r="F116">
        <f>IFERROR(VLOOKUP($A116,方块表!$A:$R,MATCH(F$1,方块表!$1:$1,0),1),"")</f>
        <v>4</v>
      </c>
      <c r="G116">
        <f>IFERROR(VLOOKUP($A116,方块表!$A:$R,MATCH(G$1,方块表!$1:$1,0),1),"")</f>
        <v>8</v>
      </c>
      <c r="H116">
        <f>IFERROR(VLOOKUP($A116,方块表!$A:$R,MATCH(H$1,方块表!$1:$1,0),1),"")</f>
        <v>1</v>
      </c>
      <c r="I116">
        <f>IFERROR(VLOOKUP($A116,方块表!$A:$R,MATCH(I$1,方块表!$1:$1,0),1),"")</f>
        <v>4</v>
      </c>
      <c r="J116" t="str">
        <f>IFERROR(VLOOKUP($A116,方块表!$A:$R,MATCH(J$1,方块表!$1:$1,0),1),"")</f>
        <v>白色钢化玻璃窗格</v>
      </c>
    </row>
    <row r="117" spans="1:10">
      <c r="A117">
        <f>IF(ROW()-2&lt;=COUNT(方块表!E:E),ROW()-2,"")</f>
        <v>115</v>
      </c>
      <c r="B117">
        <f>IFERROR(VLOOKUP($A117,方块表!$A:$R,MATCH(B$1,方块表!$1:$1,0),1),"")</f>
        <v>416001</v>
      </c>
      <c r="C117">
        <f>IFERROR(VLOOKUP($A117,方块表!$A:$R,MATCH(C$1,方块表!$1:$1,0),1),"")</f>
        <v>160</v>
      </c>
      <c r="D117">
        <f>IFERROR(VLOOKUP($A117,方块表!$A:$R,MATCH(D$1,方块表!$1:$1,0),1),"")</f>
        <v>1</v>
      </c>
      <c r="E117">
        <f>IFERROR(VLOOKUP($A117,方块表!$A:$R,MATCH(E$1,方块表!$1:$1,0),1),"")</f>
        <v>8</v>
      </c>
      <c r="F117">
        <f>IFERROR(VLOOKUP($A117,方块表!$A:$R,MATCH(F$1,方块表!$1:$1,0),1),"")</f>
        <v>4</v>
      </c>
      <c r="G117">
        <f>IFERROR(VLOOKUP($A117,方块表!$A:$R,MATCH(G$1,方块表!$1:$1,0),1),"")</f>
        <v>8</v>
      </c>
      <c r="H117">
        <f>IFERROR(VLOOKUP($A117,方块表!$A:$R,MATCH(H$1,方块表!$1:$1,0),1),"")</f>
        <v>1</v>
      </c>
      <c r="I117">
        <f>IFERROR(VLOOKUP($A117,方块表!$A:$R,MATCH(I$1,方块表!$1:$1,0),1),"")</f>
        <v>4</v>
      </c>
      <c r="J117" t="str">
        <f>IFERROR(VLOOKUP($A117,方块表!$A:$R,MATCH(J$1,方块表!$1:$1,0),1),"")</f>
        <v>橙色钢化玻璃窗格</v>
      </c>
    </row>
    <row r="118" spans="1:10">
      <c r="A118">
        <f>IF(ROW()-2&lt;=COUNT(方块表!E:E),ROW()-2,"")</f>
        <v>116</v>
      </c>
      <c r="B118">
        <f>IFERROR(VLOOKUP($A118,方块表!$A:$R,MATCH(B$1,方块表!$1:$1,0),1),"")</f>
        <v>416002</v>
      </c>
      <c r="C118">
        <f>IFERROR(VLOOKUP($A118,方块表!$A:$R,MATCH(C$1,方块表!$1:$1,0),1),"")</f>
        <v>160</v>
      </c>
      <c r="D118">
        <f>IFERROR(VLOOKUP($A118,方块表!$A:$R,MATCH(D$1,方块表!$1:$1,0),1),"")</f>
        <v>2</v>
      </c>
      <c r="E118">
        <f>IFERROR(VLOOKUP($A118,方块表!$A:$R,MATCH(E$1,方块表!$1:$1,0),1),"")</f>
        <v>8</v>
      </c>
      <c r="F118">
        <f>IFERROR(VLOOKUP($A118,方块表!$A:$R,MATCH(F$1,方块表!$1:$1,0),1),"")</f>
        <v>4</v>
      </c>
      <c r="G118">
        <f>IFERROR(VLOOKUP($A118,方块表!$A:$R,MATCH(G$1,方块表!$1:$1,0),1),"")</f>
        <v>8</v>
      </c>
      <c r="H118">
        <f>IFERROR(VLOOKUP($A118,方块表!$A:$R,MATCH(H$1,方块表!$1:$1,0),1),"")</f>
        <v>1</v>
      </c>
      <c r="I118">
        <f>IFERROR(VLOOKUP($A118,方块表!$A:$R,MATCH(I$1,方块表!$1:$1,0),1),"")</f>
        <v>4</v>
      </c>
      <c r="J118" t="str">
        <f>IFERROR(VLOOKUP($A118,方块表!$A:$R,MATCH(J$1,方块表!$1:$1,0),1),"")</f>
        <v>品红色钢化玻璃窗格</v>
      </c>
    </row>
    <row r="119" spans="1:10">
      <c r="A119">
        <f>IF(ROW()-2&lt;=COUNT(方块表!E:E),ROW()-2,"")</f>
        <v>117</v>
      </c>
      <c r="B119">
        <f>IFERROR(VLOOKUP($A119,方块表!$A:$R,MATCH(B$1,方块表!$1:$1,0),1),"")</f>
        <v>416003</v>
      </c>
      <c r="C119">
        <f>IFERROR(VLOOKUP($A119,方块表!$A:$R,MATCH(C$1,方块表!$1:$1,0),1),"")</f>
        <v>160</v>
      </c>
      <c r="D119">
        <f>IFERROR(VLOOKUP($A119,方块表!$A:$R,MATCH(D$1,方块表!$1:$1,0),1),"")</f>
        <v>3</v>
      </c>
      <c r="E119">
        <f>IFERROR(VLOOKUP($A119,方块表!$A:$R,MATCH(E$1,方块表!$1:$1,0),1),"")</f>
        <v>8</v>
      </c>
      <c r="F119">
        <f>IFERROR(VLOOKUP($A119,方块表!$A:$R,MATCH(F$1,方块表!$1:$1,0),1),"")</f>
        <v>4</v>
      </c>
      <c r="G119">
        <f>IFERROR(VLOOKUP($A119,方块表!$A:$R,MATCH(G$1,方块表!$1:$1,0),1),"")</f>
        <v>8</v>
      </c>
      <c r="H119">
        <f>IFERROR(VLOOKUP($A119,方块表!$A:$R,MATCH(H$1,方块表!$1:$1,0),1),"")</f>
        <v>1</v>
      </c>
      <c r="I119">
        <f>IFERROR(VLOOKUP($A119,方块表!$A:$R,MATCH(I$1,方块表!$1:$1,0),1),"")</f>
        <v>4</v>
      </c>
      <c r="J119" t="str">
        <f>IFERROR(VLOOKUP($A119,方块表!$A:$R,MATCH(J$1,方块表!$1:$1,0),1),"")</f>
        <v>浅蓝色钢化玻璃窗格</v>
      </c>
    </row>
    <row r="120" spans="1:10">
      <c r="A120">
        <f>IF(ROW()-2&lt;=COUNT(方块表!E:E),ROW()-2,"")</f>
        <v>118</v>
      </c>
      <c r="B120">
        <f>IFERROR(VLOOKUP($A120,方块表!$A:$R,MATCH(B$1,方块表!$1:$1,0),1),"")</f>
        <v>416004</v>
      </c>
      <c r="C120">
        <f>IFERROR(VLOOKUP($A120,方块表!$A:$R,MATCH(C$1,方块表!$1:$1,0),1),"")</f>
        <v>160</v>
      </c>
      <c r="D120">
        <f>IFERROR(VLOOKUP($A120,方块表!$A:$R,MATCH(D$1,方块表!$1:$1,0),1),"")</f>
        <v>4</v>
      </c>
      <c r="E120">
        <f>IFERROR(VLOOKUP($A120,方块表!$A:$R,MATCH(E$1,方块表!$1:$1,0),1),"")</f>
        <v>8</v>
      </c>
      <c r="F120">
        <f>IFERROR(VLOOKUP($A120,方块表!$A:$R,MATCH(F$1,方块表!$1:$1,0),1),"")</f>
        <v>4</v>
      </c>
      <c r="G120">
        <f>IFERROR(VLOOKUP($A120,方块表!$A:$R,MATCH(G$1,方块表!$1:$1,0),1),"")</f>
        <v>8</v>
      </c>
      <c r="H120">
        <f>IFERROR(VLOOKUP($A120,方块表!$A:$R,MATCH(H$1,方块表!$1:$1,0),1),"")</f>
        <v>1</v>
      </c>
      <c r="I120">
        <f>IFERROR(VLOOKUP($A120,方块表!$A:$R,MATCH(I$1,方块表!$1:$1,0),1),"")</f>
        <v>4</v>
      </c>
      <c r="J120" t="str">
        <f>IFERROR(VLOOKUP($A120,方块表!$A:$R,MATCH(J$1,方块表!$1:$1,0),1),"")</f>
        <v>黄色钢化玻璃窗格</v>
      </c>
    </row>
    <row r="121" spans="1:10">
      <c r="A121">
        <f>IF(ROW()-2&lt;=COUNT(方块表!E:E),ROW()-2,"")</f>
        <v>119</v>
      </c>
      <c r="B121">
        <f>IFERROR(VLOOKUP($A121,方块表!$A:$R,MATCH(B$1,方块表!$1:$1,0),1),"")</f>
        <v>416005</v>
      </c>
      <c r="C121">
        <f>IFERROR(VLOOKUP($A121,方块表!$A:$R,MATCH(C$1,方块表!$1:$1,0),1),"")</f>
        <v>160</v>
      </c>
      <c r="D121">
        <f>IFERROR(VLOOKUP($A121,方块表!$A:$R,MATCH(D$1,方块表!$1:$1,0),1),"")</f>
        <v>5</v>
      </c>
      <c r="E121">
        <f>IFERROR(VLOOKUP($A121,方块表!$A:$R,MATCH(E$1,方块表!$1:$1,0),1),"")</f>
        <v>8</v>
      </c>
      <c r="F121">
        <f>IFERROR(VLOOKUP($A121,方块表!$A:$R,MATCH(F$1,方块表!$1:$1,0),1),"")</f>
        <v>4</v>
      </c>
      <c r="G121">
        <f>IFERROR(VLOOKUP($A121,方块表!$A:$R,MATCH(G$1,方块表!$1:$1,0),1),"")</f>
        <v>8</v>
      </c>
      <c r="H121">
        <f>IFERROR(VLOOKUP($A121,方块表!$A:$R,MATCH(H$1,方块表!$1:$1,0),1),"")</f>
        <v>1</v>
      </c>
      <c r="I121">
        <f>IFERROR(VLOOKUP($A121,方块表!$A:$R,MATCH(I$1,方块表!$1:$1,0),1),"")</f>
        <v>4</v>
      </c>
      <c r="J121" t="str">
        <f>IFERROR(VLOOKUP($A121,方块表!$A:$R,MATCH(J$1,方块表!$1:$1,0),1),"")</f>
        <v>浅绿色钢化玻璃窗格</v>
      </c>
    </row>
    <row r="122" spans="1:10">
      <c r="A122">
        <f>IF(ROW()-2&lt;=COUNT(方块表!E:E),ROW()-2,"")</f>
        <v>120</v>
      </c>
      <c r="B122">
        <f>IFERROR(VLOOKUP($A122,方块表!$A:$R,MATCH(B$1,方块表!$1:$1,0),1),"")</f>
        <v>416006</v>
      </c>
      <c r="C122">
        <f>IFERROR(VLOOKUP($A122,方块表!$A:$R,MATCH(C$1,方块表!$1:$1,0),1),"")</f>
        <v>160</v>
      </c>
      <c r="D122">
        <f>IFERROR(VLOOKUP($A122,方块表!$A:$R,MATCH(D$1,方块表!$1:$1,0),1),"")</f>
        <v>6</v>
      </c>
      <c r="E122">
        <f>IFERROR(VLOOKUP($A122,方块表!$A:$R,MATCH(E$1,方块表!$1:$1,0),1),"")</f>
        <v>8</v>
      </c>
      <c r="F122">
        <f>IFERROR(VLOOKUP($A122,方块表!$A:$R,MATCH(F$1,方块表!$1:$1,0),1),"")</f>
        <v>4</v>
      </c>
      <c r="G122">
        <f>IFERROR(VLOOKUP($A122,方块表!$A:$R,MATCH(G$1,方块表!$1:$1,0),1),"")</f>
        <v>8</v>
      </c>
      <c r="H122">
        <f>IFERROR(VLOOKUP($A122,方块表!$A:$R,MATCH(H$1,方块表!$1:$1,0),1),"")</f>
        <v>1</v>
      </c>
      <c r="I122">
        <f>IFERROR(VLOOKUP($A122,方块表!$A:$R,MATCH(I$1,方块表!$1:$1,0),1),"")</f>
        <v>4</v>
      </c>
      <c r="J122" t="str">
        <f>IFERROR(VLOOKUP($A122,方块表!$A:$R,MATCH(J$1,方块表!$1:$1,0),1),"")</f>
        <v>粉色钢化玻璃窗格</v>
      </c>
    </row>
    <row r="123" spans="1:10">
      <c r="A123">
        <f>IF(ROW()-2&lt;=COUNT(方块表!E:E),ROW()-2,"")</f>
        <v>121</v>
      </c>
      <c r="B123">
        <f>IFERROR(VLOOKUP($A123,方块表!$A:$R,MATCH(B$1,方块表!$1:$1,0),1),"")</f>
        <v>416007</v>
      </c>
      <c r="C123">
        <f>IFERROR(VLOOKUP($A123,方块表!$A:$R,MATCH(C$1,方块表!$1:$1,0),1),"")</f>
        <v>160</v>
      </c>
      <c r="D123">
        <f>IFERROR(VLOOKUP($A123,方块表!$A:$R,MATCH(D$1,方块表!$1:$1,0),1),"")</f>
        <v>7</v>
      </c>
      <c r="E123">
        <f>IFERROR(VLOOKUP($A123,方块表!$A:$R,MATCH(E$1,方块表!$1:$1,0),1),"")</f>
        <v>8</v>
      </c>
      <c r="F123">
        <f>IFERROR(VLOOKUP($A123,方块表!$A:$R,MATCH(F$1,方块表!$1:$1,0),1),"")</f>
        <v>4</v>
      </c>
      <c r="G123">
        <f>IFERROR(VLOOKUP($A123,方块表!$A:$R,MATCH(G$1,方块表!$1:$1,0),1),"")</f>
        <v>8</v>
      </c>
      <c r="H123">
        <f>IFERROR(VLOOKUP($A123,方块表!$A:$R,MATCH(H$1,方块表!$1:$1,0),1),"")</f>
        <v>1</v>
      </c>
      <c r="I123">
        <f>IFERROR(VLOOKUP($A123,方块表!$A:$R,MATCH(I$1,方块表!$1:$1,0),1),"")</f>
        <v>4</v>
      </c>
      <c r="J123" t="str">
        <f>IFERROR(VLOOKUP($A123,方块表!$A:$R,MATCH(J$1,方块表!$1:$1,0),1),"")</f>
        <v>灰色钢化玻璃窗格</v>
      </c>
    </row>
    <row r="124" spans="1:10">
      <c r="A124">
        <f>IF(ROW()-2&lt;=COUNT(方块表!E:E),ROW()-2,"")</f>
        <v>122</v>
      </c>
      <c r="B124">
        <f>IFERROR(VLOOKUP($A124,方块表!$A:$R,MATCH(B$1,方块表!$1:$1,0),1),"")</f>
        <v>416008</v>
      </c>
      <c r="C124">
        <f>IFERROR(VLOOKUP($A124,方块表!$A:$R,MATCH(C$1,方块表!$1:$1,0),1),"")</f>
        <v>160</v>
      </c>
      <c r="D124">
        <f>IFERROR(VLOOKUP($A124,方块表!$A:$R,MATCH(D$1,方块表!$1:$1,0),1),"")</f>
        <v>8</v>
      </c>
      <c r="E124">
        <f>IFERROR(VLOOKUP($A124,方块表!$A:$R,MATCH(E$1,方块表!$1:$1,0),1),"")</f>
        <v>8</v>
      </c>
      <c r="F124">
        <f>IFERROR(VLOOKUP($A124,方块表!$A:$R,MATCH(F$1,方块表!$1:$1,0),1),"")</f>
        <v>4</v>
      </c>
      <c r="G124">
        <f>IFERROR(VLOOKUP($A124,方块表!$A:$R,MATCH(G$1,方块表!$1:$1,0),1),"")</f>
        <v>8</v>
      </c>
      <c r="H124">
        <f>IFERROR(VLOOKUP($A124,方块表!$A:$R,MATCH(H$1,方块表!$1:$1,0),1),"")</f>
        <v>1</v>
      </c>
      <c r="I124">
        <f>IFERROR(VLOOKUP($A124,方块表!$A:$R,MATCH(I$1,方块表!$1:$1,0),1),"")</f>
        <v>4</v>
      </c>
      <c r="J124" t="str">
        <f>IFERROR(VLOOKUP($A124,方块表!$A:$R,MATCH(J$1,方块表!$1:$1,0),1),"")</f>
        <v>浅灰色钢化玻璃窗格</v>
      </c>
    </row>
    <row r="125" spans="1:10">
      <c r="A125">
        <f>IF(ROW()-2&lt;=COUNT(方块表!E:E),ROW()-2,"")</f>
        <v>123</v>
      </c>
      <c r="B125">
        <f>IFERROR(VLOOKUP($A125,方块表!$A:$R,MATCH(B$1,方块表!$1:$1,0),1),"")</f>
        <v>416009</v>
      </c>
      <c r="C125">
        <f>IFERROR(VLOOKUP($A125,方块表!$A:$R,MATCH(C$1,方块表!$1:$1,0),1),"")</f>
        <v>160</v>
      </c>
      <c r="D125">
        <f>IFERROR(VLOOKUP($A125,方块表!$A:$R,MATCH(D$1,方块表!$1:$1,0),1),"")</f>
        <v>9</v>
      </c>
      <c r="E125">
        <f>IFERROR(VLOOKUP($A125,方块表!$A:$R,MATCH(E$1,方块表!$1:$1,0),1),"")</f>
        <v>8</v>
      </c>
      <c r="F125">
        <f>IFERROR(VLOOKUP($A125,方块表!$A:$R,MATCH(F$1,方块表!$1:$1,0),1),"")</f>
        <v>4</v>
      </c>
      <c r="G125">
        <f>IFERROR(VLOOKUP($A125,方块表!$A:$R,MATCH(G$1,方块表!$1:$1,0),1),"")</f>
        <v>8</v>
      </c>
      <c r="H125">
        <f>IFERROR(VLOOKUP($A125,方块表!$A:$R,MATCH(H$1,方块表!$1:$1,0),1),"")</f>
        <v>1</v>
      </c>
      <c r="I125">
        <f>IFERROR(VLOOKUP($A125,方块表!$A:$R,MATCH(I$1,方块表!$1:$1,0),1),"")</f>
        <v>4</v>
      </c>
      <c r="J125" t="str">
        <f>IFERROR(VLOOKUP($A125,方块表!$A:$R,MATCH(J$1,方块表!$1:$1,0),1),"")</f>
        <v>青色钢化玻璃窗格</v>
      </c>
    </row>
    <row r="126" spans="1:10">
      <c r="A126">
        <f>IF(ROW()-2&lt;=COUNT(方块表!E:E),ROW()-2,"")</f>
        <v>124</v>
      </c>
      <c r="B126">
        <f>IFERROR(VLOOKUP($A126,方块表!$A:$R,MATCH(B$1,方块表!$1:$1,0),1),"")</f>
        <v>416010</v>
      </c>
      <c r="C126">
        <f>IFERROR(VLOOKUP($A126,方块表!$A:$R,MATCH(C$1,方块表!$1:$1,0),1),"")</f>
        <v>160</v>
      </c>
      <c r="D126">
        <f>IFERROR(VLOOKUP($A126,方块表!$A:$R,MATCH(D$1,方块表!$1:$1,0),1),"")</f>
        <v>10</v>
      </c>
      <c r="E126">
        <f>IFERROR(VLOOKUP($A126,方块表!$A:$R,MATCH(E$1,方块表!$1:$1,0),1),"")</f>
        <v>8</v>
      </c>
      <c r="F126">
        <f>IFERROR(VLOOKUP($A126,方块表!$A:$R,MATCH(F$1,方块表!$1:$1,0),1),"")</f>
        <v>4</v>
      </c>
      <c r="G126">
        <f>IFERROR(VLOOKUP($A126,方块表!$A:$R,MATCH(G$1,方块表!$1:$1,0),1),"")</f>
        <v>8</v>
      </c>
      <c r="H126">
        <f>IFERROR(VLOOKUP($A126,方块表!$A:$R,MATCH(H$1,方块表!$1:$1,0),1),"")</f>
        <v>1</v>
      </c>
      <c r="I126">
        <f>IFERROR(VLOOKUP($A126,方块表!$A:$R,MATCH(I$1,方块表!$1:$1,0),1),"")</f>
        <v>4</v>
      </c>
      <c r="J126" t="str">
        <f>IFERROR(VLOOKUP($A126,方块表!$A:$R,MATCH(J$1,方块表!$1:$1,0),1),"")</f>
        <v>紫色钢化玻璃窗格</v>
      </c>
    </row>
    <row r="127" spans="1:10">
      <c r="A127">
        <f>IF(ROW()-2&lt;=COUNT(方块表!E:E),ROW()-2,"")</f>
        <v>125</v>
      </c>
      <c r="B127">
        <f>IFERROR(VLOOKUP($A127,方块表!$A:$R,MATCH(B$1,方块表!$1:$1,0),1),"")</f>
        <v>416011</v>
      </c>
      <c r="C127">
        <f>IFERROR(VLOOKUP($A127,方块表!$A:$R,MATCH(C$1,方块表!$1:$1,0),1),"")</f>
        <v>160</v>
      </c>
      <c r="D127">
        <f>IFERROR(VLOOKUP($A127,方块表!$A:$R,MATCH(D$1,方块表!$1:$1,0),1),"")</f>
        <v>11</v>
      </c>
      <c r="E127">
        <f>IFERROR(VLOOKUP($A127,方块表!$A:$R,MATCH(E$1,方块表!$1:$1,0),1),"")</f>
        <v>8</v>
      </c>
      <c r="F127">
        <f>IFERROR(VLOOKUP($A127,方块表!$A:$R,MATCH(F$1,方块表!$1:$1,0),1),"")</f>
        <v>4</v>
      </c>
      <c r="G127">
        <f>IFERROR(VLOOKUP($A127,方块表!$A:$R,MATCH(G$1,方块表!$1:$1,0),1),"")</f>
        <v>8</v>
      </c>
      <c r="H127">
        <f>IFERROR(VLOOKUP($A127,方块表!$A:$R,MATCH(H$1,方块表!$1:$1,0),1),"")</f>
        <v>1</v>
      </c>
      <c r="I127">
        <f>IFERROR(VLOOKUP($A127,方块表!$A:$R,MATCH(I$1,方块表!$1:$1,0),1),"")</f>
        <v>4</v>
      </c>
      <c r="J127" t="str">
        <f>IFERROR(VLOOKUP($A127,方块表!$A:$R,MATCH(J$1,方块表!$1:$1,0),1),"")</f>
        <v>蓝色钢化玻璃窗格</v>
      </c>
    </row>
    <row r="128" spans="1:10">
      <c r="A128">
        <f>IF(ROW()-2&lt;=COUNT(方块表!E:E),ROW()-2,"")</f>
        <v>126</v>
      </c>
      <c r="B128">
        <f>IFERROR(VLOOKUP($A128,方块表!$A:$R,MATCH(B$1,方块表!$1:$1,0),1),"")</f>
        <v>416012</v>
      </c>
      <c r="C128">
        <f>IFERROR(VLOOKUP($A128,方块表!$A:$R,MATCH(C$1,方块表!$1:$1,0),1),"")</f>
        <v>160</v>
      </c>
      <c r="D128">
        <f>IFERROR(VLOOKUP($A128,方块表!$A:$R,MATCH(D$1,方块表!$1:$1,0),1),"")</f>
        <v>12</v>
      </c>
      <c r="E128">
        <f>IFERROR(VLOOKUP($A128,方块表!$A:$R,MATCH(E$1,方块表!$1:$1,0),1),"")</f>
        <v>8</v>
      </c>
      <c r="F128">
        <f>IFERROR(VLOOKUP($A128,方块表!$A:$R,MATCH(F$1,方块表!$1:$1,0),1),"")</f>
        <v>4</v>
      </c>
      <c r="G128">
        <f>IFERROR(VLOOKUP($A128,方块表!$A:$R,MATCH(G$1,方块表!$1:$1,0),1),"")</f>
        <v>8</v>
      </c>
      <c r="H128">
        <f>IFERROR(VLOOKUP($A128,方块表!$A:$R,MATCH(H$1,方块表!$1:$1,0),1),"")</f>
        <v>1</v>
      </c>
      <c r="I128">
        <f>IFERROR(VLOOKUP($A128,方块表!$A:$R,MATCH(I$1,方块表!$1:$1,0),1),"")</f>
        <v>4</v>
      </c>
      <c r="J128" t="str">
        <f>IFERROR(VLOOKUP($A128,方块表!$A:$R,MATCH(J$1,方块表!$1:$1,0),1),"")</f>
        <v>棕色钢化玻璃窗格</v>
      </c>
    </row>
    <row r="129" spans="1:10">
      <c r="A129">
        <f>IF(ROW()-2&lt;=COUNT(方块表!E:E),ROW()-2,"")</f>
        <v>127</v>
      </c>
      <c r="B129">
        <f>IFERROR(VLOOKUP($A129,方块表!$A:$R,MATCH(B$1,方块表!$1:$1,0),1),"")</f>
        <v>416013</v>
      </c>
      <c r="C129">
        <f>IFERROR(VLOOKUP($A129,方块表!$A:$R,MATCH(C$1,方块表!$1:$1,0),1),"")</f>
        <v>160</v>
      </c>
      <c r="D129">
        <f>IFERROR(VLOOKUP($A129,方块表!$A:$R,MATCH(D$1,方块表!$1:$1,0),1),"")</f>
        <v>13</v>
      </c>
      <c r="E129">
        <f>IFERROR(VLOOKUP($A129,方块表!$A:$R,MATCH(E$1,方块表!$1:$1,0),1),"")</f>
        <v>8</v>
      </c>
      <c r="F129">
        <f>IFERROR(VLOOKUP($A129,方块表!$A:$R,MATCH(F$1,方块表!$1:$1,0),1),"")</f>
        <v>4</v>
      </c>
      <c r="G129">
        <f>IFERROR(VLOOKUP($A129,方块表!$A:$R,MATCH(G$1,方块表!$1:$1,0),1),"")</f>
        <v>8</v>
      </c>
      <c r="H129">
        <f>IFERROR(VLOOKUP($A129,方块表!$A:$R,MATCH(H$1,方块表!$1:$1,0),1),"")</f>
        <v>1</v>
      </c>
      <c r="I129">
        <f>IFERROR(VLOOKUP($A129,方块表!$A:$R,MATCH(I$1,方块表!$1:$1,0),1),"")</f>
        <v>4</v>
      </c>
      <c r="J129" t="str">
        <f>IFERROR(VLOOKUP($A129,方块表!$A:$R,MATCH(J$1,方块表!$1:$1,0),1),"")</f>
        <v>绿色钢化玻璃窗格</v>
      </c>
    </row>
    <row r="130" spans="1:10">
      <c r="A130">
        <f>IF(ROW()-2&lt;=COUNT(方块表!E:E),ROW()-2,"")</f>
        <v>128</v>
      </c>
      <c r="B130">
        <f>IFERROR(VLOOKUP($A130,方块表!$A:$R,MATCH(B$1,方块表!$1:$1,0),1),"")</f>
        <v>416014</v>
      </c>
      <c r="C130">
        <f>IFERROR(VLOOKUP($A130,方块表!$A:$R,MATCH(C$1,方块表!$1:$1,0),1),"")</f>
        <v>160</v>
      </c>
      <c r="D130">
        <f>IFERROR(VLOOKUP($A130,方块表!$A:$R,MATCH(D$1,方块表!$1:$1,0),1),"")</f>
        <v>14</v>
      </c>
      <c r="E130">
        <f>IFERROR(VLOOKUP($A130,方块表!$A:$R,MATCH(E$1,方块表!$1:$1,0),1),"")</f>
        <v>8</v>
      </c>
      <c r="F130">
        <f>IFERROR(VLOOKUP($A130,方块表!$A:$R,MATCH(F$1,方块表!$1:$1,0),1),"")</f>
        <v>4</v>
      </c>
      <c r="G130">
        <f>IFERROR(VLOOKUP($A130,方块表!$A:$R,MATCH(G$1,方块表!$1:$1,0),1),"")</f>
        <v>8</v>
      </c>
      <c r="H130">
        <f>IFERROR(VLOOKUP($A130,方块表!$A:$R,MATCH(H$1,方块表!$1:$1,0),1),"")</f>
        <v>1</v>
      </c>
      <c r="I130">
        <f>IFERROR(VLOOKUP($A130,方块表!$A:$R,MATCH(I$1,方块表!$1:$1,0),1),"")</f>
        <v>4</v>
      </c>
      <c r="J130" t="str">
        <f>IFERROR(VLOOKUP($A130,方块表!$A:$R,MATCH(J$1,方块表!$1:$1,0),1),"")</f>
        <v>红色钢化玻璃窗格</v>
      </c>
    </row>
    <row r="131" spans="1:10">
      <c r="A131">
        <f>IF(ROW()-2&lt;=COUNT(方块表!E:E),ROW()-2,"")</f>
        <v>129</v>
      </c>
      <c r="B131">
        <f>IFERROR(VLOOKUP($A131,方块表!$A:$R,MATCH(B$1,方块表!$1:$1,0),1),"")</f>
        <v>416015</v>
      </c>
      <c r="C131">
        <f>IFERROR(VLOOKUP($A131,方块表!$A:$R,MATCH(C$1,方块表!$1:$1,0),1),"")</f>
        <v>160</v>
      </c>
      <c r="D131">
        <f>IFERROR(VLOOKUP($A131,方块表!$A:$R,MATCH(D$1,方块表!$1:$1,0),1),"")</f>
        <v>15</v>
      </c>
      <c r="E131">
        <f>IFERROR(VLOOKUP($A131,方块表!$A:$R,MATCH(E$1,方块表!$1:$1,0),1),"")</f>
        <v>8</v>
      </c>
      <c r="F131">
        <f>IFERROR(VLOOKUP($A131,方块表!$A:$R,MATCH(F$1,方块表!$1:$1,0),1),"")</f>
        <v>4</v>
      </c>
      <c r="G131">
        <f>IFERROR(VLOOKUP($A131,方块表!$A:$R,MATCH(G$1,方块表!$1:$1,0),1),"")</f>
        <v>8</v>
      </c>
      <c r="H131">
        <f>IFERROR(VLOOKUP($A131,方块表!$A:$R,MATCH(H$1,方块表!$1:$1,0),1),"")</f>
        <v>1</v>
      </c>
      <c r="I131">
        <f>IFERROR(VLOOKUP($A131,方块表!$A:$R,MATCH(I$1,方块表!$1:$1,0),1),"")</f>
        <v>4</v>
      </c>
      <c r="J131" t="str">
        <f>IFERROR(VLOOKUP($A131,方块表!$A:$R,MATCH(J$1,方块表!$1:$1,0),1),"")</f>
        <v>黑色钢化玻璃窗格</v>
      </c>
    </row>
    <row r="132" spans="1:10">
      <c r="A132">
        <f>IF(ROW()-2&lt;=COUNT(方块表!E:E),ROW()-2,"")</f>
        <v>130</v>
      </c>
      <c r="B132">
        <f>IFERROR(VLOOKUP($A132,方块表!$A:$R,MATCH(B$1,方块表!$1:$1,0),1),"")</f>
        <v>203500</v>
      </c>
      <c r="C132">
        <f>IFERROR(VLOOKUP($A132,方块表!$A:$R,MATCH(C$1,方块表!$1:$1,0),1),"")</f>
        <v>35</v>
      </c>
      <c r="D132">
        <f>IFERROR(VLOOKUP($A132,方块表!$A:$R,MATCH(D$1,方块表!$1:$1,0),1),"")</f>
        <v>0</v>
      </c>
      <c r="E132">
        <f>IFERROR(VLOOKUP($A132,方块表!$A:$R,MATCH(E$1,方块表!$1:$1,0),1),"")</f>
        <v>4</v>
      </c>
      <c r="F132">
        <f>IFERROR(VLOOKUP($A132,方块表!$A:$R,MATCH(F$1,方块表!$1:$1,0),1),"")</f>
        <v>2</v>
      </c>
      <c r="G132">
        <f>IFERROR(VLOOKUP($A132,方块表!$A:$R,MATCH(G$1,方块表!$1:$1,0),1),"")</f>
        <v>4</v>
      </c>
      <c r="H132">
        <f>IFERROR(VLOOKUP($A132,方块表!$A:$R,MATCH(H$1,方块表!$1:$1,0),1),"")</f>
        <v>1</v>
      </c>
      <c r="I132">
        <f>IFERROR(VLOOKUP($A132,方块表!$A:$R,MATCH(I$1,方块表!$1:$1,0),1),"")</f>
        <v>5</v>
      </c>
      <c r="J132" t="str">
        <f>IFERROR(VLOOKUP($A132,方块表!$A:$R,MATCH(J$1,方块表!$1:$1,0),1),"")</f>
        <v>白色羊毛</v>
      </c>
    </row>
    <row r="133" spans="1:10">
      <c r="A133">
        <f>IF(ROW()-2&lt;=COUNT(方块表!E:E),ROW()-2,"")</f>
        <v>131</v>
      </c>
      <c r="B133">
        <f>IFERROR(VLOOKUP($A133,方块表!$A:$R,MATCH(B$1,方块表!$1:$1,0),1),"")</f>
        <v>203501</v>
      </c>
      <c r="C133">
        <f>IFERROR(VLOOKUP($A133,方块表!$A:$R,MATCH(C$1,方块表!$1:$1,0),1),"")</f>
        <v>35</v>
      </c>
      <c r="D133">
        <f>IFERROR(VLOOKUP($A133,方块表!$A:$R,MATCH(D$1,方块表!$1:$1,0),1),"")</f>
        <v>1</v>
      </c>
      <c r="E133">
        <f>IFERROR(VLOOKUP($A133,方块表!$A:$R,MATCH(E$1,方块表!$1:$1,0),1),"")</f>
        <v>4</v>
      </c>
      <c r="F133">
        <f>IFERROR(VLOOKUP($A133,方块表!$A:$R,MATCH(F$1,方块表!$1:$1,0),1),"")</f>
        <v>2</v>
      </c>
      <c r="G133">
        <f>IFERROR(VLOOKUP($A133,方块表!$A:$R,MATCH(G$1,方块表!$1:$1,0),1),"")</f>
        <v>4</v>
      </c>
      <c r="H133">
        <f>IFERROR(VLOOKUP($A133,方块表!$A:$R,MATCH(H$1,方块表!$1:$1,0),1),"")</f>
        <v>1</v>
      </c>
      <c r="I133">
        <f>IFERROR(VLOOKUP($A133,方块表!$A:$R,MATCH(I$1,方块表!$1:$1,0),1),"")</f>
        <v>5</v>
      </c>
      <c r="J133" t="str">
        <f>IFERROR(VLOOKUP($A133,方块表!$A:$R,MATCH(J$1,方块表!$1:$1,0),1),"")</f>
        <v>橙色羊毛</v>
      </c>
    </row>
    <row r="134" spans="1:10">
      <c r="A134">
        <f>IF(ROW()-2&lt;=COUNT(方块表!E:E),ROW()-2,"")</f>
        <v>132</v>
      </c>
      <c r="B134">
        <f>IFERROR(VLOOKUP($A134,方块表!$A:$R,MATCH(B$1,方块表!$1:$1,0),1),"")</f>
        <v>203502</v>
      </c>
      <c r="C134">
        <f>IFERROR(VLOOKUP($A134,方块表!$A:$R,MATCH(C$1,方块表!$1:$1,0),1),"")</f>
        <v>35</v>
      </c>
      <c r="D134">
        <f>IFERROR(VLOOKUP($A134,方块表!$A:$R,MATCH(D$1,方块表!$1:$1,0),1),"")</f>
        <v>2</v>
      </c>
      <c r="E134">
        <f>IFERROR(VLOOKUP($A134,方块表!$A:$R,MATCH(E$1,方块表!$1:$1,0),1),"")</f>
        <v>4</v>
      </c>
      <c r="F134">
        <f>IFERROR(VLOOKUP($A134,方块表!$A:$R,MATCH(F$1,方块表!$1:$1,0),1),"")</f>
        <v>2</v>
      </c>
      <c r="G134">
        <f>IFERROR(VLOOKUP($A134,方块表!$A:$R,MATCH(G$1,方块表!$1:$1,0),1),"")</f>
        <v>4</v>
      </c>
      <c r="H134">
        <f>IFERROR(VLOOKUP($A134,方块表!$A:$R,MATCH(H$1,方块表!$1:$1,0),1),"")</f>
        <v>1</v>
      </c>
      <c r="I134">
        <f>IFERROR(VLOOKUP($A134,方块表!$A:$R,MATCH(I$1,方块表!$1:$1,0),1),"")</f>
        <v>5</v>
      </c>
      <c r="J134" t="str">
        <f>IFERROR(VLOOKUP($A134,方块表!$A:$R,MATCH(J$1,方块表!$1:$1,0),1),"")</f>
        <v>品红色羊毛</v>
      </c>
    </row>
    <row r="135" spans="1:10">
      <c r="A135">
        <f>IF(ROW()-2&lt;=COUNT(方块表!E:E),ROW()-2,"")</f>
        <v>133</v>
      </c>
      <c r="B135">
        <f>IFERROR(VLOOKUP($A135,方块表!$A:$R,MATCH(B$1,方块表!$1:$1,0),1),"")</f>
        <v>203503</v>
      </c>
      <c r="C135">
        <f>IFERROR(VLOOKUP($A135,方块表!$A:$R,MATCH(C$1,方块表!$1:$1,0),1),"")</f>
        <v>35</v>
      </c>
      <c r="D135">
        <f>IFERROR(VLOOKUP($A135,方块表!$A:$R,MATCH(D$1,方块表!$1:$1,0),1),"")</f>
        <v>3</v>
      </c>
      <c r="E135">
        <f>IFERROR(VLOOKUP($A135,方块表!$A:$R,MATCH(E$1,方块表!$1:$1,0),1),"")</f>
        <v>4</v>
      </c>
      <c r="F135">
        <f>IFERROR(VLOOKUP($A135,方块表!$A:$R,MATCH(F$1,方块表!$1:$1,0),1),"")</f>
        <v>2</v>
      </c>
      <c r="G135">
        <f>IFERROR(VLOOKUP($A135,方块表!$A:$R,MATCH(G$1,方块表!$1:$1,0),1),"")</f>
        <v>4</v>
      </c>
      <c r="H135">
        <f>IFERROR(VLOOKUP($A135,方块表!$A:$R,MATCH(H$1,方块表!$1:$1,0),1),"")</f>
        <v>1</v>
      </c>
      <c r="I135">
        <f>IFERROR(VLOOKUP($A135,方块表!$A:$R,MATCH(I$1,方块表!$1:$1,0),1),"")</f>
        <v>5</v>
      </c>
      <c r="J135" t="str">
        <f>IFERROR(VLOOKUP($A135,方块表!$A:$R,MATCH(J$1,方块表!$1:$1,0),1),"")</f>
        <v>浅蓝色羊毛</v>
      </c>
    </row>
    <row r="136" spans="1:10">
      <c r="A136">
        <f>IF(ROW()-2&lt;=COUNT(方块表!E:E),ROW()-2,"")</f>
        <v>134</v>
      </c>
      <c r="B136">
        <f>IFERROR(VLOOKUP($A136,方块表!$A:$R,MATCH(B$1,方块表!$1:$1,0),1),"")</f>
        <v>203504</v>
      </c>
      <c r="C136">
        <f>IFERROR(VLOOKUP($A136,方块表!$A:$R,MATCH(C$1,方块表!$1:$1,0),1),"")</f>
        <v>35</v>
      </c>
      <c r="D136">
        <f>IFERROR(VLOOKUP($A136,方块表!$A:$R,MATCH(D$1,方块表!$1:$1,0),1),"")</f>
        <v>4</v>
      </c>
      <c r="E136">
        <f>IFERROR(VLOOKUP($A136,方块表!$A:$R,MATCH(E$1,方块表!$1:$1,0),1),"")</f>
        <v>4</v>
      </c>
      <c r="F136">
        <f>IFERROR(VLOOKUP($A136,方块表!$A:$R,MATCH(F$1,方块表!$1:$1,0),1),"")</f>
        <v>2</v>
      </c>
      <c r="G136">
        <f>IFERROR(VLOOKUP($A136,方块表!$A:$R,MATCH(G$1,方块表!$1:$1,0),1),"")</f>
        <v>4</v>
      </c>
      <c r="H136">
        <f>IFERROR(VLOOKUP($A136,方块表!$A:$R,MATCH(H$1,方块表!$1:$1,0),1),"")</f>
        <v>1</v>
      </c>
      <c r="I136">
        <f>IFERROR(VLOOKUP($A136,方块表!$A:$R,MATCH(I$1,方块表!$1:$1,0),1),"")</f>
        <v>5</v>
      </c>
      <c r="J136" t="str">
        <f>IFERROR(VLOOKUP($A136,方块表!$A:$R,MATCH(J$1,方块表!$1:$1,0),1),"")</f>
        <v>黄色羊毛</v>
      </c>
    </row>
    <row r="137" spans="1:10">
      <c r="A137">
        <f>IF(ROW()-2&lt;=COUNT(方块表!E:E),ROW()-2,"")</f>
        <v>135</v>
      </c>
      <c r="B137">
        <f>IFERROR(VLOOKUP($A137,方块表!$A:$R,MATCH(B$1,方块表!$1:$1,0),1),"")</f>
        <v>203505</v>
      </c>
      <c r="C137">
        <f>IFERROR(VLOOKUP($A137,方块表!$A:$R,MATCH(C$1,方块表!$1:$1,0),1),"")</f>
        <v>35</v>
      </c>
      <c r="D137">
        <f>IFERROR(VLOOKUP($A137,方块表!$A:$R,MATCH(D$1,方块表!$1:$1,0),1),"")</f>
        <v>5</v>
      </c>
      <c r="E137">
        <f>IFERROR(VLOOKUP($A137,方块表!$A:$R,MATCH(E$1,方块表!$1:$1,0),1),"")</f>
        <v>4</v>
      </c>
      <c r="F137">
        <f>IFERROR(VLOOKUP($A137,方块表!$A:$R,MATCH(F$1,方块表!$1:$1,0),1),"")</f>
        <v>2</v>
      </c>
      <c r="G137">
        <f>IFERROR(VLOOKUP($A137,方块表!$A:$R,MATCH(G$1,方块表!$1:$1,0),1),"")</f>
        <v>4</v>
      </c>
      <c r="H137">
        <f>IFERROR(VLOOKUP($A137,方块表!$A:$R,MATCH(H$1,方块表!$1:$1,0),1),"")</f>
        <v>1</v>
      </c>
      <c r="I137">
        <f>IFERROR(VLOOKUP($A137,方块表!$A:$R,MATCH(I$1,方块表!$1:$1,0),1),"")</f>
        <v>5</v>
      </c>
      <c r="J137" t="str">
        <f>IFERROR(VLOOKUP($A137,方块表!$A:$R,MATCH(J$1,方块表!$1:$1,0),1),"")</f>
        <v>浅绿色羊毛</v>
      </c>
    </row>
    <row r="138" spans="1:10">
      <c r="A138">
        <f>IF(ROW()-2&lt;=COUNT(方块表!E:E),ROW()-2,"")</f>
        <v>136</v>
      </c>
      <c r="B138">
        <f>IFERROR(VLOOKUP($A138,方块表!$A:$R,MATCH(B$1,方块表!$1:$1,0),1),"")</f>
        <v>203506</v>
      </c>
      <c r="C138">
        <f>IFERROR(VLOOKUP($A138,方块表!$A:$R,MATCH(C$1,方块表!$1:$1,0),1),"")</f>
        <v>35</v>
      </c>
      <c r="D138">
        <f>IFERROR(VLOOKUP($A138,方块表!$A:$R,MATCH(D$1,方块表!$1:$1,0),1),"")</f>
        <v>6</v>
      </c>
      <c r="E138">
        <f>IFERROR(VLOOKUP($A138,方块表!$A:$R,MATCH(E$1,方块表!$1:$1,0),1),"")</f>
        <v>4</v>
      </c>
      <c r="F138">
        <f>IFERROR(VLOOKUP($A138,方块表!$A:$R,MATCH(F$1,方块表!$1:$1,0),1),"")</f>
        <v>2</v>
      </c>
      <c r="G138">
        <f>IFERROR(VLOOKUP($A138,方块表!$A:$R,MATCH(G$1,方块表!$1:$1,0),1),"")</f>
        <v>4</v>
      </c>
      <c r="H138">
        <f>IFERROR(VLOOKUP($A138,方块表!$A:$R,MATCH(H$1,方块表!$1:$1,0),1),"")</f>
        <v>1</v>
      </c>
      <c r="I138">
        <f>IFERROR(VLOOKUP($A138,方块表!$A:$R,MATCH(I$1,方块表!$1:$1,0),1),"")</f>
        <v>5</v>
      </c>
      <c r="J138" t="str">
        <f>IFERROR(VLOOKUP($A138,方块表!$A:$R,MATCH(J$1,方块表!$1:$1,0),1),"")</f>
        <v>粉色羊毛</v>
      </c>
    </row>
    <row r="139" spans="1:10">
      <c r="A139">
        <f>IF(ROW()-2&lt;=COUNT(方块表!E:E),ROW()-2,"")</f>
        <v>137</v>
      </c>
      <c r="B139">
        <f>IFERROR(VLOOKUP($A139,方块表!$A:$R,MATCH(B$1,方块表!$1:$1,0),1),"")</f>
        <v>203507</v>
      </c>
      <c r="C139">
        <f>IFERROR(VLOOKUP($A139,方块表!$A:$R,MATCH(C$1,方块表!$1:$1,0),1),"")</f>
        <v>35</v>
      </c>
      <c r="D139">
        <f>IFERROR(VLOOKUP($A139,方块表!$A:$R,MATCH(D$1,方块表!$1:$1,0),1),"")</f>
        <v>7</v>
      </c>
      <c r="E139">
        <f>IFERROR(VLOOKUP($A139,方块表!$A:$R,MATCH(E$1,方块表!$1:$1,0),1),"")</f>
        <v>4</v>
      </c>
      <c r="F139">
        <f>IFERROR(VLOOKUP($A139,方块表!$A:$R,MATCH(F$1,方块表!$1:$1,0),1),"")</f>
        <v>2</v>
      </c>
      <c r="G139">
        <f>IFERROR(VLOOKUP($A139,方块表!$A:$R,MATCH(G$1,方块表!$1:$1,0),1),"")</f>
        <v>4</v>
      </c>
      <c r="H139">
        <f>IFERROR(VLOOKUP($A139,方块表!$A:$R,MATCH(H$1,方块表!$1:$1,0),1),"")</f>
        <v>1</v>
      </c>
      <c r="I139">
        <f>IFERROR(VLOOKUP($A139,方块表!$A:$R,MATCH(I$1,方块表!$1:$1,0),1),"")</f>
        <v>5</v>
      </c>
      <c r="J139" t="str">
        <f>IFERROR(VLOOKUP($A139,方块表!$A:$R,MATCH(J$1,方块表!$1:$1,0),1),"")</f>
        <v>灰色羊毛</v>
      </c>
    </row>
    <row r="140" spans="1:10">
      <c r="A140">
        <f>IF(ROW()-2&lt;=COUNT(方块表!E:E),ROW()-2,"")</f>
        <v>138</v>
      </c>
      <c r="B140">
        <f>IFERROR(VLOOKUP($A140,方块表!$A:$R,MATCH(B$1,方块表!$1:$1,0),1),"")</f>
        <v>203508</v>
      </c>
      <c r="C140">
        <f>IFERROR(VLOOKUP($A140,方块表!$A:$R,MATCH(C$1,方块表!$1:$1,0),1),"")</f>
        <v>35</v>
      </c>
      <c r="D140">
        <f>IFERROR(VLOOKUP($A140,方块表!$A:$R,MATCH(D$1,方块表!$1:$1,0),1),"")</f>
        <v>8</v>
      </c>
      <c r="E140">
        <f>IFERROR(VLOOKUP($A140,方块表!$A:$R,MATCH(E$1,方块表!$1:$1,0),1),"")</f>
        <v>4</v>
      </c>
      <c r="F140">
        <f>IFERROR(VLOOKUP($A140,方块表!$A:$R,MATCH(F$1,方块表!$1:$1,0),1),"")</f>
        <v>2</v>
      </c>
      <c r="G140">
        <f>IFERROR(VLOOKUP($A140,方块表!$A:$R,MATCH(G$1,方块表!$1:$1,0),1),"")</f>
        <v>4</v>
      </c>
      <c r="H140">
        <f>IFERROR(VLOOKUP($A140,方块表!$A:$R,MATCH(H$1,方块表!$1:$1,0),1),"")</f>
        <v>1</v>
      </c>
      <c r="I140">
        <f>IFERROR(VLOOKUP($A140,方块表!$A:$R,MATCH(I$1,方块表!$1:$1,0),1),"")</f>
        <v>5</v>
      </c>
      <c r="J140" t="str">
        <f>IFERROR(VLOOKUP($A140,方块表!$A:$R,MATCH(J$1,方块表!$1:$1,0),1),"")</f>
        <v>浅灰色羊毛</v>
      </c>
    </row>
    <row r="141" spans="1:10">
      <c r="A141">
        <f>IF(ROW()-2&lt;=COUNT(方块表!E:E),ROW()-2,"")</f>
        <v>139</v>
      </c>
      <c r="B141">
        <f>IFERROR(VLOOKUP($A141,方块表!$A:$R,MATCH(B$1,方块表!$1:$1,0),1),"")</f>
        <v>203509</v>
      </c>
      <c r="C141">
        <f>IFERROR(VLOOKUP($A141,方块表!$A:$R,MATCH(C$1,方块表!$1:$1,0),1),"")</f>
        <v>35</v>
      </c>
      <c r="D141">
        <f>IFERROR(VLOOKUP($A141,方块表!$A:$R,MATCH(D$1,方块表!$1:$1,0),1),"")</f>
        <v>9</v>
      </c>
      <c r="E141">
        <f>IFERROR(VLOOKUP($A141,方块表!$A:$R,MATCH(E$1,方块表!$1:$1,0),1),"")</f>
        <v>4</v>
      </c>
      <c r="F141">
        <f>IFERROR(VLOOKUP($A141,方块表!$A:$R,MATCH(F$1,方块表!$1:$1,0),1),"")</f>
        <v>2</v>
      </c>
      <c r="G141">
        <f>IFERROR(VLOOKUP($A141,方块表!$A:$R,MATCH(G$1,方块表!$1:$1,0),1),"")</f>
        <v>4</v>
      </c>
      <c r="H141">
        <f>IFERROR(VLOOKUP($A141,方块表!$A:$R,MATCH(H$1,方块表!$1:$1,0),1),"")</f>
        <v>1</v>
      </c>
      <c r="I141">
        <f>IFERROR(VLOOKUP($A141,方块表!$A:$R,MATCH(I$1,方块表!$1:$1,0),1),"")</f>
        <v>5</v>
      </c>
      <c r="J141" t="str">
        <f>IFERROR(VLOOKUP($A141,方块表!$A:$R,MATCH(J$1,方块表!$1:$1,0),1),"")</f>
        <v>青色羊毛</v>
      </c>
    </row>
    <row r="142" spans="1:10">
      <c r="A142">
        <f>IF(ROW()-2&lt;=COUNT(方块表!E:E),ROW()-2,"")</f>
        <v>140</v>
      </c>
      <c r="B142">
        <f>IFERROR(VLOOKUP($A142,方块表!$A:$R,MATCH(B$1,方块表!$1:$1,0),1),"")</f>
        <v>203510</v>
      </c>
      <c r="C142">
        <f>IFERROR(VLOOKUP($A142,方块表!$A:$R,MATCH(C$1,方块表!$1:$1,0),1),"")</f>
        <v>35</v>
      </c>
      <c r="D142">
        <f>IFERROR(VLOOKUP($A142,方块表!$A:$R,MATCH(D$1,方块表!$1:$1,0),1),"")</f>
        <v>10</v>
      </c>
      <c r="E142">
        <f>IFERROR(VLOOKUP($A142,方块表!$A:$R,MATCH(E$1,方块表!$1:$1,0),1),"")</f>
        <v>4</v>
      </c>
      <c r="F142">
        <f>IFERROR(VLOOKUP($A142,方块表!$A:$R,MATCH(F$1,方块表!$1:$1,0),1),"")</f>
        <v>2</v>
      </c>
      <c r="G142">
        <f>IFERROR(VLOOKUP($A142,方块表!$A:$R,MATCH(G$1,方块表!$1:$1,0),1),"")</f>
        <v>4</v>
      </c>
      <c r="H142">
        <f>IFERROR(VLOOKUP($A142,方块表!$A:$R,MATCH(H$1,方块表!$1:$1,0),1),"")</f>
        <v>1</v>
      </c>
      <c r="I142">
        <f>IFERROR(VLOOKUP($A142,方块表!$A:$R,MATCH(I$1,方块表!$1:$1,0),1),"")</f>
        <v>5</v>
      </c>
      <c r="J142" t="str">
        <f>IFERROR(VLOOKUP($A142,方块表!$A:$R,MATCH(J$1,方块表!$1:$1,0),1),"")</f>
        <v>紫色羊毛</v>
      </c>
    </row>
    <row r="143" spans="1:10">
      <c r="A143">
        <f>IF(ROW()-2&lt;=COUNT(方块表!E:E),ROW()-2,"")</f>
        <v>141</v>
      </c>
      <c r="B143">
        <f>IFERROR(VLOOKUP($A143,方块表!$A:$R,MATCH(B$1,方块表!$1:$1,0),1),"")</f>
        <v>203511</v>
      </c>
      <c r="C143">
        <f>IFERROR(VLOOKUP($A143,方块表!$A:$R,MATCH(C$1,方块表!$1:$1,0),1),"")</f>
        <v>35</v>
      </c>
      <c r="D143">
        <f>IFERROR(VLOOKUP($A143,方块表!$A:$R,MATCH(D$1,方块表!$1:$1,0),1),"")</f>
        <v>11</v>
      </c>
      <c r="E143">
        <f>IFERROR(VLOOKUP($A143,方块表!$A:$R,MATCH(E$1,方块表!$1:$1,0),1),"")</f>
        <v>4</v>
      </c>
      <c r="F143">
        <f>IFERROR(VLOOKUP($A143,方块表!$A:$R,MATCH(F$1,方块表!$1:$1,0),1),"")</f>
        <v>2</v>
      </c>
      <c r="G143">
        <f>IFERROR(VLOOKUP($A143,方块表!$A:$R,MATCH(G$1,方块表!$1:$1,0),1),"")</f>
        <v>4</v>
      </c>
      <c r="H143">
        <f>IFERROR(VLOOKUP($A143,方块表!$A:$R,MATCH(H$1,方块表!$1:$1,0),1),"")</f>
        <v>1</v>
      </c>
      <c r="I143">
        <f>IFERROR(VLOOKUP($A143,方块表!$A:$R,MATCH(I$1,方块表!$1:$1,0),1),"")</f>
        <v>5</v>
      </c>
      <c r="J143" t="str">
        <f>IFERROR(VLOOKUP($A143,方块表!$A:$R,MATCH(J$1,方块表!$1:$1,0),1),"")</f>
        <v>蓝色羊毛</v>
      </c>
    </row>
    <row r="144" spans="1:10">
      <c r="A144">
        <f>IF(ROW()-2&lt;=COUNT(方块表!E:E),ROW()-2,"")</f>
        <v>142</v>
      </c>
      <c r="B144">
        <f>IFERROR(VLOOKUP($A144,方块表!$A:$R,MATCH(B$1,方块表!$1:$1,0),1),"")</f>
        <v>203512</v>
      </c>
      <c r="C144">
        <f>IFERROR(VLOOKUP($A144,方块表!$A:$R,MATCH(C$1,方块表!$1:$1,0),1),"")</f>
        <v>35</v>
      </c>
      <c r="D144">
        <f>IFERROR(VLOOKUP($A144,方块表!$A:$R,MATCH(D$1,方块表!$1:$1,0),1),"")</f>
        <v>12</v>
      </c>
      <c r="E144">
        <f>IFERROR(VLOOKUP($A144,方块表!$A:$R,MATCH(E$1,方块表!$1:$1,0),1),"")</f>
        <v>4</v>
      </c>
      <c r="F144">
        <f>IFERROR(VLOOKUP($A144,方块表!$A:$R,MATCH(F$1,方块表!$1:$1,0),1),"")</f>
        <v>2</v>
      </c>
      <c r="G144">
        <f>IFERROR(VLOOKUP($A144,方块表!$A:$R,MATCH(G$1,方块表!$1:$1,0),1),"")</f>
        <v>4</v>
      </c>
      <c r="H144">
        <f>IFERROR(VLOOKUP($A144,方块表!$A:$R,MATCH(H$1,方块表!$1:$1,0),1),"")</f>
        <v>1</v>
      </c>
      <c r="I144">
        <f>IFERROR(VLOOKUP($A144,方块表!$A:$R,MATCH(I$1,方块表!$1:$1,0),1),"")</f>
        <v>5</v>
      </c>
      <c r="J144" t="str">
        <f>IFERROR(VLOOKUP($A144,方块表!$A:$R,MATCH(J$1,方块表!$1:$1,0),1),"")</f>
        <v>棕色羊毛</v>
      </c>
    </row>
    <row r="145" spans="1:10">
      <c r="A145">
        <f>IF(ROW()-2&lt;=COUNT(方块表!E:E),ROW()-2,"")</f>
        <v>143</v>
      </c>
      <c r="B145">
        <f>IFERROR(VLOOKUP($A145,方块表!$A:$R,MATCH(B$1,方块表!$1:$1,0),1),"")</f>
        <v>203513</v>
      </c>
      <c r="C145">
        <f>IFERROR(VLOOKUP($A145,方块表!$A:$R,MATCH(C$1,方块表!$1:$1,0),1),"")</f>
        <v>35</v>
      </c>
      <c r="D145">
        <f>IFERROR(VLOOKUP($A145,方块表!$A:$R,MATCH(D$1,方块表!$1:$1,0),1),"")</f>
        <v>13</v>
      </c>
      <c r="E145">
        <f>IFERROR(VLOOKUP($A145,方块表!$A:$R,MATCH(E$1,方块表!$1:$1,0),1),"")</f>
        <v>4</v>
      </c>
      <c r="F145">
        <f>IFERROR(VLOOKUP($A145,方块表!$A:$R,MATCH(F$1,方块表!$1:$1,0),1),"")</f>
        <v>2</v>
      </c>
      <c r="G145">
        <f>IFERROR(VLOOKUP($A145,方块表!$A:$R,MATCH(G$1,方块表!$1:$1,0),1),"")</f>
        <v>4</v>
      </c>
      <c r="H145">
        <f>IFERROR(VLOOKUP($A145,方块表!$A:$R,MATCH(H$1,方块表!$1:$1,0),1),"")</f>
        <v>1</v>
      </c>
      <c r="I145">
        <f>IFERROR(VLOOKUP($A145,方块表!$A:$R,MATCH(I$1,方块表!$1:$1,0),1),"")</f>
        <v>5</v>
      </c>
      <c r="J145" t="str">
        <f>IFERROR(VLOOKUP($A145,方块表!$A:$R,MATCH(J$1,方块表!$1:$1,0),1),"")</f>
        <v>绿色羊毛</v>
      </c>
    </row>
    <row r="146" spans="1:10">
      <c r="A146">
        <f>IF(ROW()-2&lt;=COUNT(方块表!E:E),ROW()-2,"")</f>
        <v>144</v>
      </c>
      <c r="B146">
        <f>IFERROR(VLOOKUP($A146,方块表!$A:$R,MATCH(B$1,方块表!$1:$1,0),1),"")</f>
        <v>203514</v>
      </c>
      <c r="C146">
        <f>IFERROR(VLOOKUP($A146,方块表!$A:$R,MATCH(C$1,方块表!$1:$1,0),1),"")</f>
        <v>35</v>
      </c>
      <c r="D146">
        <f>IFERROR(VLOOKUP($A146,方块表!$A:$R,MATCH(D$1,方块表!$1:$1,0),1),"")</f>
        <v>14</v>
      </c>
      <c r="E146">
        <f>IFERROR(VLOOKUP($A146,方块表!$A:$R,MATCH(E$1,方块表!$1:$1,0),1),"")</f>
        <v>4</v>
      </c>
      <c r="F146">
        <f>IFERROR(VLOOKUP($A146,方块表!$A:$R,MATCH(F$1,方块表!$1:$1,0),1),"")</f>
        <v>2</v>
      </c>
      <c r="G146">
        <f>IFERROR(VLOOKUP($A146,方块表!$A:$R,MATCH(G$1,方块表!$1:$1,0),1),"")</f>
        <v>4</v>
      </c>
      <c r="H146">
        <f>IFERROR(VLOOKUP($A146,方块表!$A:$R,MATCH(H$1,方块表!$1:$1,0),1),"")</f>
        <v>1</v>
      </c>
      <c r="I146">
        <f>IFERROR(VLOOKUP($A146,方块表!$A:$R,MATCH(I$1,方块表!$1:$1,0),1),"")</f>
        <v>5</v>
      </c>
      <c r="J146" t="str">
        <f>IFERROR(VLOOKUP($A146,方块表!$A:$R,MATCH(J$1,方块表!$1:$1,0),1),"")</f>
        <v>红色羊毛</v>
      </c>
    </row>
    <row r="147" spans="1:10">
      <c r="A147">
        <f>IF(ROW()-2&lt;=COUNT(方块表!E:E),ROW()-2,"")</f>
        <v>145</v>
      </c>
      <c r="B147">
        <f>IFERROR(VLOOKUP($A147,方块表!$A:$R,MATCH(B$1,方块表!$1:$1,0),1),"")</f>
        <v>203515</v>
      </c>
      <c r="C147">
        <f>IFERROR(VLOOKUP($A147,方块表!$A:$R,MATCH(C$1,方块表!$1:$1,0),1),"")</f>
        <v>35</v>
      </c>
      <c r="D147">
        <f>IFERROR(VLOOKUP($A147,方块表!$A:$R,MATCH(D$1,方块表!$1:$1,0),1),"")</f>
        <v>15</v>
      </c>
      <c r="E147">
        <f>IFERROR(VLOOKUP($A147,方块表!$A:$R,MATCH(E$1,方块表!$1:$1,0),1),"")</f>
        <v>4</v>
      </c>
      <c r="F147">
        <f>IFERROR(VLOOKUP($A147,方块表!$A:$R,MATCH(F$1,方块表!$1:$1,0),1),"")</f>
        <v>2</v>
      </c>
      <c r="G147">
        <f>IFERROR(VLOOKUP($A147,方块表!$A:$R,MATCH(G$1,方块表!$1:$1,0),1),"")</f>
        <v>4</v>
      </c>
      <c r="H147">
        <f>IFERROR(VLOOKUP($A147,方块表!$A:$R,MATCH(H$1,方块表!$1:$1,0),1),"")</f>
        <v>1</v>
      </c>
      <c r="I147">
        <f>IFERROR(VLOOKUP($A147,方块表!$A:$R,MATCH(I$1,方块表!$1:$1,0),1),"")</f>
        <v>5</v>
      </c>
      <c r="J147" t="str">
        <f>IFERROR(VLOOKUP($A147,方块表!$A:$R,MATCH(J$1,方块表!$1:$1,0),1),"")</f>
        <v>黑色羊毛</v>
      </c>
    </row>
    <row r="148" spans="1:10">
      <c r="A148">
        <f>IF(ROW()-2&lt;=COUNT(方块表!E:E),ROW()-2,"")</f>
        <v>146</v>
      </c>
      <c r="B148">
        <f>IFERROR(VLOOKUP($A148,方块表!$A:$R,MATCH(B$1,方块表!$1:$1,0),1),"")</f>
        <v>217100</v>
      </c>
      <c r="C148">
        <f>IFERROR(VLOOKUP($A148,方块表!$A:$R,MATCH(C$1,方块表!$1:$1,0),1),"")</f>
        <v>171</v>
      </c>
      <c r="D148">
        <f>IFERROR(VLOOKUP($A148,方块表!$A:$R,MATCH(D$1,方块表!$1:$1,0),1),"")</f>
        <v>0</v>
      </c>
      <c r="E148">
        <f>IFERROR(VLOOKUP($A148,方块表!$A:$R,MATCH(E$1,方块表!$1:$1,0),1),"")</f>
        <v>4</v>
      </c>
      <c r="F148">
        <f>IFERROR(VLOOKUP($A148,方块表!$A:$R,MATCH(F$1,方块表!$1:$1,0),1),"")</f>
        <v>2</v>
      </c>
      <c r="G148">
        <f>IFERROR(VLOOKUP($A148,方块表!$A:$R,MATCH(G$1,方块表!$1:$1,0),1),"")</f>
        <v>4</v>
      </c>
      <c r="H148">
        <f>IFERROR(VLOOKUP($A148,方块表!$A:$R,MATCH(H$1,方块表!$1:$1,0),1),"")</f>
        <v>1</v>
      </c>
      <c r="I148">
        <f>IFERROR(VLOOKUP($A148,方块表!$A:$R,MATCH(I$1,方块表!$1:$1,0),1),"")</f>
        <v>5</v>
      </c>
      <c r="J148" t="str">
        <f>IFERROR(VLOOKUP($A148,方块表!$A:$R,MATCH(J$1,方块表!$1:$1,0),1),"")</f>
        <v>白色地毯</v>
      </c>
    </row>
    <row r="149" spans="1:10">
      <c r="A149">
        <f>IF(ROW()-2&lt;=COUNT(方块表!E:E),ROW()-2,"")</f>
        <v>147</v>
      </c>
      <c r="B149">
        <f>IFERROR(VLOOKUP($A149,方块表!$A:$R,MATCH(B$1,方块表!$1:$1,0),1),"")</f>
        <v>217101</v>
      </c>
      <c r="C149">
        <f>IFERROR(VLOOKUP($A149,方块表!$A:$R,MATCH(C$1,方块表!$1:$1,0),1),"")</f>
        <v>171</v>
      </c>
      <c r="D149">
        <f>IFERROR(VLOOKUP($A149,方块表!$A:$R,MATCH(D$1,方块表!$1:$1,0),1),"")</f>
        <v>1</v>
      </c>
      <c r="E149">
        <f>IFERROR(VLOOKUP($A149,方块表!$A:$R,MATCH(E$1,方块表!$1:$1,0),1),"")</f>
        <v>4</v>
      </c>
      <c r="F149">
        <f>IFERROR(VLOOKUP($A149,方块表!$A:$R,MATCH(F$1,方块表!$1:$1,0),1),"")</f>
        <v>2</v>
      </c>
      <c r="G149">
        <f>IFERROR(VLOOKUP($A149,方块表!$A:$R,MATCH(G$1,方块表!$1:$1,0),1),"")</f>
        <v>4</v>
      </c>
      <c r="H149">
        <f>IFERROR(VLOOKUP($A149,方块表!$A:$R,MATCH(H$1,方块表!$1:$1,0),1),"")</f>
        <v>1</v>
      </c>
      <c r="I149">
        <f>IFERROR(VLOOKUP($A149,方块表!$A:$R,MATCH(I$1,方块表!$1:$1,0),1),"")</f>
        <v>5</v>
      </c>
      <c r="J149" t="str">
        <f>IFERROR(VLOOKUP($A149,方块表!$A:$R,MATCH(J$1,方块表!$1:$1,0),1),"")</f>
        <v>橙色地毯</v>
      </c>
    </row>
    <row r="150" spans="1:10">
      <c r="A150">
        <f>IF(ROW()-2&lt;=COUNT(方块表!E:E),ROW()-2,"")</f>
        <v>148</v>
      </c>
      <c r="B150">
        <f>IFERROR(VLOOKUP($A150,方块表!$A:$R,MATCH(B$1,方块表!$1:$1,0),1),"")</f>
        <v>217102</v>
      </c>
      <c r="C150">
        <f>IFERROR(VLOOKUP($A150,方块表!$A:$R,MATCH(C$1,方块表!$1:$1,0),1),"")</f>
        <v>171</v>
      </c>
      <c r="D150">
        <f>IFERROR(VLOOKUP($A150,方块表!$A:$R,MATCH(D$1,方块表!$1:$1,0),1),"")</f>
        <v>2</v>
      </c>
      <c r="E150">
        <f>IFERROR(VLOOKUP($A150,方块表!$A:$R,MATCH(E$1,方块表!$1:$1,0),1),"")</f>
        <v>4</v>
      </c>
      <c r="F150">
        <f>IFERROR(VLOOKUP($A150,方块表!$A:$R,MATCH(F$1,方块表!$1:$1,0),1),"")</f>
        <v>2</v>
      </c>
      <c r="G150">
        <f>IFERROR(VLOOKUP($A150,方块表!$A:$R,MATCH(G$1,方块表!$1:$1,0),1),"")</f>
        <v>4</v>
      </c>
      <c r="H150">
        <f>IFERROR(VLOOKUP($A150,方块表!$A:$R,MATCH(H$1,方块表!$1:$1,0),1),"")</f>
        <v>1</v>
      </c>
      <c r="I150">
        <f>IFERROR(VLOOKUP($A150,方块表!$A:$R,MATCH(I$1,方块表!$1:$1,0),1),"")</f>
        <v>5</v>
      </c>
      <c r="J150" t="str">
        <f>IFERROR(VLOOKUP($A150,方块表!$A:$R,MATCH(J$1,方块表!$1:$1,0),1),"")</f>
        <v>品红色地毯</v>
      </c>
    </row>
    <row r="151" spans="1:10">
      <c r="A151">
        <f>IF(ROW()-2&lt;=COUNT(方块表!E:E),ROW()-2,"")</f>
        <v>149</v>
      </c>
      <c r="B151">
        <f>IFERROR(VLOOKUP($A151,方块表!$A:$R,MATCH(B$1,方块表!$1:$1,0),1),"")</f>
        <v>217103</v>
      </c>
      <c r="C151">
        <f>IFERROR(VLOOKUP($A151,方块表!$A:$R,MATCH(C$1,方块表!$1:$1,0),1),"")</f>
        <v>171</v>
      </c>
      <c r="D151">
        <f>IFERROR(VLOOKUP($A151,方块表!$A:$R,MATCH(D$1,方块表!$1:$1,0),1),"")</f>
        <v>3</v>
      </c>
      <c r="E151">
        <f>IFERROR(VLOOKUP($A151,方块表!$A:$R,MATCH(E$1,方块表!$1:$1,0),1),"")</f>
        <v>4</v>
      </c>
      <c r="F151">
        <f>IFERROR(VLOOKUP($A151,方块表!$A:$R,MATCH(F$1,方块表!$1:$1,0),1),"")</f>
        <v>2</v>
      </c>
      <c r="G151">
        <f>IFERROR(VLOOKUP($A151,方块表!$A:$R,MATCH(G$1,方块表!$1:$1,0),1),"")</f>
        <v>4</v>
      </c>
      <c r="H151">
        <f>IFERROR(VLOOKUP($A151,方块表!$A:$R,MATCH(H$1,方块表!$1:$1,0),1),"")</f>
        <v>1</v>
      </c>
      <c r="I151">
        <f>IFERROR(VLOOKUP($A151,方块表!$A:$R,MATCH(I$1,方块表!$1:$1,0),1),"")</f>
        <v>5</v>
      </c>
      <c r="J151" t="str">
        <f>IFERROR(VLOOKUP($A151,方块表!$A:$R,MATCH(J$1,方块表!$1:$1,0),1),"")</f>
        <v>浅蓝色地毯</v>
      </c>
    </row>
    <row r="152" spans="1:10">
      <c r="A152">
        <f>IF(ROW()-2&lt;=COUNT(方块表!E:E),ROW()-2,"")</f>
        <v>150</v>
      </c>
      <c r="B152">
        <f>IFERROR(VLOOKUP($A152,方块表!$A:$R,MATCH(B$1,方块表!$1:$1,0),1),"")</f>
        <v>217104</v>
      </c>
      <c r="C152">
        <f>IFERROR(VLOOKUP($A152,方块表!$A:$R,MATCH(C$1,方块表!$1:$1,0),1),"")</f>
        <v>171</v>
      </c>
      <c r="D152">
        <f>IFERROR(VLOOKUP($A152,方块表!$A:$R,MATCH(D$1,方块表!$1:$1,0),1),"")</f>
        <v>4</v>
      </c>
      <c r="E152">
        <f>IFERROR(VLOOKUP($A152,方块表!$A:$R,MATCH(E$1,方块表!$1:$1,0),1),"")</f>
        <v>4</v>
      </c>
      <c r="F152">
        <f>IFERROR(VLOOKUP($A152,方块表!$A:$R,MATCH(F$1,方块表!$1:$1,0),1),"")</f>
        <v>2</v>
      </c>
      <c r="G152">
        <f>IFERROR(VLOOKUP($A152,方块表!$A:$R,MATCH(G$1,方块表!$1:$1,0),1),"")</f>
        <v>4</v>
      </c>
      <c r="H152">
        <f>IFERROR(VLOOKUP($A152,方块表!$A:$R,MATCH(H$1,方块表!$1:$1,0),1),"")</f>
        <v>1</v>
      </c>
      <c r="I152">
        <f>IFERROR(VLOOKUP($A152,方块表!$A:$R,MATCH(I$1,方块表!$1:$1,0),1),"")</f>
        <v>5</v>
      </c>
      <c r="J152" t="str">
        <f>IFERROR(VLOOKUP($A152,方块表!$A:$R,MATCH(J$1,方块表!$1:$1,0),1),"")</f>
        <v>黄色地毯</v>
      </c>
    </row>
    <row r="153" spans="1:10">
      <c r="A153">
        <f>IF(ROW()-2&lt;=COUNT(方块表!E:E),ROW()-2,"")</f>
        <v>151</v>
      </c>
      <c r="B153">
        <f>IFERROR(VLOOKUP($A153,方块表!$A:$R,MATCH(B$1,方块表!$1:$1,0),1),"")</f>
        <v>217105</v>
      </c>
      <c r="C153">
        <f>IFERROR(VLOOKUP($A153,方块表!$A:$R,MATCH(C$1,方块表!$1:$1,0),1),"")</f>
        <v>171</v>
      </c>
      <c r="D153">
        <f>IFERROR(VLOOKUP($A153,方块表!$A:$R,MATCH(D$1,方块表!$1:$1,0),1),"")</f>
        <v>5</v>
      </c>
      <c r="E153">
        <f>IFERROR(VLOOKUP($A153,方块表!$A:$R,MATCH(E$1,方块表!$1:$1,0),1),"")</f>
        <v>4</v>
      </c>
      <c r="F153">
        <f>IFERROR(VLOOKUP($A153,方块表!$A:$R,MATCH(F$1,方块表!$1:$1,0),1),"")</f>
        <v>2</v>
      </c>
      <c r="G153">
        <f>IFERROR(VLOOKUP($A153,方块表!$A:$R,MATCH(G$1,方块表!$1:$1,0),1),"")</f>
        <v>4</v>
      </c>
      <c r="H153">
        <f>IFERROR(VLOOKUP($A153,方块表!$A:$R,MATCH(H$1,方块表!$1:$1,0),1),"")</f>
        <v>1</v>
      </c>
      <c r="I153">
        <f>IFERROR(VLOOKUP($A153,方块表!$A:$R,MATCH(I$1,方块表!$1:$1,0),1),"")</f>
        <v>5</v>
      </c>
      <c r="J153" t="str">
        <f>IFERROR(VLOOKUP($A153,方块表!$A:$R,MATCH(J$1,方块表!$1:$1,0),1),"")</f>
        <v>浅绿色地毯</v>
      </c>
    </row>
    <row r="154" spans="1:10">
      <c r="A154">
        <f>IF(ROW()-2&lt;=COUNT(方块表!E:E),ROW()-2,"")</f>
        <v>152</v>
      </c>
      <c r="B154">
        <f>IFERROR(VLOOKUP($A154,方块表!$A:$R,MATCH(B$1,方块表!$1:$1,0),1),"")</f>
        <v>217106</v>
      </c>
      <c r="C154">
        <f>IFERROR(VLOOKUP($A154,方块表!$A:$R,MATCH(C$1,方块表!$1:$1,0),1),"")</f>
        <v>171</v>
      </c>
      <c r="D154">
        <f>IFERROR(VLOOKUP($A154,方块表!$A:$R,MATCH(D$1,方块表!$1:$1,0),1),"")</f>
        <v>6</v>
      </c>
      <c r="E154">
        <f>IFERROR(VLOOKUP($A154,方块表!$A:$R,MATCH(E$1,方块表!$1:$1,0),1),"")</f>
        <v>4</v>
      </c>
      <c r="F154">
        <f>IFERROR(VLOOKUP($A154,方块表!$A:$R,MATCH(F$1,方块表!$1:$1,0),1),"")</f>
        <v>2</v>
      </c>
      <c r="G154">
        <f>IFERROR(VLOOKUP($A154,方块表!$A:$R,MATCH(G$1,方块表!$1:$1,0),1),"")</f>
        <v>4</v>
      </c>
      <c r="H154">
        <f>IFERROR(VLOOKUP($A154,方块表!$A:$R,MATCH(H$1,方块表!$1:$1,0),1),"")</f>
        <v>1</v>
      </c>
      <c r="I154">
        <f>IFERROR(VLOOKUP($A154,方块表!$A:$R,MATCH(I$1,方块表!$1:$1,0),1),"")</f>
        <v>5</v>
      </c>
      <c r="J154" t="str">
        <f>IFERROR(VLOOKUP($A154,方块表!$A:$R,MATCH(J$1,方块表!$1:$1,0),1),"")</f>
        <v>粉色地毯</v>
      </c>
    </row>
    <row r="155" spans="1:10">
      <c r="A155">
        <f>IF(ROW()-2&lt;=COUNT(方块表!E:E),ROW()-2,"")</f>
        <v>153</v>
      </c>
      <c r="B155">
        <f>IFERROR(VLOOKUP($A155,方块表!$A:$R,MATCH(B$1,方块表!$1:$1,0),1),"")</f>
        <v>217107</v>
      </c>
      <c r="C155">
        <f>IFERROR(VLOOKUP($A155,方块表!$A:$R,MATCH(C$1,方块表!$1:$1,0),1),"")</f>
        <v>171</v>
      </c>
      <c r="D155">
        <f>IFERROR(VLOOKUP($A155,方块表!$A:$R,MATCH(D$1,方块表!$1:$1,0),1),"")</f>
        <v>7</v>
      </c>
      <c r="E155">
        <f>IFERROR(VLOOKUP($A155,方块表!$A:$R,MATCH(E$1,方块表!$1:$1,0),1),"")</f>
        <v>4</v>
      </c>
      <c r="F155">
        <f>IFERROR(VLOOKUP($A155,方块表!$A:$R,MATCH(F$1,方块表!$1:$1,0),1),"")</f>
        <v>2</v>
      </c>
      <c r="G155">
        <f>IFERROR(VLOOKUP($A155,方块表!$A:$R,MATCH(G$1,方块表!$1:$1,0),1),"")</f>
        <v>4</v>
      </c>
      <c r="H155">
        <f>IFERROR(VLOOKUP($A155,方块表!$A:$R,MATCH(H$1,方块表!$1:$1,0),1),"")</f>
        <v>1</v>
      </c>
      <c r="I155">
        <f>IFERROR(VLOOKUP($A155,方块表!$A:$R,MATCH(I$1,方块表!$1:$1,0),1),"")</f>
        <v>5</v>
      </c>
      <c r="J155" t="str">
        <f>IFERROR(VLOOKUP($A155,方块表!$A:$R,MATCH(J$1,方块表!$1:$1,0),1),"")</f>
        <v>灰色地毯</v>
      </c>
    </row>
    <row r="156" spans="1:10">
      <c r="A156">
        <f>IF(ROW()-2&lt;=COUNT(方块表!E:E),ROW()-2,"")</f>
        <v>154</v>
      </c>
      <c r="B156">
        <f>IFERROR(VLOOKUP($A156,方块表!$A:$R,MATCH(B$1,方块表!$1:$1,0),1),"")</f>
        <v>217108</v>
      </c>
      <c r="C156">
        <f>IFERROR(VLOOKUP($A156,方块表!$A:$R,MATCH(C$1,方块表!$1:$1,0),1),"")</f>
        <v>171</v>
      </c>
      <c r="D156">
        <f>IFERROR(VLOOKUP($A156,方块表!$A:$R,MATCH(D$1,方块表!$1:$1,0),1),"")</f>
        <v>8</v>
      </c>
      <c r="E156">
        <f>IFERROR(VLOOKUP($A156,方块表!$A:$R,MATCH(E$1,方块表!$1:$1,0),1),"")</f>
        <v>4</v>
      </c>
      <c r="F156">
        <f>IFERROR(VLOOKUP($A156,方块表!$A:$R,MATCH(F$1,方块表!$1:$1,0),1),"")</f>
        <v>2</v>
      </c>
      <c r="G156">
        <f>IFERROR(VLOOKUP($A156,方块表!$A:$R,MATCH(G$1,方块表!$1:$1,0),1),"")</f>
        <v>4</v>
      </c>
      <c r="H156">
        <f>IFERROR(VLOOKUP($A156,方块表!$A:$R,MATCH(H$1,方块表!$1:$1,0),1),"")</f>
        <v>1</v>
      </c>
      <c r="I156">
        <f>IFERROR(VLOOKUP($A156,方块表!$A:$R,MATCH(I$1,方块表!$1:$1,0),1),"")</f>
        <v>5</v>
      </c>
      <c r="J156" t="str">
        <f>IFERROR(VLOOKUP($A156,方块表!$A:$R,MATCH(J$1,方块表!$1:$1,0),1),"")</f>
        <v>浅灰色地毯</v>
      </c>
    </row>
    <row r="157" spans="1:10">
      <c r="A157">
        <f>IF(ROW()-2&lt;=COUNT(方块表!E:E),ROW()-2,"")</f>
        <v>155</v>
      </c>
      <c r="B157">
        <f>IFERROR(VLOOKUP($A157,方块表!$A:$R,MATCH(B$1,方块表!$1:$1,0),1),"")</f>
        <v>217109</v>
      </c>
      <c r="C157">
        <f>IFERROR(VLOOKUP($A157,方块表!$A:$R,MATCH(C$1,方块表!$1:$1,0),1),"")</f>
        <v>171</v>
      </c>
      <c r="D157">
        <f>IFERROR(VLOOKUP($A157,方块表!$A:$R,MATCH(D$1,方块表!$1:$1,0),1),"")</f>
        <v>9</v>
      </c>
      <c r="E157">
        <f>IFERROR(VLOOKUP($A157,方块表!$A:$R,MATCH(E$1,方块表!$1:$1,0),1),"")</f>
        <v>4</v>
      </c>
      <c r="F157">
        <f>IFERROR(VLOOKUP($A157,方块表!$A:$R,MATCH(F$1,方块表!$1:$1,0),1),"")</f>
        <v>2</v>
      </c>
      <c r="G157">
        <f>IFERROR(VLOOKUP($A157,方块表!$A:$R,MATCH(G$1,方块表!$1:$1,0),1),"")</f>
        <v>4</v>
      </c>
      <c r="H157">
        <f>IFERROR(VLOOKUP($A157,方块表!$A:$R,MATCH(H$1,方块表!$1:$1,0),1),"")</f>
        <v>1</v>
      </c>
      <c r="I157">
        <f>IFERROR(VLOOKUP($A157,方块表!$A:$R,MATCH(I$1,方块表!$1:$1,0),1),"")</f>
        <v>5</v>
      </c>
      <c r="J157" t="str">
        <f>IFERROR(VLOOKUP($A157,方块表!$A:$R,MATCH(J$1,方块表!$1:$1,0),1),"")</f>
        <v>青色地毯</v>
      </c>
    </row>
    <row r="158" spans="1:10">
      <c r="A158">
        <f>IF(ROW()-2&lt;=COUNT(方块表!E:E),ROW()-2,"")</f>
        <v>156</v>
      </c>
      <c r="B158">
        <f>IFERROR(VLOOKUP($A158,方块表!$A:$R,MATCH(B$1,方块表!$1:$1,0),1),"")</f>
        <v>217110</v>
      </c>
      <c r="C158">
        <f>IFERROR(VLOOKUP($A158,方块表!$A:$R,MATCH(C$1,方块表!$1:$1,0),1),"")</f>
        <v>171</v>
      </c>
      <c r="D158">
        <f>IFERROR(VLOOKUP($A158,方块表!$A:$R,MATCH(D$1,方块表!$1:$1,0),1),"")</f>
        <v>10</v>
      </c>
      <c r="E158">
        <f>IFERROR(VLOOKUP($A158,方块表!$A:$R,MATCH(E$1,方块表!$1:$1,0),1),"")</f>
        <v>4</v>
      </c>
      <c r="F158">
        <f>IFERROR(VLOOKUP($A158,方块表!$A:$R,MATCH(F$1,方块表!$1:$1,0),1),"")</f>
        <v>2</v>
      </c>
      <c r="G158">
        <f>IFERROR(VLOOKUP($A158,方块表!$A:$R,MATCH(G$1,方块表!$1:$1,0),1),"")</f>
        <v>4</v>
      </c>
      <c r="H158">
        <f>IFERROR(VLOOKUP($A158,方块表!$A:$R,MATCH(H$1,方块表!$1:$1,0),1),"")</f>
        <v>1</v>
      </c>
      <c r="I158">
        <f>IFERROR(VLOOKUP($A158,方块表!$A:$R,MATCH(I$1,方块表!$1:$1,0),1),"")</f>
        <v>5</v>
      </c>
      <c r="J158" t="str">
        <f>IFERROR(VLOOKUP($A158,方块表!$A:$R,MATCH(J$1,方块表!$1:$1,0),1),"")</f>
        <v>紫色地毯</v>
      </c>
    </row>
    <row r="159" spans="1:10">
      <c r="A159">
        <f>IF(ROW()-2&lt;=COUNT(方块表!E:E),ROW()-2,"")</f>
        <v>157</v>
      </c>
      <c r="B159">
        <f>IFERROR(VLOOKUP($A159,方块表!$A:$R,MATCH(B$1,方块表!$1:$1,0),1),"")</f>
        <v>217111</v>
      </c>
      <c r="C159">
        <f>IFERROR(VLOOKUP($A159,方块表!$A:$R,MATCH(C$1,方块表!$1:$1,0),1),"")</f>
        <v>171</v>
      </c>
      <c r="D159">
        <f>IFERROR(VLOOKUP($A159,方块表!$A:$R,MATCH(D$1,方块表!$1:$1,0),1),"")</f>
        <v>11</v>
      </c>
      <c r="E159">
        <f>IFERROR(VLOOKUP($A159,方块表!$A:$R,MATCH(E$1,方块表!$1:$1,0),1),"")</f>
        <v>4</v>
      </c>
      <c r="F159">
        <f>IFERROR(VLOOKUP($A159,方块表!$A:$R,MATCH(F$1,方块表!$1:$1,0),1),"")</f>
        <v>2</v>
      </c>
      <c r="G159">
        <f>IFERROR(VLOOKUP($A159,方块表!$A:$R,MATCH(G$1,方块表!$1:$1,0),1),"")</f>
        <v>4</v>
      </c>
      <c r="H159">
        <f>IFERROR(VLOOKUP($A159,方块表!$A:$R,MATCH(H$1,方块表!$1:$1,0),1),"")</f>
        <v>1</v>
      </c>
      <c r="I159">
        <f>IFERROR(VLOOKUP($A159,方块表!$A:$R,MATCH(I$1,方块表!$1:$1,0),1),"")</f>
        <v>5</v>
      </c>
      <c r="J159" t="str">
        <f>IFERROR(VLOOKUP($A159,方块表!$A:$R,MATCH(J$1,方块表!$1:$1,0),1),"")</f>
        <v>蓝色地毯</v>
      </c>
    </row>
    <row r="160" spans="1:10">
      <c r="A160">
        <f>IF(ROW()-2&lt;=COUNT(方块表!E:E),ROW()-2,"")</f>
        <v>158</v>
      </c>
      <c r="B160">
        <f>IFERROR(VLOOKUP($A160,方块表!$A:$R,MATCH(B$1,方块表!$1:$1,0),1),"")</f>
        <v>217112</v>
      </c>
      <c r="C160">
        <f>IFERROR(VLOOKUP($A160,方块表!$A:$R,MATCH(C$1,方块表!$1:$1,0),1),"")</f>
        <v>171</v>
      </c>
      <c r="D160">
        <f>IFERROR(VLOOKUP($A160,方块表!$A:$R,MATCH(D$1,方块表!$1:$1,0),1),"")</f>
        <v>12</v>
      </c>
      <c r="E160">
        <f>IFERROR(VLOOKUP($A160,方块表!$A:$R,MATCH(E$1,方块表!$1:$1,0),1),"")</f>
        <v>4</v>
      </c>
      <c r="F160">
        <f>IFERROR(VLOOKUP($A160,方块表!$A:$R,MATCH(F$1,方块表!$1:$1,0),1),"")</f>
        <v>2</v>
      </c>
      <c r="G160">
        <f>IFERROR(VLOOKUP($A160,方块表!$A:$R,MATCH(G$1,方块表!$1:$1,0),1),"")</f>
        <v>4</v>
      </c>
      <c r="H160">
        <f>IFERROR(VLOOKUP($A160,方块表!$A:$R,MATCH(H$1,方块表!$1:$1,0),1),"")</f>
        <v>1</v>
      </c>
      <c r="I160">
        <f>IFERROR(VLOOKUP($A160,方块表!$A:$R,MATCH(I$1,方块表!$1:$1,0),1),"")</f>
        <v>5</v>
      </c>
      <c r="J160" t="str">
        <f>IFERROR(VLOOKUP($A160,方块表!$A:$R,MATCH(J$1,方块表!$1:$1,0),1),"")</f>
        <v>棕色地毯</v>
      </c>
    </row>
    <row r="161" spans="1:10">
      <c r="A161">
        <f>IF(ROW()-2&lt;=COUNT(方块表!E:E),ROW()-2,"")</f>
        <v>159</v>
      </c>
      <c r="B161">
        <f>IFERROR(VLOOKUP($A161,方块表!$A:$R,MATCH(B$1,方块表!$1:$1,0),1),"")</f>
        <v>217113</v>
      </c>
      <c r="C161">
        <f>IFERROR(VLOOKUP($A161,方块表!$A:$R,MATCH(C$1,方块表!$1:$1,0),1),"")</f>
        <v>171</v>
      </c>
      <c r="D161">
        <f>IFERROR(VLOOKUP($A161,方块表!$A:$R,MATCH(D$1,方块表!$1:$1,0),1),"")</f>
        <v>13</v>
      </c>
      <c r="E161">
        <f>IFERROR(VLOOKUP($A161,方块表!$A:$R,MATCH(E$1,方块表!$1:$1,0),1),"")</f>
        <v>4</v>
      </c>
      <c r="F161">
        <f>IFERROR(VLOOKUP($A161,方块表!$A:$R,MATCH(F$1,方块表!$1:$1,0),1),"")</f>
        <v>2</v>
      </c>
      <c r="G161">
        <f>IFERROR(VLOOKUP($A161,方块表!$A:$R,MATCH(G$1,方块表!$1:$1,0),1),"")</f>
        <v>4</v>
      </c>
      <c r="H161">
        <f>IFERROR(VLOOKUP($A161,方块表!$A:$R,MATCH(H$1,方块表!$1:$1,0),1),"")</f>
        <v>1</v>
      </c>
      <c r="I161">
        <f>IFERROR(VLOOKUP($A161,方块表!$A:$R,MATCH(I$1,方块表!$1:$1,0),1),"")</f>
        <v>5</v>
      </c>
      <c r="J161" t="str">
        <f>IFERROR(VLOOKUP($A161,方块表!$A:$R,MATCH(J$1,方块表!$1:$1,0),1),"")</f>
        <v>绿色地毯</v>
      </c>
    </row>
    <row r="162" spans="1:10">
      <c r="A162">
        <f>IF(ROW()-2&lt;=COUNT(方块表!E:E),ROW()-2,"")</f>
        <v>160</v>
      </c>
      <c r="B162">
        <f>IFERROR(VLOOKUP($A162,方块表!$A:$R,MATCH(B$1,方块表!$1:$1,0),1),"")</f>
        <v>217114</v>
      </c>
      <c r="C162">
        <f>IFERROR(VLOOKUP($A162,方块表!$A:$R,MATCH(C$1,方块表!$1:$1,0),1),"")</f>
        <v>171</v>
      </c>
      <c r="D162">
        <f>IFERROR(VLOOKUP($A162,方块表!$A:$R,MATCH(D$1,方块表!$1:$1,0),1),"")</f>
        <v>14</v>
      </c>
      <c r="E162">
        <f>IFERROR(VLOOKUP($A162,方块表!$A:$R,MATCH(E$1,方块表!$1:$1,0),1),"")</f>
        <v>4</v>
      </c>
      <c r="F162">
        <f>IFERROR(VLOOKUP($A162,方块表!$A:$R,MATCH(F$1,方块表!$1:$1,0),1),"")</f>
        <v>2</v>
      </c>
      <c r="G162">
        <f>IFERROR(VLOOKUP($A162,方块表!$A:$R,MATCH(G$1,方块表!$1:$1,0),1),"")</f>
        <v>4</v>
      </c>
      <c r="H162">
        <f>IFERROR(VLOOKUP($A162,方块表!$A:$R,MATCH(H$1,方块表!$1:$1,0),1),"")</f>
        <v>1</v>
      </c>
      <c r="I162">
        <f>IFERROR(VLOOKUP($A162,方块表!$A:$R,MATCH(I$1,方块表!$1:$1,0),1),"")</f>
        <v>5</v>
      </c>
      <c r="J162" t="str">
        <f>IFERROR(VLOOKUP($A162,方块表!$A:$R,MATCH(J$1,方块表!$1:$1,0),1),"")</f>
        <v>红色地毯</v>
      </c>
    </row>
    <row r="163" spans="1:10">
      <c r="A163">
        <f>IF(ROW()-2&lt;=COUNT(方块表!E:E),ROW()-2,"")</f>
        <v>161</v>
      </c>
      <c r="B163">
        <f>IFERROR(VLOOKUP($A163,方块表!$A:$R,MATCH(B$1,方块表!$1:$1,0),1),"")</f>
        <v>217115</v>
      </c>
      <c r="C163">
        <f>IFERROR(VLOOKUP($A163,方块表!$A:$R,MATCH(C$1,方块表!$1:$1,0),1),"")</f>
        <v>171</v>
      </c>
      <c r="D163">
        <f>IFERROR(VLOOKUP($A163,方块表!$A:$R,MATCH(D$1,方块表!$1:$1,0),1),"")</f>
        <v>15</v>
      </c>
      <c r="E163">
        <f>IFERROR(VLOOKUP($A163,方块表!$A:$R,MATCH(E$1,方块表!$1:$1,0),1),"")</f>
        <v>4</v>
      </c>
      <c r="F163">
        <f>IFERROR(VLOOKUP($A163,方块表!$A:$R,MATCH(F$1,方块表!$1:$1,0),1),"")</f>
        <v>2</v>
      </c>
      <c r="G163">
        <f>IFERROR(VLOOKUP($A163,方块表!$A:$R,MATCH(G$1,方块表!$1:$1,0),1),"")</f>
        <v>4</v>
      </c>
      <c r="H163">
        <f>IFERROR(VLOOKUP($A163,方块表!$A:$R,MATCH(H$1,方块表!$1:$1,0),1),"")</f>
        <v>1</v>
      </c>
      <c r="I163">
        <f>IFERROR(VLOOKUP($A163,方块表!$A:$R,MATCH(I$1,方块表!$1:$1,0),1),"")</f>
        <v>5</v>
      </c>
      <c r="J163" t="str">
        <f>IFERROR(VLOOKUP($A163,方块表!$A:$R,MATCH(J$1,方块表!$1:$1,0),1),"")</f>
        <v>黑色地毯</v>
      </c>
    </row>
    <row r="164" spans="1:10">
      <c r="A164">
        <f>IF(ROW()-2&lt;=COUNT(方块表!E:E),ROW()-2,"")</f>
        <v>162</v>
      </c>
      <c r="B164">
        <f>IFERROR(VLOOKUP($A164,方块表!$A:$R,MATCH(B$1,方块表!$1:$1,0),1),"")</f>
        <v>303000</v>
      </c>
      <c r="C164">
        <f>IFERROR(VLOOKUP($A164,方块表!$A:$R,MATCH(C$1,方块表!$1:$1,0),1),"")</f>
        <v>30</v>
      </c>
      <c r="D164">
        <f>IFERROR(VLOOKUP($A164,方块表!$A:$R,MATCH(D$1,方块表!$1:$1,0),1),"")</f>
        <v>0</v>
      </c>
      <c r="E164">
        <f>IFERROR(VLOOKUP($A164,方块表!$A:$R,MATCH(E$1,方块表!$1:$1,0),1),"")</f>
        <v>6</v>
      </c>
      <c r="F164">
        <f>IFERROR(VLOOKUP($A164,方块表!$A:$R,MATCH(F$1,方块表!$1:$1,0),1),"")</f>
        <v>3</v>
      </c>
      <c r="G164">
        <f>IFERROR(VLOOKUP($A164,方块表!$A:$R,MATCH(G$1,方块表!$1:$1,0),1),"")</f>
        <v>6</v>
      </c>
      <c r="H164">
        <f>IFERROR(VLOOKUP($A164,方块表!$A:$R,MATCH(H$1,方块表!$1:$1,0),1),"")</f>
        <v>1</v>
      </c>
      <c r="I164">
        <f>IFERROR(VLOOKUP($A164,方块表!$A:$R,MATCH(I$1,方块表!$1:$1,0),1),"")</f>
        <v>6</v>
      </c>
      <c r="J164" t="str">
        <f>IFERROR(VLOOKUP($A164,方块表!$A:$R,MATCH(J$1,方块表!$1:$1,0),1),"")</f>
        <v>蜘蛛网</v>
      </c>
    </row>
    <row r="165" spans="1:10">
      <c r="A165">
        <f>IF(ROW()-2&lt;=COUNT(方块表!E:E),ROW()-2,"")</f>
        <v>163</v>
      </c>
      <c r="B165">
        <f>IFERROR(VLOOKUP($A165,方块表!$A:$R,MATCH(B$1,方块表!$1:$1,0),1),"")</f>
        <v>308500</v>
      </c>
      <c r="C165">
        <f>IFERROR(VLOOKUP($A165,方块表!$A:$R,MATCH(C$1,方块表!$1:$1,0),1),"")</f>
        <v>85</v>
      </c>
      <c r="D165">
        <f>IFERROR(VLOOKUP($A165,方块表!$A:$R,MATCH(D$1,方块表!$1:$1,0),1),"")</f>
        <v>0</v>
      </c>
      <c r="E165">
        <f>IFERROR(VLOOKUP($A165,方块表!$A:$R,MATCH(E$1,方块表!$1:$1,0),1),"")</f>
        <v>6</v>
      </c>
      <c r="F165">
        <f>IFERROR(VLOOKUP($A165,方块表!$A:$R,MATCH(F$1,方块表!$1:$1,0),1),"")</f>
        <v>3</v>
      </c>
      <c r="G165">
        <f>IFERROR(VLOOKUP($A165,方块表!$A:$R,MATCH(G$1,方块表!$1:$1,0),1),"")</f>
        <v>6</v>
      </c>
      <c r="H165">
        <f>IFERROR(VLOOKUP($A165,方块表!$A:$R,MATCH(H$1,方块表!$1:$1,0),1),"")</f>
        <v>1</v>
      </c>
      <c r="I165">
        <f>IFERROR(VLOOKUP($A165,方块表!$A:$R,MATCH(I$1,方块表!$1:$1,0),1),"")</f>
        <v>6</v>
      </c>
      <c r="J165" t="str">
        <f>IFERROR(VLOOKUP($A165,方块表!$A:$R,MATCH(J$1,方块表!$1:$1,0),1),"")</f>
        <v>橡木栅栏</v>
      </c>
    </row>
    <row r="166" spans="1:10">
      <c r="A166">
        <f>IF(ROW()-2&lt;=COUNT(方块表!E:E),ROW()-2,"")</f>
        <v>164</v>
      </c>
      <c r="B166">
        <f>IFERROR(VLOOKUP($A166,方块表!$A:$R,MATCH(B$1,方块表!$1:$1,0),1),"")</f>
        <v>311300</v>
      </c>
      <c r="C166">
        <f>IFERROR(VLOOKUP($A166,方块表!$A:$R,MATCH(C$1,方块表!$1:$1,0),1),"")</f>
        <v>113</v>
      </c>
      <c r="D166">
        <f>IFERROR(VLOOKUP($A166,方块表!$A:$R,MATCH(D$1,方块表!$1:$1,0),1),"")</f>
        <v>0</v>
      </c>
      <c r="E166">
        <f>IFERROR(VLOOKUP($A166,方块表!$A:$R,MATCH(E$1,方块表!$1:$1,0),1),"")</f>
        <v>6</v>
      </c>
      <c r="F166">
        <f>IFERROR(VLOOKUP($A166,方块表!$A:$R,MATCH(F$1,方块表!$1:$1,0),1),"")</f>
        <v>3</v>
      </c>
      <c r="G166">
        <f>IFERROR(VLOOKUP($A166,方块表!$A:$R,MATCH(G$1,方块表!$1:$1,0),1),"")</f>
        <v>6</v>
      </c>
      <c r="H166">
        <f>IFERROR(VLOOKUP($A166,方块表!$A:$R,MATCH(H$1,方块表!$1:$1,0),1),"")</f>
        <v>1</v>
      </c>
      <c r="I166">
        <f>IFERROR(VLOOKUP($A166,方块表!$A:$R,MATCH(I$1,方块表!$1:$1,0),1),"")</f>
        <v>6</v>
      </c>
      <c r="J166" t="str">
        <f>IFERROR(VLOOKUP($A166,方块表!$A:$R,MATCH(J$1,方块表!$1:$1,0),1),"")</f>
        <v>暗砖栅栏</v>
      </c>
    </row>
    <row r="167" spans="1:10">
      <c r="A167">
        <f>IF(ROW()-2&lt;=COUNT(方块表!E:E),ROW()-2,"")</f>
        <v>165</v>
      </c>
      <c r="B167">
        <f>IFERROR(VLOOKUP($A167,方块表!$A:$R,MATCH(B$1,方块表!$1:$1,0),1),"")</f>
        <v>313900</v>
      </c>
      <c r="C167">
        <f>IFERROR(VLOOKUP($A167,方块表!$A:$R,MATCH(C$1,方块表!$1:$1,0),1),"")</f>
        <v>139</v>
      </c>
      <c r="D167">
        <f>IFERROR(VLOOKUP($A167,方块表!$A:$R,MATCH(D$1,方块表!$1:$1,0),1),"")</f>
        <v>0</v>
      </c>
      <c r="E167">
        <f>IFERROR(VLOOKUP($A167,方块表!$A:$R,MATCH(E$1,方块表!$1:$1,0),1),"")</f>
        <v>6</v>
      </c>
      <c r="F167">
        <f>IFERROR(VLOOKUP($A167,方块表!$A:$R,MATCH(F$1,方块表!$1:$1,0),1),"")</f>
        <v>3</v>
      </c>
      <c r="G167">
        <f>IFERROR(VLOOKUP($A167,方块表!$A:$R,MATCH(G$1,方块表!$1:$1,0),1),"")</f>
        <v>6</v>
      </c>
      <c r="H167">
        <f>IFERROR(VLOOKUP($A167,方块表!$A:$R,MATCH(H$1,方块表!$1:$1,0),1),"")</f>
        <v>1</v>
      </c>
      <c r="I167">
        <f>IFERROR(VLOOKUP($A167,方块表!$A:$R,MATCH(I$1,方块表!$1:$1,0),1),"")</f>
        <v>6</v>
      </c>
      <c r="J167" t="str">
        <f>IFERROR(VLOOKUP($A167,方块表!$A:$R,MATCH(J$1,方块表!$1:$1,0),1),"")</f>
        <v>鹅卵石墙</v>
      </c>
    </row>
    <row r="168" spans="1:10">
      <c r="A168">
        <f>IF(ROW()-2&lt;=COUNT(方块表!E:E),ROW()-2,"")</f>
        <v>166</v>
      </c>
      <c r="B168">
        <f>IFERROR(VLOOKUP($A168,方块表!$A:$R,MATCH(B$1,方块表!$1:$1,0),1),"")</f>
        <v>307200</v>
      </c>
      <c r="C168">
        <f>IFERROR(VLOOKUP($A168,方块表!$A:$R,MATCH(C$1,方块表!$1:$1,0),1),"")</f>
        <v>72</v>
      </c>
      <c r="D168">
        <f>IFERROR(VLOOKUP($A168,方块表!$A:$R,MATCH(D$1,方块表!$1:$1,0),1),"")</f>
        <v>0</v>
      </c>
      <c r="E168">
        <f>IFERROR(VLOOKUP($A168,方块表!$A:$R,MATCH(E$1,方块表!$1:$1,0),1),"")</f>
        <v>6</v>
      </c>
      <c r="F168">
        <f>IFERROR(VLOOKUP($A168,方块表!$A:$R,MATCH(F$1,方块表!$1:$1,0),1),"")</f>
        <v>3</v>
      </c>
      <c r="G168">
        <f>IFERROR(VLOOKUP($A168,方块表!$A:$R,MATCH(G$1,方块表!$1:$1,0),1),"")</f>
        <v>6</v>
      </c>
      <c r="H168">
        <f>IFERROR(VLOOKUP($A168,方块表!$A:$R,MATCH(H$1,方块表!$1:$1,0),1),"")</f>
        <v>1</v>
      </c>
      <c r="I168">
        <f>IFERROR(VLOOKUP($A168,方块表!$A:$R,MATCH(I$1,方块表!$1:$1,0),1),"")</f>
        <v>6</v>
      </c>
      <c r="J168" t="str">
        <f>IFERROR(VLOOKUP($A168,方块表!$A:$R,MATCH(J$1,方块表!$1:$1,0),1),"")</f>
        <v>木质压力板</v>
      </c>
    </row>
    <row r="169" spans="1:10">
      <c r="A169">
        <f>IF(ROW()-2&lt;=COUNT(方块表!E:E),ROW()-2,"")</f>
        <v>167</v>
      </c>
      <c r="B169">
        <f>IFERROR(VLOOKUP($A169,方块表!$A:$R,MATCH(B$1,方块表!$1:$1,0),1),"")</f>
        <v>403800</v>
      </c>
      <c r="C169">
        <f>IFERROR(VLOOKUP($A169,方块表!$A:$R,MATCH(C$1,方块表!$1:$1,0),1),"")</f>
        <v>38</v>
      </c>
      <c r="D169">
        <f>IFERROR(VLOOKUP($A169,方块表!$A:$R,MATCH(D$1,方块表!$1:$1,0),1),"")</f>
        <v>0</v>
      </c>
      <c r="E169">
        <f>IFERROR(VLOOKUP($A169,方块表!$A:$R,MATCH(E$1,方块表!$1:$1,0),1),"")</f>
        <v>8</v>
      </c>
      <c r="F169">
        <f>IFERROR(VLOOKUP($A169,方块表!$A:$R,MATCH(F$1,方块表!$1:$1,0),1),"")</f>
        <v>4</v>
      </c>
      <c r="G169">
        <f>IFERROR(VLOOKUP($A169,方块表!$A:$R,MATCH(G$1,方块表!$1:$1,0),1),"")</f>
        <v>8</v>
      </c>
      <c r="H169">
        <f>IFERROR(VLOOKUP($A169,方块表!$A:$R,MATCH(H$1,方块表!$1:$1,0),1),"")</f>
        <v>1</v>
      </c>
      <c r="I169">
        <f>IFERROR(VLOOKUP($A169,方块表!$A:$R,MATCH(I$1,方块表!$1:$1,0),1),"")</f>
        <v>6</v>
      </c>
      <c r="J169" t="str">
        <f>IFERROR(VLOOKUP($A169,方块表!$A:$R,MATCH(J$1,方块表!$1:$1,0),1),"")</f>
        <v>红花</v>
      </c>
    </row>
    <row r="170" spans="1:10">
      <c r="A170">
        <f>IF(ROW()-2&lt;=COUNT(方块表!E:E),ROW()-2,"")</f>
        <v>168</v>
      </c>
      <c r="B170">
        <f>IFERROR(VLOOKUP($A170,方块表!$A:$R,MATCH(B$1,方块表!$1:$1,0),1),"")</f>
        <v>404700</v>
      </c>
      <c r="C170">
        <f>IFERROR(VLOOKUP($A170,方块表!$A:$R,MATCH(C$1,方块表!$1:$1,0),1),"")</f>
        <v>47</v>
      </c>
      <c r="D170">
        <f>IFERROR(VLOOKUP($A170,方块表!$A:$R,MATCH(D$1,方块表!$1:$1,0),1),"")</f>
        <v>0</v>
      </c>
      <c r="E170">
        <f>IFERROR(VLOOKUP($A170,方块表!$A:$R,MATCH(E$1,方块表!$1:$1,0),1),"")</f>
        <v>8</v>
      </c>
      <c r="F170">
        <f>IFERROR(VLOOKUP($A170,方块表!$A:$R,MATCH(F$1,方块表!$1:$1,0),1),"")</f>
        <v>4</v>
      </c>
      <c r="G170">
        <f>IFERROR(VLOOKUP($A170,方块表!$A:$R,MATCH(G$1,方块表!$1:$1,0),1),"")</f>
        <v>8</v>
      </c>
      <c r="H170">
        <f>IFERROR(VLOOKUP($A170,方块表!$A:$R,MATCH(H$1,方块表!$1:$1,0),1),"")</f>
        <v>1</v>
      </c>
      <c r="I170">
        <f>IFERROR(VLOOKUP($A170,方块表!$A:$R,MATCH(I$1,方块表!$1:$1,0),1),"")</f>
        <v>6</v>
      </c>
      <c r="J170" t="str">
        <f>IFERROR(VLOOKUP($A170,方块表!$A:$R,MATCH(J$1,方块表!$1:$1,0),1),"")</f>
        <v>书架</v>
      </c>
    </row>
    <row r="171" spans="1:10">
      <c r="A171">
        <f>IF(ROW()-2&lt;=COUNT(方块表!E:E),ROW()-2,"")</f>
        <v>169</v>
      </c>
      <c r="B171">
        <f>IFERROR(VLOOKUP($A171,方块表!$A:$R,MATCH(B$1,方块表!$1:$1,0),1),"")</f>
        <v>410100</v>
      </c>
      <c r="C171">
        <f>IFERROR(VLOOKUP($A171,方块表!$A:$R,MATCH(C$1,方块表!$1:$1,0),1),"")</f>
        <v>101</v>
      </c>
      <c r="D171">
        <f>IFERROR(VLOOKUP($A171,方块表!$A:$R,MATCH(D$1,方块表!$1:$1,0),1),"")</f>
        <v>0</v>
      </c>
      <c r="E171">
        <f>IFERROR(VLOOKUP($A171,方块表!$A:$R,MATCH(E$1,方块表!$1:$1,0),1),"")</f>
        <v>8</v>
      </c>
      <c r="F171">
        <f>IFERROR(VLOOKUP($A171,方块表!$A:$R,MATCH(F$1,方块表!$1:$1,0),1),"")</f>
        <v>4</v>
      </c>
      <c r="G171">
        <f>IFERROR(VLOOKUP($A171,方块表!$A:$R,MATCH(G$1,方块表!$1:$1,0),1),"")</f>
        <v>8</v>
      </c>
      <c r="H171">
        <f>IFERROR(VLOOKUP($A171,方块表!$A:$R,MATCH(H$1,方块表!$1:$1,0),1),"")</f>
        <v>1</v>
      </c>
      <c r="I171">
        <f>IFERROR(VLOOKUP($A171,方块表!$A:$R,MATCH(I$1,方块表!$1:$1,0),1),"")</f>
        <v>6</v>
      </c>
      <c r="J171" t="str">
        <f>IFERROR(VLOOKUP($A171,方块表!$A:$R,MATCH(J$1,方块表!$1:$1,0),1),"")</f>
        <v>铁栅栏</v>
      </c>
    </row>
    <row r="172" spans="1:10">
      <c r="A172">
        <f>IF(ROW()-2&lt;=COUNT(方块表!E:E),ROW()-2,"")</f>
        <v>170</v>
      </c>
      <c r="B172">
        <f>IFERROR(VLOOKUP($A172,方块表!$A:$R,MATCH(B$1,方块表!$1:$1,0),1),"")</f>
        <v>405005</v>
      </c>
      <c r="C172">
        <f>IFERROR(VLOOKUP($A172,方块表!$A:$R,MATCH(C$1,方块表!$1:$1,0),1),"")</f>
        <v>50</v>
      </c>
      <c r="D172">
        <f>IFERROR(VLOOKUP($A172,方块表!$A:$R,MATCH(D$1,方块表!$1:$1,0),1),"")</f>
        <v>5</v>
      </c>
      <c r="E172">
        <f>IFERROR(VLOOKUP($A172,方块表!$A:$R,MATCH(E$1,方块表!$1:$1,0),1),"")</f>
        <v>8</v>
      </c>
      <c r="F172">
        <f>IFERROR(VLOOKUP($A172,方块表!$A:$R,MATCH(F$1,方块表!$1:$1,0),1),"")</f>
        <v>4</v>
      </c>
      <c r="G172">
        <f>IFERROR(VLOOKUP($A172,方块表!$A:$R,MATCH(G$1,方块表!$1:$1,0),1),"")</f>
        <v>8</v>
      </c>
      <c r="H172">
        <f>IFERROR(VLOOKUP($A172,方块表!$A:$R,MATCH(H$1,方块表!$1:$1,0),1),"")</f>
        <v>1</v>
      </c>
      <c r="I172">
        <f>IFERROR(VLOOKUP($A172,方块表!$A:$R,MATCH(I$1,方块表!$1:$1,0),1),"")</f>
        <v>6</v>
      </c>
      <c r="J172" t="str">
        <f>IFERROR(VLOOKUP($A172,方块表!$A:$R,MATCH(J$1,方块表!$1:$1,0),1),"")</f>
        <v>火把</v>
      </c>
    </row>
    <row r="173" spans="1:10">
      <c r="A173">
        <f>IF(ROW()-2&lt;=COUNT(方块表!E:E),ROW()-2,"")</f>
        <v>171</v>
      </c>
      <c r="B173">
        <f>IFERROR(VLOOKUP($A173,方块表!$A:$R,MATCH(B$1,方块表!$1:$1,0),1),"")</f>
        <v>407605</v>
      </c>
      <c r="C173">
        <f>IFERROR(VLOOKUP($A173,方块表!$A:$R,MATCH(C$1,方块表!$1:$1,0),1),"")</f>
        <v>76</v>
      </c>
      <c r="D173">
        <f>IFERROR(VLOOKUP($A173,方块表!$A:$R,MATCH(D$1,方块表!$1:$1,0),1),"")</f>
        <v>5</v>
      </c>
      <c r="E173">
        <f>IFERROR(VLOOKUP($A173,方块表!$A:$R,MATCH(E$1,方块表!$1:$1,0),1),"")</f>
        <v>8</v>
      </c>
      <c r="F173">
        <f>IFERROR(VLOOKUP($A173,方块表!$A:$R,MATCH(F$1,方块表!$1:$1,0),1),"")</f>
        <v>4</v>
      </c>
      <c r="G173">
        <f>IFERROR(VLOOKUP($A173,方块表!$A:$R,MATCH(G$1,方块表!$1:$1,0),1),"")</f>
        <v>8</v>
      </c>
      <c r="H173">
        <f>IFERROR(VLOOKUP($A173,方块表!$A:$R,MATCH(H$1,方块表!$1:$1,0),1),"")</f>
        <v>1</v>
      </c>
      <c r="I173">
        <f>IFERROR(VLOOKUP($A173,方块表!$A:$R,MATCH(I$1,方块表!$1:$1,0),1),"")</f>
        <v>6</v>
      </c>
      <c r="J173" t="str">
        <f>IFERROR(VLOOKUP($A173,方块表!$A:$R,MATCH(J$1,方块表!$1:$1,0),1),"")</f>
        <v>红石火把</v>
      </c>
    </row>
    <row r="174" spans="1:10">
      <c r="A174">
        <f>IF(ROW()-2&lt;=COUNT(方块表!E:E),ROW()-2,"")</f>
        <v>172</v>
      </c>
      <c r="B174">
        <f>IFERROR(VLOOKUP($A174,方块表!$A:$R,MATCH(B$1,方块表!$1:$1,0),1),"")</f>
        <v>406500</v>
      </c>
      <c r="C174">
        <f>IFERROR(VLOOKUP($A174,方块表!$A:$R,MATCH(C$1,方块表!$1:$1,0),1),"")</f>
        <v>65</v>
      </c>
      <c r="D174">
        <f>IFERROR(VLOOKUP($A174,方块表!$A:$R,MATCH(D$1,方块表!$1:$1,0),1),"")</f>
        <v>0</v>
      </c>
      <c r="E174">
        <f>IFERROR(VLOOKUP($A174,方块表!$A:$R,MATCH(E$1,方块表!$1:$1,0),1),"")</f>
        <v>8</v>
      </c>
      <c r="F174">
        <f>IFERROR(VLOOKUP($A174,方块表!$A:$R,MATCH(F$1,方块表!$1:$1,0),1),"")</f>
        <v>4</v>
      </c>
      <c r="G174">
        <f>IFERROR(VLOOKUP($A174,方块表!$A:$R,MATCH(G$1,方块表!$1:$1,0),1),"")</f>
        <v>8</v>
      </c>
      <c r="H174">
        <f>IFERROR(VLOOKUP($A174,方块表!$A:$R,MATCH(H$1,方块表!$1:$1,0),1),"")</f>
        <v>1</v>
      </c>
      <c r="I174">
        <f>IFERROR(VLOOKUP($A174,方块表!$A:$R,MATCH(I$1,方块表!$1:$1,0),1),"")</f>
        <v>6</v>
      </c>
      <c r="J174" t="str">
        <f>IFERROR(VLOOKUP($A174,方块表!$A:$R,MATCH(J$1,方块表!$1:$1,0),1),"")</f>
        <v>梯子</v>
      </c>
    </row>
    <row r="175" spans="1:10">
      <c r="A175">
        <f>IF(ROW()-2&lt;=COUNT(方块表!E:E),ROW()-2,"")</f>
        <v>173</v>
      </c>
      <c r="B175">
        <f>IFERROR(VLOOKUP($A175,方块表!$A:$R,MATCH(B$1,方块表!$1:$1,0),1),"")</f>
        <v>432400</v>
      </c>
      <c r="C175">
        <f>IFERROR(VLOOKUP($A175,方块表!$A:$R,MATCH(C$1,方块表!$1:$1,0),1),"")</f>
        <v>324</v>
      </c>
      <c r="D175">
        <f>IFERROR(VLOOKUP($A175,方块表!$A:$R,MATCH(D$1,方块表!$1:$1,0),1),"")</f>
        <v>0</v>
      </c>
      <c r="E175">
        <f>IFERROR(VLOOKUP($A175,方块表!$A:$R,MATCH(E$1,方块表!$1:$1,0),1),"")</f>
        <v>8</v>
      </c>
      <c r="F175">
        <f>IFERROR(VLOOKUP($A175,方块表!$A:$R,MATCH(F$1,方块表!$1:$1,0),1),"")</f>
        <v>4</v>
      </c>
      <c r="G175">
        <f>IFERROR(VLOOKUP($A175,方块表!$A:$R,MATCH(G$1,方块表!$1:$1,0),1),"")</f>
        <v>8</v>
      </c>
      <c r="H175">
        <f>IFERROR(VLOOKUP($A175,方块表!$A:$R,MATCH(H$1,方块表!$1:$1,0),1),"")</f>
        <v>1</v>
      </c>
      <c r="I175">
        <f>IFERROR(VLOOKUP($A175,方块表!$A:$R,MATCH(I$1,方块表!$1:$1,0),1),"")</f>
        <v>6</v>
      </c>
      <c r="J175" t="str">
        <f>IFERROR(VLOOKUP($A175,方块表!$A:$R,MATCH(J$1,方块表!$1:$1,0),1),"")</f>
        <v>item木门</v>
      </c>
    </row>
    <row r="176" spans="1:10">
      <c r="A176">
        <f>IF(ROW()-2&lt;=COUNT(方块表!E:E),ROW()-2,"")</f>
        <v>174</v>
      </c>
      <c r="B176">
        <f>IFERROR(VLOOKUP($A176,方块表!$A:$R,MATCH(B$1,方块表!$1:$1,0),1),"")</f>
        <v>508900</v>
      </c>
      <c r="C176">
        <f>IFERROR(VLOOKUP($A176,方块表!$A:$R,MATCH(C$1,方块表!$1:$1,0),1),"")</f>
        <v>89</v>
      </c>
      <c r="D176">
        <f>IFERROR(VLOOKUP($A176,方块表!$A:$R,MATCH(D$1,方块表!$1:$1,0),1),"")</f>
        <v>0</v>
      </c>
      <c r="E176">
        <f>IFERROR(VLOOKUP($A176,方块表!$A:$R,MATCH(E$1,方块表!$1:$1,0),1),"")</f>
        <v>10</v>
      </c>
      <c r="F176">
        <f>IFERROR(VLOOKUP($A176,方块表!$A:$R,MATCH(F$1,方块表!$1:$1,0),1),"")</f>
        <v>5</v>
      </c>
      <c r="G176">
        <f>IFERROR(VLOOKUP($A176,方块表!$A:$R,MATCH(G$1,方块表!$1:$1,0),1),"")</f>
        <v>10</v>
      </c>
      <c r="H176">
        <f>IFERROR(VLOOKUP($A176,方块表!$A:$R,MATCH(H$1,方块表!$1:$1,0),1),"")</f>
        <v>1</v>
      </c>
      <c r="I176">
        <f>IFERROR(VLOOKUP($A176,方块表!$A:$R,MATCH(I$1,方块表!$1:$1,0),1),"")</f>
        <v>6</v>
      </c>
      <c r="J176" t="str">
        <f>IFERROR(VLOOKUP($A176,方块表!$A:$R,MATCH(J$1,方块表!$1:$1,0),1),"")</f>
        <v>萤石</v>
      </c>
    </row>
    <row r="177" spans="1:10">
      <c r="A177">
        <f>IF(ROW()-2&lt;=COUNT(方块表!E:E),ROW()-2,"")</f>
        <v>175</v>
      </c>
      <c r="B177">
        <f>IFERROR(VLOOKUP($A177,方块表!$A:$R,MATCH(B$1,方块表!$1:$1,0),1),"")</f>
        <v>516800</v>
      </c>
      <c r="C177">
        <f>IFERROR(VLOOKUP($A177,方块表!$A:$R,MATCH(C$1,方块表!$1:$1,0),1),"")</f>
        <v>168</v>
      </c>
      <c r="D177">
        <f>IFERROR(VLOOKUP($A177,方块表!$A:$R,MATCH(D$1,方块表!$1:$1,0),1),"")</f>
        <v>0</v>
      </c>
      <c r="E177">
        <f>IFERROR(VLOOKUP($A177,方块表!$A:$R,MATCH(E$1,方块表!$1:$1,0),1),"")</f>
        <v>10</v>
      </c>
      <c r="F177">
        <f>IFERROR(VLOOKUP($A177,方块表!$A:$R,MATCH(F$1,方块表!$1:$1,0),1),"")</f>
        <v>5</v>
      </c>
      <c r="G177">
        <f>IFERROR(VLOOKUP($A177,方块表!$A:$R,MATCH(G$1,方块表!$1:$1,0),1),"")</f>
        <v>10</v>
      </c>
      <c r="H177">
        <f>IFERROR(VLOOKUP($A177,方块表!$A:$R,MATCH(H$1,方块表!$1:$1,0),1),"")</f>
        <v>1</v>
      </c>
      <c r="I177">
        <f>IFERROR(VLOOKUP($A177,方块表!$A:$R,MATCH(I$1,方块表!$1:$1,0),1),"")</f>
        <v>6</v>
      </c>
      <c r="J177" t="str">
        <f>IFERROR(VLOOKUP($A177,方块表!$A:$R,MATCH(J$1,方块表!$1:$1,0),1),"")</f>
        <v>海晶石</v>
      </c>
    </row>
    <row r="178" spans="1:10">
      <c r="A178">
        <f>IF(ROW()-2&lt;=COUNT(方块表!E:E),ROW()-2,"")</f>
        <v>176</v>
      </c>
      <c r="B178">
        <f>IFERROR(VLOOKUP($A178,方块表!$A:$R,MATCH(B$1,方块表!$1:$1,0),1),"")</f>
        <v>515200</v>
      </c>
      <c r="C178">
        <f>IFERROR(VLOOKUP($A178,方块表!$A:$R,MATCH(C$1,方块表!$1:$1,0),1),"")</f>
        <v>152</v>
      </c>
      <c r="D178">
        <f>IFERROR(VLOOKUP($A178,方块表!$A:$R,MATCH(D$1,方块表!$1:$1,0),1),"")</f>
        <v>0</v>
      </c>
      <c r="E178">
        <f>IFERROR(VLOOKUP($A178,方块表!$A:$R,MATCH(E$1,方块表!$1:$1,0),1),"")</f>
        <v>10</v>
      </c>
      <c r="F178">
        <f>IFERROR(VLOOKUP($A178,方块表!$A:$R,MATCH(F$1,方块表!$1:$1,0),1),"")</f>
        <v>5</v>
      </c>
      <c r="G178">
        <f>IFERROR(VLOOKUP($A178,方块表!$A:$R,MATCH(G$1,方块表!$1:$1,0),1),"")</f>
        <v>10</v>
      </c>
      <c r="H178">
        <f>IFERROR(VLOOKUP($A178,方块表!$A:$R,MATCH(H$1,方块表!$1:$1,0),1),"")</f>
        <v>1</v>
      </c>
      <c r="I178">
        <f>IFERROR(VLOOKUP($A178,方块表!$A:$R,MATCH(I$1,方块表!$1:$1,0),1),"")</f>
        <v>6</v>
      </c>
      <c r="J178" t="str">
        <f>IFERROR(VLOOKUP($A178,方块表!$A:$R,MATCH(J$1,方块表!$1:$1,0),1),"")</f>
        <v>红石块</v>
      </c>
    </row>
    <row r="179" spans="1:10">
      <c r="A179">
        <f>IF(ROW()-2&lt;=COUNT(方块表!E:E),ROW()-2,"")</f>
        <v>177</v>
      </c>
      <c r="B179">
        <f>IFERROR(VLOOKUP($A179,方块表!$A:$R,MATCH(B$1,方块表!$1:$1,0),1),"")</f>
        <v>613800</v>
      </c>
      <c r="C179">
        <f>IFERROR(VLOOKUP($A179,方块表!$A:$R,MATCH(C$1,方块表!$1:$1,0),1),"")</f>
        <v>138</v>
      </c>
      <c r="D179">
        <f>IFERROR(VLOOKUP($A179,方块表!$A:$R,MATCH(D$1,方块表!$1:$1,0),1),"")</f>
        <v>0</v>
      </c>
      <c r="E179">
        <f>IFERROR(VLOOKUP($A179,方块表!$A:$R,MATCH(E$1,方块表!$1:$1,0),1),"")</f>
        <v>12</v>
      </c>
      <c r="F179">
        <f>IFERROR(VLOOKUP($A179,方块表!$A:$R,MATCH(F$1,方块表!$1:$1,0),1),"")</f>
        <v>6</v>
      </c>
      <c r="G179">
        <f>IFERROR(VLOOKUP($A179,方块表!$A:$R,MATCH(G$1,方块表!$1:$1,0),1),"")</f>
        <v>12</v>
      </c>
      <c r="H179">
        <f>IFERROR(VLOOKUP($A179,方块表!$A:$R,MATCH(H$1,方块表!$1:$1,0),1),"")</f>
        <v>1</v>
      </c>
      <c r="I179">
        <f>IFERROR(VLOOKUP($A179,方块表!$A:$R,MATCH(I$1,方块表!$1:$1,0),1),"")</f>
        <v>6</v>
      </c>
      <c r="J179" t="str">
        <f>IFERROR(VLOOKUP($A179,方块表!$A:$R,MATCH(J$1,方块表!$1:$1,0),1),"")</f>
        <v>信标</v>
      </c>
    </row>
    <row r="180" spans="1:10">
      <c r="A180">
        <f>IF(ROW()-2&lt;=COUNT(方块表!E:E),ROW()-2,"")</f>
        <v>178</v>
      </c>
      <c r="B180">
        <f>IFERROR(VLOOKUP($A180,方块表!$A:$R,MATCH(B$1,方块表!$1:$1,0),1),"")</f>
        <v>602500</v>
      </c>
      <c r="C180">
        <f>IFERROR(VLOOKUP($A180,方块表!$A:$R,MATCH(C$1,方块表!$1:$1,0),1),"")</f>
        <v>25</v>
      </c>
      <c r="D180">
        <f>IFERROR(VLOOKUP($A180,方块表!$A:$R,MATCH(D$1,方块表!$1:$1,0),1),"")</f>
        <v>0</v>
      </c>
      <c r="E180">
        <f>IFERROR(VLOOKUP($A180,方块表!$A:$R,MATCH(E$1,方块表!$1:$1,0),1),"")</f>
        <v>12</v>
      </c>
      <c r="F180">
        <f>IFERROR(VLOOKUP($A180,方块表!$A:$R,MATCH(F$1,方块表!$1:$1,0),1),"")</f>
        <v>6</v>
      </c>
      <c r="G180">
        <f>IFERROR(VLOOKUP($A180,方块表!$A:$R,MATCH(G$1,方块表!$1:$1,0),1),"")</f>
        <v>12</v>
      </c>
      <c r="H180">
        <f>IFERROR(VLOOKUP($A180,方块表!$A:$R,MATCH(H$1,方块表!$1:$1,0),1),"")</f>
        <v>1</v>
      </c>
      <c r="I180">
        <f>IFERROR(VLOOKUP($A180,方块表!$A:$R,MATCH(I$1,方块表!$1:$1,0),1),"")</f>
        <v>6</v>
      </c>
      <c r="J180" t="str">
        <f>IFERROR(VLOOKUP($A180,方块表!$A:$R,MATCH(J$1,方块表!$1:$1,0),1),"")</f>
        <v>音乐盒</v>
      </c>
    </row>
    <row r="181" spans="1:10">
      <c r="A181" t="str">
        <f>IF(ROW()-2&lt;=COUNT(方块表!E:E),ROW()-2,"")</f>
        <v/>
      </c>
      <c r="B181" t="str">
        <f>IFERROR(VLOOKUP($A181,方块表!$A:$R,MATCH(B$1,方块表!$1:$1,0),1),"")</f>
        <v/>
      </c>
      <c r="C181" t="str">
        <f>IFERROR(VLOOKUP($A181,方块表!$A:$R,MATCH(C$1,方块表!$1:$1,0),1),"")</f>
        <v/>
      </c>
      <c r="D181" t="str">
        <f>IFERROR(VLOOKUP($A181,方块表!$A:$R,MATCH(D$1,方块表!$1:$1,0),1),"")</f>
        <v/>
      </c>
      <c r="E181" t="str">
        <f>IFERROR(VLOOKUP($A181,方块表!$A:$R,MATCH(E$1,方块表!$1:$1,0),1),"")</f>
        <v/>
      </c>
      <c r="F181" t="str">
        <f>IFERROR(VLOOKUP($A181,方块表!$A:$R,MATCH(F$1,方块表!$1:$1,0),1),"")</f>
        <v/>
      </c>
      <c r="G181" t="str">
        <f>IFERROR(VLOOKUP($A181,方块表!$A:$R,MATCH(G$1,方块表!$1:$1,0),1),"")</f>
        <v/>
      </c>
      <c r="H181" t="str">
        <f>IFERROR(VLOOKUP($A181,方块表!$A:$R,MATCH(H$1,方块表!$1:$1,0),1),"")</f>
        <v/>
      </c>
      <c r="I181" t="str">
        <f>IFERROR(VLOOKUP($A181,方块表!$A:$R,MATCH(I$1,方块表!$1:$1,0),1),"")</f>
        <v/>
      </c>
      <c r="J181" t="str">
        <f>IFERROR(VLOOKUP($A181,方块表!$A:$R,MATCH(J$1,方块表!$1:$1,0),1),"")</f>
        <v/>
      </c>
    </row>
    <row r="182" spans="1:10">
      <c r="A182" t="str">
        <f>IF(ROW()-2&lt;=COUNT(方块表!E:E),ROW()-2,"")</f>
        <v/>
      </c>
      <c r="B182" t="str">
        <f>IFERROR(VLOOKUP($A182,方块表!$A:$R,MATCH(B$1,方块表!$1:$1,0),1),"")</f>
        <v/>
      </c>
      <c r="C182" t="str">
        <f>IFERROR(VLOOKUP($A182,方块表!$A:$R,MATCH(C$1,方块表!$1:$1,0),1),"")</f>
        <v/>
      </c>
      <c r="D182" t="str">
        <f>IFERROR(VLOOKUP($A182,方块表!$A:$R,MATCH(D$1,方块表!$1:$1,0),1),"")</f>
        <v/>
      </c>
      <c r="E182" t="str">
        <f>IFERROR(VLOOKUP($A182,方块表!$A:$R,MATCH(E$1,方块表!$1:$1,0),1),"")</f>
        <v/>
      </c>
      <c r="F182" t="str">
        <f>IFERROR(VLOOKUP($A182,方块表!$A:$R,MATCH(F$1,方块表!$1:$1,0),1),"")</f>
        <v/>
      </c>
      <c r="G182" t="str">
        <f>IFERROR(VLOOKUP($A182,方块表!$A:$R,MATCH(G$1,方块表!$1:$1,0),1),"")</f>
        <v/>
      </c>
      <c r="H182" t="str">
        <f>IFERROR(VLOOKUP($A182,方块表!$A:$R,MATCH(H$1,方块表!$1:$1,0),1),"")</f>
        <v/>
      </c>
      <c r="I182" t="str">
        <f>IFERROR(VLOOKUP($A182,方块表!$A:$R,MATCH(I$1,方块表!$1:$1,0),1),"")</f>
        <v/>
      </c>
      <c r="J182" t="str">
        <f>IFERROR(VLOOKUP($A182,方块表!$A:$R,MATCH(J$1,方块表!$1:$1,0),1),"")</f>
        <v/>
      </c>
    </row>
    <row r="183" spans="1:10">
      <c r="A183" t="str">
        <f>IF(ROW()-2&lt;=COUNT(方块表!E:E),ROW()-2,"")</f>
        <v/>
      </c>
      <c r="B183" t="str">
        <f>IFERROR(VLOOKUP($A183,方块表!$A:$R,MATCH(B$1,方块表!$1:$1,0),1),"")</f>
        <v/>
      </c>
      <c r="C183" t="str">
        <f>IFERROR(VLOOKUP($A183,方块表!$A:$R,MATCH(C$1,方块表!$1:$1,0),1),"")</f>
        <v/>
      </c>
      <c r="D183" t="str">
        <f>IFERROR(VLOOKUP($A183,方块表!$A:$R,MATCH(D$1,方块表!$1:$1,0),1),"")</f>
        <v/>
      </c>
      <c r="E183" t="str">
        <f>IFERROR(VLOOKUP($A183,方块表!$A:$R,MATCH(E$1,方块表!$1:$1,0),1),"")</f>
        <v/>
      </c>
      <c r="F183" t="str">
        <f>IFERROR(VLOOKUP($A183,方块表!$A:$R,MATCH(F$1,方块表!$1:$1,0),1),"")</f>
        <v/>
      </c>
      <c r="G183" t="str">
        <f>IFERROR(VLOOKUP($A183,方块表!$A:$R,MATCH(G$1,方块表!$1:$1,0),1),"")</f>
        <v/>
      </c>
      <c r="H183" t="str">
        <f>IFERROR(VLOOKUP($A183,方块表!$A:$R,MATCH(H$1,方块表!$1:$1,0),1),"")</f>
        <v/>
      </c>
      <c r="I183" t="str">
        <f>IFERROR(VLOOKUP($A183,方块表!$A:$R,MATCH(I$1,方块表!$1:$1,0),1),"")</f>
        <v/>
      </c>
      <c r="J183" t="str">
        <f>IFERROR(VLOOKUP($A183,方块表!$A:$R,MATCH(J$1,方块表!$1:$1,0),1),"")</f>
        <v/>
      </c>
    </row>
    <row r="184" spans="1:10">
      <c r="A184" t="str">
        <f>IF(ROW()-2&lt;=COUNT(方块表!E:E),ROW()-2,"")</f>
        <v/>
      </c>
      <c r="B184" t="str">
        <f>IFERROR(VLOOKUP($A184,方块表!$A:$R,MATCH(B$1,方块表!$1:$1,0),1),"")</f>
        <v/>
      </c>
      <c r="C184" t="str">
        <f>IFERROR(VLOOKUP($A184,方块表!$A:$R,MATCH(C$1,方块表!$1:$1,0),1),"")</f>
        <v/>
      </c>
      <c r="D184" t="str">
        <f>IFERROR(VLOOKUP($A184,方块表!$A:$R,MATCH(D$1,方块表!$1:$1,0),1),"")</f>
        <v/>
      </c>
      <c r="E184" t="str">
        <f>IFERROR(VLOOKUP($A184,方块表!$A:$R,MATCH(E$1,方块表!$1:$1,0),1),"")</f>
        <v/>
      </c>
      <c r="F184" t="str">
        <f>IFERROR(VLOOKUP($A184,方块表!$A:$R,MATCH(F$1,方块表!$1:$1,0),1),"")</f>
        <v/>
      </c>
      <c r="G184" t="str">
        <f>IFERROR(VLOOKUP($A184,方块表!$A:$R,MATCH(G$1,方块表!$1:$1,0),1),"")</f>
        <v/>
      </c>
      <c r="H184" t="str">
        <f>IFERROR(VLOOKUP($A184,方块表!$A:$R,MATCH(H$1,方块表!$1:$1,0),1),"")</f>
        <v/>
      </c>
      <c r="I184" t="str">
        <f>IFERROR(VLOOKUP($A184,方块表!$A:$R,MATCH(I$1,方块表!$1:$1,0),1),"")</f>
        <v/>
      </c>
      <c r="J184" t="str">
        <f>IFERROR(VLOOKUP($A184,方块表!$A:$R,MATCH(J$1,方块表!$1:$1,0),1),"")</f>
        <v/>
      </c>
    </row>
    <row r="185" spans="1:10">
      <c r="A185" t="str">
        <f>IF(ROW()-2&lt;=COUNT(方块表!E:E),ROW()-2,"")</f>
        <v/>
      </c>
      <c r="B185" t="str">
        <f>IFERROR(VLOOKUP($A185,方块表!$A:$R,MATCH(B$1,方块表!$1:$1,0),1),"")</f>
        <v/>
      </c>
      <c r="C185" t="str">
        <f>IFERROR(VLOOKUP($A185,方块表!$A:$R,MATCH(C$1,方块表!$1:$1,0),1),"")</f>
        <v/>
      </c>
      <c r="D185" t="str">
        <f>IFERROR(VLOOKUP($A185,方块表!$A:$R,MATCH(D$1,方块表!$1:$1,0),1),"")</f>
        <v/>
      </c>
      <c r="E185" t="str">
        <f>IFERROR(VLOOKUP($A185,方块表!$A:$R,MATCH(E$1,方块表!$1:$1,0),1),"")</f>
        <v/>
      </c>
      <c r="F185" t="str">
        <f>IFERROR(VLOOKUP($A185,方块表!$A:$R,MATCH(F$1,方块表!$1:$1,0),1),"")</f>
        <v/>
      </c>
      <c r="G185" t="str">
        <f>IFERROR(VLOOKUP($A185,方块表!$A:$R,MATCH(G$1,方块表!$1:$1,0),1),"")</f>
        <v/>
      </c>
      <c r="H185" t="str">
        <f>IFERROR(VLOOKUP($A185,方块表!$A:$R,MATCH(H$1,方块表!$1:$1,0),1),"")</f>
        <v/>
      </c>
      <c r="I185" t="str">
        <f>IFERROR(VLOOKUP($A185,方块表!$A:$R,MATCH(I$1,方块表!$1:$1,0),1),"")</f>
        <v/>
      </c>
      <c r="J185" t="str">
        <f>IFERROR(VLOOKUP($A185,方块表!$A:$R,MATCH(J$1,方块表!$1:$1,0),1),"")</f>
        <v/>
      </c>
    </row>
    <row r="186" spans="1:10">
      <c r="A186" t="str">
        <f>IF(ROW()-2&lt;=COUNT(方块表!E:E),ROW()-2,"")</f>
        <v/>
      </c>
      <c r="B186" t="str">
        <f>IFERROR(VLOOKUP($A186,方块表!$A:$R,MATCH(B$1,方块表!$1:$1,0),1),"")</f>
        <v/>
      </c>
      <c r="C186" t="str">
        <f>IFERROR(VLOOKUP($A186,方块表!$A:$R,MATCH(C$1,方块表!$1:$1,0),1),"")</f>
        <v/>
      </c>
      <c r="D186" t="str">
        <f>IFERROR(VLOOKUP($A186,方块表!$A:$R,MATCH(D$1,方块表!$1:$1,0),1),"")</f>
        <v/>
      </c>
      <c r="E186" t="str">
        <f>IFERROR(VLOOKUP($A186,方块表!$A:$R,MATCH(E$1,方块表!$1:$1,0),1),"")</f>
        <v/>
      </c>
      <c r="F186" t="str">
        <f>IFERROR(VLOOKUP($A186,方块表!$A:$R,MATCH(F$1,方块表!$1:$1,0),1),"")</f>
        <v/>
      </c>
      <c r="G186" t="str">
        <f>IFERROR(VLOOKUP($A186,方块表!$A:$R,MATCH(G$1,方块表!$1:$1,0),1),"")</f>
        <v/>
      </c>
      <c r="H186" t="str">
        <f>IFERROR(VLOOKUP($A186,方块表!$A:$R,MATCH(H$1,方块表!$1:$1,0),1),"")</f>
        <v/>
      </c>
      <c r="I186" t="str">
        <f>IFERROR(VLOOKUP($A186,方块表!$A:$R,MATCH(I$1,方块表!$1:$1,0),1),"")</f>
        <v/>
      </c>
      <c r="J186" t="str">
        <f>IFERROR(VLOOKUP($A186,方块表!$A:$R,MATCH(J$1,方块表!$1:$1,0),1),"")</f>
        <v/>
      </c>
    </row>
    <row r="187" spans="1:10">
      <c r="A187" t="str">
        <f>IF(ROW()-2&lt;=COUNT(方块表!E:E),ROW()-2,"")</f>
        <v/>
      </c>
      <c r="B187" t="str">
        <f>IFERROR(VLOOKUP($A187,方块表!$A:$R,MATCH(B$1,方块表!$1:$1,0),1),"")</f>
        <v/>
      </c>
      <c r="C187" t="str">
        <f>IFERROR(VLOOKUP($A187,方块表!$A:$R,MATCH(C$1,方块表!$1:$1,0),1),"")</f>
        <v/>
      </c>
      <c r="D187" t="str">
        <f>IFERROR(VLOOKUP($A187,方块表!$A:$R,MATCH(D$1,方块表!$1:$1,0),1),"")</f>
        <v/>
      </c>
      <c r="E187" t="str">
        <f>IFERROR(VLOOKUP($A187,方块表!$A:$R,MATCH(E$1,方块表!$1:$1,0),1),"")</f>
        <v/>
      </c>
      <c r="F187" t="str">
        <f>IFERROR(VLOOKUP($A187,方块表!$A:$R,MATCH(F$1,方块表!$1:$1,0),1),"")</f>
        <v/>
      </c>
      <c r="G187" t="str">
        <f>IFERROR(VLOOKUP($A187,方块表!$A:$R,MATCH(G$1,方块表!$1:$1,0),1),"")</f>
        <v/>
      </c>
      <c r="H187" t="str">
        <f>IFERROR(VLOOKUP($A187,方块表!$A:$R,MATCH(H$1,方块表!$1:$1,0),1),"")</f>
        <v/>
      </c>
      <c r="I187" t="str">
        <f>IFERROR(VLOOKUP($A187,方块表!$A:$R,MATCH(I$1,方块表!$1:$1,0),1),"")</f>
        <v/>
      </c>
      <c r="J187" t="str">
        <f>IFERROR(VLOOKUP($A187,方块表!$A:$R,MATCH(J$1,方块表!$1:$1,0),1),"")</f>
        <v/>
      </c>
    </row>
    <row r="188" spans="1:10">
      <c r="A188" t="str">
        <f>IF(ROW()-2&lt;=COUNT(方块表!E:E),ROW()-2,"")</f>
        <v/>
      </c>
      <c r="B188" t="str">
        <f>IFERROR(VLOOKUP($A188,方块表!$A:$R,MATCH(B$1,方块表!$1:$1,0),1),"")</f>
        <v/>
      </c>
      <c r="C188" t="str">
        <f>IFERROR(VLOOKUP($A188,方块表!$A:$R,MATCH(C$1,方块表!$1:$1,0),1),"")</f>
        <v/>
      </c>
      <c r="D188" t="str">
        <f>IFERROR(VLOOKUP($A188,方块表!$A:$R,MATCH(D$1,方块表!$1:$1,0),1),"")</f>
        <v/>
      </c>
      <c r="E188" t="str">
        <f>IFERROR(VLOOKUP($A188,方块表!$A:$R,MATCH(E$1,方块表!$1:$1,0),1),"")</f>
        <v/>
      </c>
      <c r="F188" t="str">
        <f>IFERROR(VLOOKUP($A188,方块表!$A:$R,MATCH(F$1,方块表!$1:$1,0),1),"")</f>
        <v/>
      </c>
      <c r="G188" t="str">
        <f>IFERROR(VLOOKUP($A188,方块表!$A:$R,MATCH(G$1,方块表!$1:$1,0),1),"")</f>
        <v/>
      </c>
      <c r="H188" t="str">
        <f>IFERROR(VLOOKUP($A188,方块表!$A:$R,MATCH(H$1,方块表!$1:$1,0),1),"")</f>
        <v/>
      </c>
      <c r="I188" t="str">
        <f>IFERROR(VLOOKUP($A188,方块表!$A:$R,MATCH(I$1,方块表!$1:$1,0),1),"")</f>
        <v/>
      </c>
      <c r="J188" t="str">
        <f>IFERROR(VLOOKUP($A188,方块表!$A:$R,MATCH(J$1,方块表!$1:$1,0),1),"")</f>
        <v/>
      </c>
    </row>
    <row r="189" spans="1:10">
      <c r="A189" t="str">
        <f>IF(ROW()-2&lt;=COUNT(方块表!E:E),ROW()-2,"")</f>
        <v/>
      </c>
      <c r="B189" t="str">
        <f>IFERROR(VLOOKUP($A189,方块表!$A:$R,MATCH(B$1,方块表!$1:$1,0),1),"")</f>
        <v/>
      </c>
      <c r="C189" t="str">
        <f>IFERROR(VLOOKUP($A189,方块表!$A:$R,MATCH(C$1,方块表!$1:$1,0),1),"")</f>
        <v/>
      </c>
      <c r="D189" t="str">
        <f>IFERROR(VLOOKUP($A189,方块表!$A:$R,MATCH(D$1,方块表!$1:$1,0),1),"")</f>
        <v/>
      </c>
      <c r="E189" t="str">
        <f>IFERROR(VLOOKUP($A189,方块表!$A:$R,MATCH(E$1,方块表!$1:$1,0),1),"")</f>
        <v/>
      </c>
      <c r="F189" t="str">
        <f>IFERROR(VLOOKUP($A189,方块表!$A:$R,MATCH(F$1,方块表!$1:$1,0),1),"")</f>
        <v/>
      </c>
      <c r="G189" t="str">
        <f>IFERROR(VLOOKUP($A189,方块表!$A:$R,MATCH(G$1,方块表!$1:$1,0),1),"")</f>
        <v/>
      </c>
      <c r="H189" t="str">
        <f>IFERROR(VLOOKUP($A189,方块表!$A:$R,MATCH(H$1,方块表!$1:$1,0),1),"")</f>
        <v/>
      </c>
      <c r="I189" t="str">
        <f>IFERROR(VLOOKUP($A189,方块表!$A:$R,MATCH(I$1,方块表!$1:$1,0),1),"")</f>
        <v/>
      </c>
      <c r="J189" t="str">
        <f>IFERROR(VLOOKUP($A189,方块表!$A:$R,MATCH(J$1,方块表!$1:$1,0),1),"")</f>
        <v/>
      </c>
    </row>
    <row r="190" spans="1:10">
      <c r="A190" t="str">
        <f>IF(ROW()-2&lt;=COUNT(方块表!E:E),ROW()-2,"")</f>
        <v/>
      </c>
      <c r="B190" t="str">
        <f>IFERROR(VLOOKUP($A190,方块表!$A:$R,MATCH(B$1,方块表!$1:$1,0),1),"")</f>
        <v/>
      </c>
      <c r="C190" t="str">
        <f>IFERROR(VLOOKUP($A190,方块表!$A:$R,MATCH(C$1,方块表!$1:$1,0),1),"")</f>
        <v/>
      </c>
      <c r="D190" t="str">
        <f>IFERROR(VLOOKUP($A190,方块表!$A:$R,MATCH(D$1,方块表!$1:$1,0),1),"")</f>
        <v/>
      </c>
      <c r="E190" t="str">
        <f>IFERROR(VLOOKUP($A190,方块表!$A:$R,MATCH(E$1,方块表!$1:$1,0),1),"")</f>
        <v/>
      </c>
      <c r="F190" t="str">
        <f>IFERROR(VLOOKUP($A190,方块表!$A:$R,MATCH(F$1,方块表!$1:$1,0),1),"")</f>
        <v/>
      </c>
      <c r="G190" t="str">
        <f>IFERROR(VLOOKUP($A190,方块表!$A:$R,MATCH(G$1,方块表!$1:$1,0),1),"")</f>
        <v/>
      </c>
      <c r="H190" t="str">
        <f>IFERROR(VLOOKUP($A190,方块表!$A:$R,MATCH(H$1,方块表!$1:$1,0),1),"")</f>
        <v/>
      </c>
      <c r="I190" t="str">
        <f>IFERROR(VLOOKUP($A190,方块表!$A:$R,MATCH(I$1,方块表!$1:$1,0),1),"")</f>
        <v/>
      </c>
      <c r="J190" t="str">
        <f>IFERROR(VLOOKUP($A190,方块表!$A:$R,MATCH(J$1,方块表!$1:$1,0),1),"")</f>
        <v/>
      </c>
    </row>
    <row r="191" spans="1:10">
      <c r="A191" t="str">
        <f>IF(ROW()-2&lt;=COUNT(方块表!E:E),ROW()-2,"")</f>
        <v/>
      </c>
      <c r="B191" t="str">
        <f>IFERROR(VLOOKUP($A191,方块表!$A:$R,MATCH(B$1,方块表!$1:$1,0),1),"")</f>
        <v/>
      </c>
      <c r="C191" t="str">
        <f>IFERROR(VLOOKUP($A191,方块表!$A:$R,MATCH(C$1,方块表!$1:$1,0),1),"")</f>
        <v/>
      </c>
      <c r="D191" t="str">
        <f>IFERROR(VLOOKUP($A191,方块表!$A:$R,MATCH(D$1,方块表!$1:$1,0),1),"")</f>
        <v/>
      </c>
      <c r="E191" t="str">
        <f>IFERROR(VLOOKUP($A191,方块表!$A:$R,MATCH(E$1,方块表!$1:$1,0),1),"")</f>
        <v/>
      </c>
      <c r="F191" t="str">
        <f>IFERROR(VLOOKUP($A191,方块表!$A:$R,MATCH(F$1,方块表!$1:$1,0),1),"")</f>
        <v/>
      </c>
      <c r="G191" t="str">
        <f>IFERROR(VLOOKUP($A191,方块表!$A:$R,MATCH(G$1,方块表!$1:$1,0),1),"")</f>
        <v/>
      </c>
      <c r="H191" t="str">
        <f>IFERROR(VLOOKUP($A191,方块表!$A:$R,MATCH(H$1,方块表!$1:$1,0),1),"")</f>
        <v/>
      </c>
      <c r="I191" t="str">
        <f>IFERROR(VLOOKUP($A191,方块表!$A:$R,MATCH(I$1,方块表!$1:$1,0),1),"")</f>
        <v/>
      </c>
      <c r="J191" t="str">
        <f>IFERROR(VLOOKUP($A191,方块表!$A:$R,MATCH(J$1,方块表!$1:$1,0),1),"")</f>
        <v/>
      </c>
    </row>
    <row r="192" spans="1:10">
      <c r="A192" t="str">
        <f>IF(ROW()-2&lt;=COUNT(方块表!E:E),ROW()-2,"")</f>
        <v/>
      </c>
      <c r="B192" t="str">
        <f>IFERROR(VLOOKUP($A192,方块表!$A:$R,MATCH(B$1,方块表!$1:$1,0),1),"")</f>
        <v/>
      </c>
      <c r="C192" t="str">
        <f>IFERROR(VLOOKUP($A192,方块表!$A:$R,MATCH(C$1,方块表!$1:$1,0),1),"")</f>
        <v/>
      </c>
      <c r="D192" t="str">
        <f>IFERROR(VLOOKUP($A192,方块表!$A:$R,MATCH(D$1,方块表!$1:$1,0),1),"")</f>
        <v/>
      </c>
      <c r="E192" t="str">
        <f>IFERROR(VLOOKUP($A192,方块表!$A:$R,MATCH(E$1,方块表!$1:$1,0),1),"")</f>
        <v/>
      </c>
      <c r="F192" t="str">
        <f>IFERROR(VLOOKUP($A192,方块表!$A:$R,MATCH(F$1,方块表!$1:$1,0),1),"")</f>
        <v/>
      </c>
      <c r="G192" t="str">
        <f>IFERROR(VLOOKUP($A192,方块表!$A:$R,MATCH(G$1,方块表!$1:$1,0),1),"")</f>
        <v/>
      </c>
      <c r="H192" t="str">
        <f>IFERROR(VLOOKUP($A192,方块表!$A:$R,MATCH(H$1,方块表!$1:$1,0),1),"")</f>
        <v/>
      </c>
      <c r="I192" t="str">
        <f>IFERROR(VLOOKUP($A192,方块表!$A:$R,MATCH(I$1,方块表!$1:$1,0),1),"")</f>
        <v/>
      </c>
      <c r="J192" t="str">
        <f>IFERROR(VLOOKUP($A192,方块表!$A:$R,MATCH(J$1,方块表!$1:$1,0),1),"")</f>
        <v/>
      </c>
    </row>
    <row r="193" spans="1:10">
      <c r="A193" t="str">
        <f>IF(ROW()-2&lt;=COUNT(方块表!E:E),ROW()-2,"")</f>
        <v/>
      </c>
      <c r="B193" t="str">
        <f>IFERROR(VLOOKUP($A193,方块表!$A:$R,MATCH(B$1,方块表!$1:$1,0),1),"")</f>
        <v/>
      </c>
      <c r="C193" t="str">
        <f>IFERROR(VLOOKUP($A193,方块表!$A:$R,MATCH(C$1,方块表!$1:$1,0),1),"")</f>
        <v/>
      </c>
      <c r="D193" t="str">
        <f>IFERROR(VLOOKUP($A193,方块表!$A:$R,MATCH(D$1,方块表!$1:$1,0),1),"")</f>
        <v/>
      </c>
      <c r="E193" t="str">
        <f>IFERROR(VLOOKUP($A193,方块表!$A:$R,MATCH(E$1,方块表!$1:$1,0),1),"")</f>
        <v/>
      </c>
      <c r="F193" t="str">
        <f>IFERROR(VLOOKUP($A193,方块表!$A:$R,MATCH(F$1,方块表!$1:$1,0),1),"")</f>
        <v/>
      </c>
      <c r="G193" t="str">
        <f>IFERROR(VLOOKUP($A193,方块表!$A:$R,MATCH(G$1,方块表!$1:$1,0),1),"")</f>
        <v/>
      </c>
      <c r="H193" t="str">
        <f>IFERROR(VLOOKUP($A193,方块表!$A:$R,MATCH(H$1,方块表!$1:$1,0),1),"")</f>
        <v/>
      </c>
      <c r="I193" t="str">
        <f>IFERROR(VLOOKUP($A193,方块表!$A:$R,MATCH(I$1,方块表!$1:$1,0),1),"")</f>
        <v/>
      </c>
      <c r="J193" t="str">
        <f>IFERROR(VLOOKUP($A193,方块表!$A:$R,MATCH(J$1,方块表!$1:$1,0),1),"")</f>
        <v/>
      </c>
    </row>
    <row r="194" spans="1:10">
      <c r="A194" t="str">
        <f>IF(ROW()-2&lt;=COUNT(方块表!E:E),ROW()-2,"")</f>
        <v/>
      </c>
      <c r="B194" t="str">
        <f>IFERROR(VLOOKUP($A194,方块表!$A:$R,MATCH(B$1,方块表!$1:$1,0),1),"")</f>
        <v/>
      </c>
      <c r="C194" t="str">
        <f>IFERROR(VLOOKUP($A194,方块表!$A:$R,MATCH(C$1,方块表!$1:$1,0),1),"")</f>
        <v/>
      </c>
      <c r="D194" t="str">
        <f>IFERROR(VLOOKUP($A194,方块表!$A:$R,MATCH(D$1,方块表!$1:$1,0),1),"")</f>
        <v/>
      </c>
      <c r="E194" t="str">
        <f>IFERROR(VLOOKUP($A194,方块表!$A:$R,MATCH(E$1,方块表!$1:$1,0),1),"")</f>
        <v/>
      </c>
      <c r="F194" t="str">
        <f>IFERROR(VLOOKUP($A194,方块表!$A:$R,MATCH(F$1,方块表!$1:$1,0),1),"")</f>
        <v/>
      </c>
      <c r="G194" t="str">
        <f>IFERROR(VLOOKUP($A194,方块表!$A:$R,MATCH(G$1,方块表!$1:$1,0),1),"")</f>
        <v/>
      </c>
      <c r="H194" t="str">
        <f>IFERROR(VLOOKUP($A194,方块表!$A:$R,MATCH(H$1,方块表!$1:$1,0),1),"")</f>
        <v/>
      </c>
      <c r="I194" t="str">
        <f>IFERROR(VLOOKUP($A194,方块表!$A:$R,MATCH(I$1,方块表!$1:$1,0),1),"")</f>
        <v/>
      </c>
      <c r="J194" t="str">
        <f>IFERROR(VLOOKUP($A194,方块表!$A:$R,MATCH(J$1,方块表!$1:$1,0),1),"")</f>
        <v/>
      </c>
    </row>
    <row r="195" spans="1:10">
      <c r="A195" t="str">
        <f>IF(ROW()-2&lt;=COUNT(方块表!E:E),ROW()-2,"")</f>
        <v/>
      </c>
      <c r="B195" t="str">
        <f>IFERROR(VLOOKUP($A195,方块表!$A:$R,MATCH(B$1,方块表!$1:$1,0),1),"")</f>
        <v/>
      </c>
      <c r="C195" t="str">
        <f>IFERROR(VLOOKUP($A195,方块表!$A:$R,MATCH(C$1,方块表!$1:$1,0),1),"")</f>
        <v/>
      </c>
      <c r="D195" t="str">
        <f>IFERROR(VLOOKUP($A195,方块表!$A:$R,MATCH(D$1,方块表!$1:$1,0),1),"")</f>
        <v/>
      </c>
      <c r="E195" t="str">
        <f>IFERROR(VLOOKUP($A195,方块表!$A:$R,MATCH(E$1,方块表!$1:$1,0),1),"")</f>
        <v/>
      </c>
      <c r="F195" t="str">
        <f>IFERROR(VLOOKUP($A195,方块表!$A:$R,MATCH(F$1,方块表!$1:$1,0),1),"")</f>
        <v/>
      </c>
      <c r="G195" t="str">
        <f>IFERROR(VLOOKUP($A195,方块表!$A:$R,MATCH(G$1,方块表!$1:$1,0),1),"")</f>
        <v/>
      </c>
      <c r="H195" t="str">
        <f>IFERROR(VLOOKUP($A195,方块表!$A:$R,MATCH(H$1,方块表!$1:$1,0),1),"")</f>
        <v/>
      </c>
      <c r="I195" t="str">
        <f>IFERROR(VLOOKUP($A195,方块表!$A:$R,MATCH(I$1,方块表!$1:$1,0),1),"")</f>
        <v/>
      </c>
      <c r="J195" t="str">
        <f>IFERROR(VLOOKUP($A195,方块表!$A:$R,MATCH(J$1,方块表!$1:$1,0),1),"")</f>
        <v/>
      </c>
    </row>
    <row r="196" spans="1:10">
      <c r="A196" t="str">
        <f>IF(ROW()-2&lt;=COUNT(方块表!E:E),ROW()-2,"")</f>
        <v/>
      </c>
      <c r="B196" t="str">
        <f>IFERROR(VLOOKUP($A196,方块表!$A:$R,MATCH(B$1,方块表!$1:$1,0),1),"")</f>
        <v/>
      </c>
      <c r="C196" t="str">
        <f>IFERROR(VLOOKUP($A196,方块表!$A:$R,MATCH(C$1,方块表!$1:$1,0),1),"")</f>
        <v/>
      </c>
      <c r="D196" t="str">
        <f>IFERROR(VLOOKUP($A196,方块表!$A:$R,MATCH(D$1,方块表!$1:$1,0),1),"")</f>
        <v/>
      </c>
      <c r="E196" t="str">
        <f>IFERROR(VLOOKUP($A196,方块表!$A:$R,MATCH(E$1,方块表!$1:$1,0),1),"")</f>
        <v/>
      </c>
      <c r="F196" t="str">
        <f>IFERROR(VLOOKUP($A196,方块表!$A:$R,MATCH(F$1,方块表!$1:$1,0),1),"")</f>
        <v/>
      </c>
      <c r="G196" t="str">
        <f>IFERROR(VLOOKUP($A196,方块表!$A:$R,MATCH(G$1,方块表!$1:$1,0),1),"")</f>
        <v/>
      </c>
      <c r="H196" t="str">
        <f>IFERROR(VLOOKUP($A196,方块表!$A:$R,MATCH(H$1,方块表!$1:$1,0),1),"")</f>
        <v/>
      </c>
      <c r="I196" t="str">
        <f>IFERROR(VLOOKUP($A196,方块表!$A:$R,MATCH(I$1,方块表!$1:$1,0),1),"")</f>
        <v/>
      </c>
      <c r="J196" t="str">
        <f>IFERROR(VLOOKUP($A196,方块表!$A:$R,MATCH(J$1,方块表!$1:$1,0),1),"")</f>
        <v/>
      </c>
    </row>
    <row r="197" spans="1:10">
      <c r="A197" t="str">
        <f>IF(ROW()-2&lt;=COUNT(方块表!E:E),ROW()-2,"")</f>
        <v/>
      </c>
      <c r="B197" t="str">
        <f>IFERROR(VLOOKUP($A197,方块表!$A:$R,MATCH(B$1,方块表!$1:$1,0),1),"")</f>
        <v/>
      </c>
      <c r="C197" t="str">
        <f>IFERROR(VLOOKUP($A197,方块表!$A:$R,MATCH(C$1,方块表!$1:$1,0),1),"")</f>
        <v/>
      </c>
      <c r="D197" t="str">
        <f>IFERROR(VLOOKUP($A197,方块表!$A:$R,MATCH(D$1,方块表!$1:$1,0),1),"")</f>
        <v/>
      </c>
      <c r="E197" t="str">
        <f>IFERROR(VLOOKUP($A197,方块表!$A:$R,MATCH(E$1,方块表!$1:$1,0),1),"")</f>
        <v/>
      </c>
      <c r="F197" t="str">
        <f>IFERROR(VLOOKUP($A197,方块表!$A:$R,MATCH(F$1,方块表!$1:$1,0),1),"")</f>
        <v/>
      </c>
      <c r="G197" t="str">
        <f>IFERROR(VLOOKUP($A197,方块表!$A:$R,MATCH(G$1,方块表!$1:$1,0),1),"")</f>
        <v/>
      </c>
      <c r="H197" t="str">
        <f>IFERROR(VLOOKUP($A197,方块表!$A:$R,MATCH(H$1,方块表!$1:$1,0),1),"")</f>
        <v/>
      </c>
      <c r="I197" t="str">
        <f>IFERROR(VLOOKUP($A197,方块表!$A:$R,MATCH(I$1,方块表!$1:$1,0),1),"")</f>
        <v/>
      </c>
      <c r="J197" t="str">
        <f>IFERROR(VLOOKUP($A197,方块表!$A:$R,MATCH(J$1,方块表!$1:$1,0),1),"")</f>
        <v/>
      </c>
    </row>
    <row r="198" spans="1:10">
      <c r="A198" t="str">
        <f>IF(ROW()-2&lt;=COUNT(方块表!E:E),ROW()-2,"")</f>
        <v/>
      </c>
      <c r="B198" t="str">
        <f>IFERROR(VLOOKUP($A198,方块表!$A:$R,MATCH(B$1,方块表!$1:$1,0),1),"")</f>
        <v/>
      </c>
      <c r="C198" t="str">
        <f>IFERROR(VLOOKUP($A198,方块表!$A:$R,MATCH(C$1,方块表!$1:$1,0),1),"")</f>
        <v/>
      </c>
      <c r="D198" t="str">
        <f>IFERROR(VLOOKUP($A198,方块表!$A:$R,MATCH(D$1,方块表!$1:$1,0),1),"")</f>
        <v/>
      </c>
      <c r="E198" t="str">
        <f>IFERROR(VLOOKUP($A198,方块表!$A:$R,MATCH(E$1,方块表!$1:$1,0),1),"")</f>
        <v/>
      </c>
      <c r="F198" t="str">
        <f>IFERROR(VLOOKUP($A198,方块表!$A:$R,MATCH(F$1,方块表!$1:$1,0),1),"")</f>
        <v/>
      </c>
      <c r="G198" t="str">
        <f>IFERROR(VLOOKUP($A198,方块表!$A:$R,MATCH(G$1,方块表!$1:$1,0),1),"")</f>
        <v/>
      </c>
      <c r="H198" t="str">
        <f>IFERROR(VLOOKUP($A198,方块表!$A:$R,MATCH(H$1,方块表!$1:$1,0),1),"")</f>
        <v/>
      </c>
      <c r="I198" t="str">
        <f>IFERROR(VLOOKUP($A198,方块表!$A:$R,MATCH(I$1,方块表!$1:$1,0),1),"")</f>
        <v/>
      </c>
      <c r="J198" t="str">
        <f>IFERROR(VLOOKUP($A198,方块表!$A:$R,MATCH(J$1,方块表!$1:$1,0),1),"")</f>
        <v/>
      </c>
    </row>
    <row r="199" spans="1:10">
      <c r="A199" t="str">
        <f>IF(ROW()-2&lt;=COUNT(方块表!E:E),ROW()-2,"")</f>
        <v/>
      </c>
      <c r="B199" t="str">
        <f>IFERROR(VLOOKUP($A199,方块表!$A:$R,MATCH(B$1,方块表!$1:$1,0),1),"")</f>
        <v/>
      </c>
      <c r="C199" t="str">
        <f>IFERROR(VLOOKUP($A199,方块表!$A:$R,MATCH(C$1,方块表!$1:$1,0),1),"")</f>
        <v/>
      </c>
      <c r="D199" t="str">
        <f>IFERROR(VLOOKUP($A199,方块表!$A:$R,MATCH(D$1,方块表!$1:$1,0),1),"")</f>
        <v/>
      </c>
      <c r="E199" t="str">
        <f>IFERROR(VLOOKUP($A199,方块表!$A:$R,MATCH(E$1,方块表!$1:$1,0),1),"")</f>
        <v/>
      </c>
      <c r="F199" t="str">
        <f>IFERROR(VLOOKUP($A199,方块表!$A:$R,MATCH(F$1,方块表!$1:$1,0),1),"")</f>
        <v/>
      </c>
      <c r="G199" t="str">
        <f>IFERROR(VLOOKUP($A199,方块表!$A:$R,MATCH(G$1,方块表!$1:$1,0),1),"")</f>
        <v/>
      </c>
      <c r="H199" t="str">
        <f>IFERROR(VLOOKUP($A199,方块表!$A:$R,MATCH(H$1,方块表!$1:$1,0),1),"")</f>
        <v/>
      </c>
      <c r="I199" t="str">
        <f>IFERROR(VLOOKUP($A199,方块表!$A:$R,MATCH(I$1,方块表!$1:$1,0),1),"")</f>
        <v/>
      </c>
      <c r="J199" t="str">
        <f>IFERROR(VLOOKUP($A199,方块表!$A:$R,MATCH(J$1,方块表!$1:$1,0),1),"")</f>
        <v/>
      </c>
    </row>
  </sheetData>
  <phoneticPr fontId="19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zoomScale="71" zoomScaleNormal="71" workbookViewId="0">
      <selection activeCell="N44" sqref="A3:N44"/>
    </sheetView>
  </sheetViews>
  <sheetFormatPr defaultColWidth="9" defaultRowHeight="14.25"/>
  <cols>
    <col min="1" max="1" width="11.25" customWidth="1"/>
    <col min="4" max="4" width="9.5" customWidth="1"/>
    <col min="5" max="5" width="32.125" customWidth="1"/>
    <col min="6" max="6" width="23.25" customWidth="1"/>
    <col min="7" max="7" width="41.875" customWidth="1"/>
  </cols>
  <sheetData>
    <row r="1" spans="1:14">
      <c r="A1" t="s">
        <v>43</v>
      </c>
      <c r="B1" t="s">
        <v>1051</v>
      </c>
      <c r="C1" t="s">
        <v>1052</v>
      </c>
      <c r="D1" t="s">
        <v>814</v>
      </c>
      <c r="E1" t="s">
        <v>928</v>
      </c>
      <c r="F1" t="s">
        <v>1040</v>
      </c>
      <c r="G1" t="s">
        <v>668</v>
      </c>
      <c r="H1" t="s">
        <v>62</v>
      </c>
      <c r="I1" t="s">
        <v>63</v>
      </c>
      <c r="J1" t="s">
        <v>64</v>
      </c>
      <c r="K1" t="s">
        <v>820</v>
      </c>
      <c r="L1" t="s">
        <v>8</v>
      </c>
      <c r="M1" t="s">
        <v>13</v>
      </c>
      <c r="N1" t="s">
        <v>10</v>
      </c>
    </row>
    <row r="2" spans="1:14">
      <c r="A2" t="s">
        <v>1041</v>
      </c>
      <c r="B2" t="s">
        <v>658</v>
      </c>
      <c r="C2" t="s">
        <v>758</v>
      </c>
      <c r="D2" t="s">
        <v>661</v>
      </c>
      <c r="E2" t="s">
        <v>1053</v>
      </c>
      <c r="F2" t="s">
        <v>755</v>
      </c>
      <c r="G2" t="s">
        <v>1043</v>
      </c>
      <c r="H2" t="s">
        <v>1054</v>
      </c>
      <c r="I2" t="s">
        <v>1055</v>
      </c>
      <c r="J2" t="s">
        <v>1056</v>
      </c>
      <c r="K2" t="s">
        <v>1057</v>
      </c>
      <c r="L2" t="s">
        <v>756</v>
      </c>
      <c r="M2" t="s">
        <v>1049</v>
      </c>
      <c r="N2" s="10" t="s">
        <v>1050</v>
      </c>
    </row>
    <row r="3" spans="1:14">
      <c r="A3" s="1">
        <v>1</v>
      </c>
      <c r="B3" s="7">
        <f ca="1">IFERROR(VLOOKUP($A3,OFFSET(图纸表!$B$1,MATCH($A3,图纸表!$B:$B,0)-1,0,1,21),20,1),"")</f>
        <v>18</v>
      </c>
      <c r="C3" s="7">
        <f ca="1">IFERROR(VLOOKUP($A3,OFFSET(图纸表!$B$1,MATCH($A3,图纸表!$B:$B,0)-1,0,1,21),2,1),"")</f>
        <v>2118</v>
      </c>
      <c r="D3" s="7">
        <f ca="1">IFERROR(VLOOKUP($A3,OFFSET(图纸表!$B$1,MATCH($A3,图纸表!$B:$B,0)-1,0,1,21),4,1),"")</f>
        <v>1</v>
      </c>
      <c r="E3" s="7" t="str">
        <f ca="1">IFERROR(VLOOKUP($A3,OFFSET(图纸表!$B$1,MATCH($A3,图纸表!$B:$B,0)-1,0,1,21),3,1),"")</f>
        <v>build_13_11x11x10-0.schematic</v>
      </c>
      <c r="F3" s="7" t="str">
        <f ca="1">IFERROR(VLOOKUP($A3,OFFSET(图纸表!$B$1,MATCH($A3,图纸表!$B:$B,0)-1,0,1,21),13,1),"")</f>
        <v>drawing_name_18</v>
      </c>
      <c r="G3" s="7" t="str">
        <f ca="1">IFERROR(VLOOKUP($A3,OFFSET(图纸表!$B$1,MATCH($A3,图纸表!$B:$B,0)-1,0,1,23),22,1),"")</f>
        <v>set:blockcity_items.json image:building_100_13</v>
      </c>
      <c r="H3" s="7">
        <f ca="1">IFERROR(VLOOKUP($A3,OFFSET(图纸表!$B$1,MATCH($A3,图纸表!$B:$B,0)-1,0,1,11),5,1),"")</f>
        <v>11</v>
      </c>
      <c r="I3" s="7">
        <f ca="1">IFERROR(VLOOKUP($A3,OFFSET(图纸表!$B$1,MATCH($A3,图纸表!$B:$B,0)-1,0,1,11),6,1),"")</f>
        <v>11</v>
      </c>
      <c r="J3" s="7">
        <f ca="1">IFERROR(VLOOKUP($A3,OFFSET(图纸表!$B$1,MATCH($A3,图纸表!$B:$B,0)-1,0,1,11),7,1),"")</f>
        <v>10</v>
      </c>
      <c r="K3">
        <f ca="1">IFERROR(VLOOKUP($A3,OFFSET(图纸表!$B$1,MATCH($A3,图纸表!$B:$B,0)-1,0,1,21),15,1),"")</f>
        <v>1</v>
      </c>
      <c r="L3">
        <f ca="1">IFERROR(VLOOKUP($A3,OFFSET(图纸表!$B$1,MATCH($A3,图纸表!$B:$B,0)-1,0,1,21),9,1),"")</f>
        <v>1</v>
      </c>
      <c r="M3">
        <f ca="1">OFFSET(图纸表!$B$1,MATCH($A3,图纸表!$B:$B,0)-1,17,1,1)</f>
        <v>1054</v>
      </c>
      <c r="N3">
        <f ca="1">FLOOR(M3/100,1)+1</f>
        <v>11</v>
      </c>
    </row>
    <row r="4" spans="1:14">
      <c r="A4" s="1">
        <v>2</v>
      </c>
      <c r="B4" s="7">
        <f ca="1">IFERROR(VLOOKUP($A4,OFFSET(图纸表!$B$1,MATCH($A4,图纸表!$B:$B,0)-1,0,1,21),20,1),"")</f>
        <v>12</v>
      </c>
      <c r="C4" s="7">
        <f ca="1">IFERROR(VLOOKUP($A4,OFFSET(图纸表!$B$1,MATCH($A4,图纸表!$B:$B,0)-1,0,1,21),2,1),"")</f>
        <v>2112</v>
      </c>
      <c r="D4" s="7">
        <f ca="1">IFERROR(VLOOKUP($A4,OFFSET(图纸表!$B$1,MATCH($A4,图纸表!$B:$B,0)-1,0,1,21),4,1),"")</f>
        <v>1</v>
      </c>
      <c r="E4" s="7" t="str">
        <f ca="1">IFERROR(VLOOKUP($A4,OFFSET(图纸表!$B$1,MATCH($A4,图纸表!$B:$B,0)-1,0,1,21),3,1),"")</f>
        <v>build_07_11x11x8-1.schematic</v>
      </c>
      <c r="F4" s="7" t="str">
        <f ca="1">IFERROR(VLOOKUP($A4,OFFSET(图纸表!$B$1,MATCH($A4,图纸表!$B:$B,0)-1,0,1,21),13,1),"")</f>
        <v>drawing_name_12</v>
      </c>
      <c r="G4" s="7" t="str">
        <f ca="1">IFERROR(VLOOKUP($A4,OFFSET(图纸表!$B$1,MATCH($A4,图纸表!$B:$B,0)-1,0,1,23),22,1),"")</f>
        <v>set:blockcity_items.json image:building_100_07</v>
      </c>
      <c r="H4" s="7">
        <f ca="1">IFERROR(VLOOKUP($A4,OFFSET(图纸表!$B$1,MATCH($A4,图纸表!$B:$B,0)-1,0,1,11),5,1),"")</f>
        <v>11</v>
      </c>
      <c r="I4" s="7">
        <f ca="1">IFERROR(VLOOKUP($A4,OFFSET(图纸表!$B$1,MATCH($A4,图纸表!$B:$B,0)-1,0,1,11),6,1),"")</f>
        <v>11</v>
      </c>
      <c r="J4" s="7">
        <f ca="1">IFERROR(VLOOKUP($A4,OFFSET(图纸表!$B$1,MATCH($A4,图纸表!$B:$B,0)-1,0,1,11),7,1),"")</f>
        <v>8</v>
      </c>
      <c r="K4">
        <f ca="1">IFERROR(VLOOKUP($A4,OFFSET(图纸表!$B$1,MATCH($A4,图纸表!$B:$B,0)-1,0,1,21),15,1),"")</f>
        <v>1</v>
      </c>
      <c r="L4">
        <f ca="1">IFERROR(VLOOKUP($A4,OFFSET(图纸表!$B$1,MATCH($A4,图纸表!$B:$B,0)-1,0,1,21),9,1),"")</f>
        <v>1</v>
      </c>
      <c r="M4">
        <f ca="1">OFFSET(图纸表!$B$1,MATCH($A4,图纸表!$B:$B,0)-1,17,1,1)</f>
        <v>1006</v>
      </c>
      <c r="N4">
        <f t="shared" ref="N4:N41" ca="1" si="0">FLOOR(M4/100,1)+1</f>
        <v>11</v>
      </c>
    </row>
    <row r="5" spans="1:14">
      <c r="A5" s="1">
        <v>3</v>
      </c>
      <c r="B5" s="7">
        <f ca="1">IFERROR(VLOOKUP($A5,OFFSET(图纸表!$B$1,MATCH($A5,图纸表!$B:$B,0)-1,0,1,21),20,1),"")</f>
        <v>6</v>
      </c>
      <c r="C5" s="7">
        <f ca="1">IFERROR(VLOOKUP($A5,OFFSET(图纸表!$B$1,MATCH($A5,图纸表!$B:$B,0)-1,0,1,21),2,1),"")</f>
        <v>2106</v>
      </c>
      <c r="D5" s="7">
        <f ca="1">IFERROR(VLOOKUP($A5,OFFSET(图纸表!$B$1,MATCH($A5,图纸表!$B:$B,0)-1,0,1,21),4,1),"")</f>
        <v>2</v>
      </c>
      <c r="E5" s="7" t="str">
        <f ca="1">IFERROR(VLOOKUP($A5,OFFSET(图纸表!$B$1,MATCH($A5,图纸表!$B:$B,0)-1,0,1,21),3,1),"")</f>
        <v>build_01_9x9x10-0.schematic</v>
      </c>
      <c r="F5" s="7" t="str">
        <f ca="1">IFERROR(VLOOKUP($A5,OFFSET(图纸表!$B$1,MATCH($A5,图纸表!$B:$B,0)-1,0,1,21),13,1),"")</f>
        <v>drawing_name_6</v>
      </c>
      <c r="G5" s="7" t="str">
        <f ca="1">IFERROR(VLOOKUP($A5,OFFSET(图纸表!$B$1,MATCH($A5,图纸表!$B:$B,0)-1,0,1,23),22,1),"")</f>
        <v>set:blockcity_items.json image:building_100_01</v>
      </c>
      <c r="H5" s="7">
        <f ca="1">IFERROR(VLOOKUP($A5,OFFSET(图纸表!$B$1,MATCH($A5,图纸表!$B:$B,0)-1,0,1,11),5,1),"")</f>
        <v>9</v>
      </c>
      <c r="I5" s="7">
        <f ca="1">IFERROR(VLOOKUP($A5,OFFSET(图纸表!$B$1,MATCH($A5,图纸表!$B:$B,0)-1,0,1,11),6,1),"")</f>
        <v>9</v>
      </c>
      <c r="J5" s="7">
        <f ca="1">IFERROR(VLOOKUP($A5,OFFSET(图纸表!$B$1,MATCH($A5,图纸表!$B:$B,0)-1,0,1,11),7,1),"")</f>
        <v>10</v>
      </c>
      <c r="K5">
        <f ca="1">IFERROR(VLOOKUP($A5,OFFSET(图纸表!$B$1,MATCH($A5,图纸表!$B:$B,0)-1,0,1,21),15,1),"")</f>
        <v>1</v>
      </c>
      <c r="L5">
        <f ca="1">IFERROR(VLOOKUP($A5,OFFSET(图纸表!$B$1,MATCH($A5,图纸表!$B:$B,0)-1,0,1,21),9,1),"")</f>
        <v>1</v>
      </c>
      <c r="M5">
        <f ca="1">OFFSET(图纸表!$B$1,MATCH($A5,图纸表!$B:$B,0)-1,17,1,1)</f>
        <v>1072</v>
      </c>
      <c r="N5">
        <f t="shared" ca="1" si="0"/>
        <v>11</v>
      </c>
    </row>
    <row r="6" spans="1:14">
      <c r="A6" s="1">
        <v>4</v>
      </c>
      <c r="B6" s="7">
        <f ca="1">IFERROR(VLOOKUP($A6,OFFSET(图纸表!$B$1,MATCH($A6,图纸表!$B:$B,0)-1,0,1,21),20,1),"")</f>
        <v>17</v>
      </c>
      <c r="C6" s="7">
        <f ca="1">IFERROR(VLOOKUP($A6,OFFSET(图纸表!$B$1,MATCH($A6,图纸表!$B:$B,0)-1,0,1,21),2,1),"")</f>
        <v>2117</v>
      </c>
      <c r="D6" s="7">
        <f ca="1">IFERROR(VLOOKUP($A6,OFFSET(图纸表!$B$1,MATCH($A6,图纸表!$B:$B,0)-1,0,1,21),4,1),"")</f>
        <v>1</v>
      </c>
      <c r="E6" s="7" t="str">
        <f ca="1">IFERROR(VLOOKUP($A6,OFFSET(图纸表!$B$1,MATCH($A6,图纸表!$B:$B,0)-1,0,1,21),3,1),"")</f>
        <v>build_12_11x11x10-1.schematic</v>
      </c>
      <c r="F6" s="7" t="str">
        <f ca="1">IFERROR(VLOOKUP($A6,OFFSET(图纸表!$B$1,MATCH($A6,图纸表!$B:$B,0)-1,0,1,21),13,1),"")</f>
        <v>drawing_name_17</v>
      </c>
      <c r="G6" s="7" t="str">
        <f ca="1">IFERROR(VLOOKUP($A6,OFFSET(图纸表!$B$1,MATCH($A6,图纸表!$B:$B,0)-1,0,1,23),22,1),"")</f>
        <v>set:blockcity_items.json image:building_100_12</v>
      </c>
      <c r="H6" s="7">
        <f ca="1">IFERROR(VLOOKUP($A6,OFFSET(图纸表!$B$1,MATCH($A6,图纸表!$B:$B,0)-1,0,1,11),5,1),"")</f>
        <v>11</v>
      </c>
      <c r="I6" s="7">
        <f ca="1">IFERROR(VLOOKUP($A6,OFFSET(图纸表!$B$1,MATCH($A6,图纸表!$B:$B,0)-1,0,1,11),6,1),"")</f>
        <v>11</v>
      </c>
      <c r="J6" s="7">
        <f ca="1">IFERROR(VLOOKUP($A6,OFFSET(图纸表!$B$1,MATCH($A6,图纸表!$B:$B,0)-1,0,1,11),7,1),"")</f>
        <v>10</v>
      </c>
      <c r="K6">
        <f ca="1">IFERROR(VLOOKUP($A6,OFFSET(图纸表!$B$1,MATCH($A6,图纸表!$B:$B,0)-1,0,1,21),15,1),"")</f>
        <v>1</v>
      </c>
      <c r="L6">
        <f ca="1">IFERROR(VLOOKUP($A6,OFFSET(图纸表!$B$1,MATCH($A6,图纸表!$B:$B,0)-1,0,1,21),9,1),"")</f>
        <v>1</v>
      </c>
      <c r="M6">
        <f ca="1">OFFSET(图纸表!$B$1,MATCH($A6,图纸表!$B:$B,0)-1,17,1,1)</f>
        <v>1306</v>
      </c>
      <c r="N6">
        <f t="shared" ca="1" si="0"/>
        <v>14</v>
      </c>
    </row>
    <row r="7" spans="1:14">
      <c r="A7" s="1">
        <v>5</v>
      </c>
      <c r="B7" s="7">
        <f ca="1">IFERROR(VLOOKUP($A7,OFFSET(图纸表!$B$1,MATCH($A7,图纸表!$B:$B,0)-1,0,1,21),20,1),"")</f>
        <v>8</v>
      </c>
      <c r="C7" s="7">
        <f ca="1">IFERROR(VLOOKUP($A7,OFFSET(图纸表!$B$1,MATCH($A7,图纸表!$B:$B,0)-1,0,1,21),2,1),"")</f>
        <v>2108</v>
      </c>
      <c r="D7" s="7">
        <f ca="1">IFERROR(VLOOKUP($A7,OFFSET(图纸表!$B$1,MATCH($A7,图纸表!$B:$B,0)-1,0,1,21),4,1),"")</f>
        <v>1</v>
      </c>
      <c r="E7" s="7" t="str">
        <f ca="1">IFERROR(VLOOKUP($A7,OFFSET(图纸表!$B$1,MATCH($A7,图纸表!$B:$B,0)-1,0,1,21),3,1),"")</f>
        <v>build_03_9x9x13-1.schematic</v>
      </c>
      <c r="F7" s="7" t="str">
        <f ca="1">IFERROR(VLOOKUP($A7,OFFSET(图纸表!$B$1,MATCH($A7,图纸表!$B:$B,0)-1,0,1,21),13,1),"")</f>
        <v>drawing_name_8</v>
      </c>
      <c r="G7" s="7" t="str">
        <f ca="1">IFERROR(VLOOKUP($A7,OFFSET(图纸表!$B$1,MATCH($A7,图纸表!$B:$B,0)-1,0,1,23),22,1),"")</f>
        <v>set:blockcity_items.json image:building_100_03</v>
      </c>
      <c r="H7" s="7">
        <f ca="1">IFERROR(VLOOKUP($A7,OFFSET(图纸表!$B$1,MATCH($A7,图纸表!$B:$B,0)-1,0,1,11),5,1),"")</f>
        <v>9</v>
      </c>
      <c r="I7" s="7">
        <f ca="1">IFERROR(VLOOKUP($A7,OFFSET(图纸表!$B$1,MATCH($A7,图纸表!$B:$B,0)-1,0,1,11),6,1),"")</f>
        <v>9</v>
      </c>
      <c r="J7" s="7">
        <f ca="1">IFERROR(VLOOKUP($A7,OFFSET(图纸表!$B$1,MATCH($A7,图纸表!$B:$B,0)-1,0,1,11),7,1),"")</f>
        <v>13</v>
      </c>
      <c r="K7">
        <f ca="1">IFERROR(VLOOKUP($A7,OFFSET(图纸表!$B$1,MATCH($A7,图纸表!$B:$B,0)-1,0,1,21),15,1),"")</f>
        <v>1</v>
      </c>
      <c r="L7">
        <f ca="1">IFERROR(VLOOKUP($A7,OFFSET(图纸表!$B$1,MATCH($A7,图纸表!$B:$B,0)-1,0,1,21),9,1),"")</f>
        <v>1</v>
      </c>
      <c r="M7">
        <f ca="1">OFFSET(图纸表!$B$1,MATCH($A7,图纸表!$B:$B,0)-1,17,1,1)</f>
        <v>1252</v>
      </c>
      <c r="N7">
        <f t="shared" ca="1" si="0"/>
        <v>13</v>
      </c>
    </row>
    <row r="8" spans="1:14">
      <c r="A8" s="1">
        <v>6</v>
      </c>
      <c r="B8" s="7">
        <f ca="1">IFERROR(VLOOKUP($A8,OFFSET(图纸表!$B$1,MATCH($A8,图纸表!$B:$B,0)-1,0,1,21),20,1),"")</f>
        <v>9</v>
      </c>
      <c r="C8" s="7">
        <f ca="1">IFERROR(VLOOKUP($A8,OFFSET(图纸表!$B$1,MATCH($A8,图纸表!$B:$B,0)-1,0,1,21),2,1),"")</f>
        <v>2109</v>
      </c>
      <c r="D8" s="7">
        <f ca="1">IFERROR(VLOOKUP($A8,OFFSET(图纸表!$B$1,MATCH($A8,图纸表!$B:$B,0)-1,0,1,21),4,1),"")</f>
        <v>1</v>
      </c>
      <c r="E8" s="7" t="str">
        <f ca="1">IFERROR(VLOOKUP($A8,OFFSET(图纸表!$B$1,MATCH($A8,图纸表!$B:$B,0)-1,0,1,21),3,1),"")</f>
        <v>build_04_11x11x12-1.schematic</v>
      </c>
      <c r="F8" s="7" t="str">
        <f ca="1">IFERROR(VLOOKUP($A8,OFFSET(图纸表!$B$1,MATCH($A8,图纸表!$B:$B,0)-1,0,1,21),13,1),"")</f>
        <v>drawing_name_9</v>
      </c>
      <c r="G8" s="7" t="str">
        <f ca="1">IFERROR(VLOOKUP($A8,OFFSET(图纸表!$B$1,MATCH($A8,图纸表!$B:$B,0)-1,0,1,23),22,1),"")</f>
        <v>set:blockcity_items.json image:building_100_04</v>
      </c>
      <c r="H8" s="7">
        <f ca="1">IFERROR(VLOOKUP($A8,OFFSET(图纸表!$B$1,MATCH($A8,图纸表!$B:$B,0)-1,0,1,11),5,1),"")</f>
        <v>11</v>
      </c>
      <c r="I8" s="7">
        <f ca="1">IFERROR(VLOOKUP($A8,OFFSET(图纸表!$B$1,MATCH($A8,图纸表!$B:$B,0)-1,0,1,11),6,1),"")</f>
        <v>11</v>
      </c>
      <c r="J8" s="7">
        <f ca="1">IFERROR(VLOOKUP($A8,OFFSET(图纸表!$B$1,MATCH($A8,图纸表!$B:$B,0)-1,0,1,11),7,1),"")</f>
        <v>12</v>
      </c>
      <c r="K8">
        <f ca="1">IFERROR(VLOOKUP($A8,OFFSET(图纸表!$B$1,MATCH($A8,图纸表!$B:$B,0)-1,0,1,21),15,1),"")</f>
        <v>1</v>
      </c>
      <c r="L8">
        <f ca="1">IFERROR(VLOOKUP($A8,OFFSET(图纸表!$B$1,MATCH($A8,图纸表!$B:$B,0)-1,0,1,21),9,1),"")</f>
        <v>1</v>
      </c>
      <c r="M8">
        <f ca="1">OFFSET(图纸表!$B$1,MATCH($A8,图纸表!$B:$B,0)-1,17,1,1)</f>
        <v>2298</v>
      </c>
      <c r="N8">
        <f t="shared" ca="1" si="0"/>
        <v>23</v>
      </c>
    </row>
    <row r="9" spans="1:14">
      <c r="A9" s="1">
        <v>7</v>
      </c>
      <c r="B9" s="7">
        <f ca="1">IFERROR(VLOOKUP($A9,OFFSET(图纸表!$B$1,MATCH($A9,图纸表!$B:$B,0)-1,0,1,21),20,1),"")</f>
        <v>13</v>
      </c>
      <c r="C9" s="7">
        <f ca="1">IFERROR(VLOOKUP($A9,OFFSET(图纸表!$B$1,MATCH($A9,图纸表!$B:$B,0)-1,0,1,21),2,1),"")</f>
        <v>2113</v>
      </c>
      <c r="D9" s="7">
        <f ca="1">IFERROR(VLOOKUP($A9,OFFSET(图纸表!$B$1,MATCH($A9,图纸表!$B:$B,0)-1,0,1,21),4,1),"")</f>
        <v>2</v>
      </c>
      <c r="E9" s="7" t="str">
        <f ca="1">IFERROR(VLOOKUP($A9,OFFSET(图纸表!$B$1,MATCH($A9,图纸表!$B:$B,0)-1,0,1,21),3,1),"")</f>
        <v>build_08_11x11x13-1.schematic</v>
      </c>
      <c r="F9" s="7" t="str">
        <f ca="1">IFERROR(VLOOKUP($A9,OFFSET(图纸表!$B$1,MATCH($A9,图纸表!$B:$B,0)-1,0,1,21),13,1),"")</f>
        <v>drawing_name_13</v>
      </c>
      <c r="G9" s="7" t="str">
        <f ca="1">IFERROR(VLOOKUP($A9,OFFSET(图纸表!$B$1,MATCH($A9,图纸表!$B:$B,0)-1,0,1,23),22,1),"")</f>
        <v>set:blockcity_items.json image:building_100_08</v>
      </c>
      <c r="H9" s="7">
        <f ca="1">IFERROR(VLOOKUP($A9,OFFSET(图纸表!$B$1,MATCH($A9,图纸表!$B:$B,0)-1,0,1,11),5,1),"")</f>
        <v>11</v>
      </c>
      <c r="I9" s="7">
        <f ca="1">IFERROR(VLOOKUP($A9,OFFSET(图纸表!$B$1,MATCH($A9,图纸表!$B:$B,0)-1,0,1,11),6,1),"")</f>
        <v>11</v>
      </c>
      <c r="J9" s="7">
        <f ca="1">IFERROR(VLOOKUP($A9,OFFSET(图纸表!$B$1,MATCH($A9,图纸表!$B:$B,0)-1,0,1,11),7,1),"")</f>
        <v>13</v>
      </c>
      <c r="K9">
        <f ca="1">IFERROR(VLOOKUP($A9,OFFSET(图纸表!$B$1,MATCH($A9,图纸表!$B:$B,0)-1,0,1,21),15,1),"")</f>
        <v>1</v>
      </c>
      <c r="L9">
        <f ca="1">IFERROR(VLOOKUP($A9,OFFSET(图纸表!$B$1,MATCH($A9,图纸表!$B:$B,0)-1,0,1,21),9,1),"")</f>
        <v>1</v>
      </c>
      <c r="M9">
        <f ca="1">OFFSET(图纸表!$B$1,MATCH($A9,图纸表!$B:$B,0)-1,17,1,1)</f>
        <v>2184</v>
      </c>
      <c r="N9">
        <f t="shared" ca="1" si="0"/>
        <v>22</v>
      </c>
    </row>
    <row r="10" spans="1:14">
      <c r="A10" s="1">
        <v>8</v>
      </c>
      <c r="B10" s="7">
        <f ca="1">IFERROR(VLOOKUP($A10,OFFSET(图纸表!$B$1,MATCH($A10,图纸表!$B:$B,0)-1,0,1,21),20,1),"")</f>
        <v>11</v>
      </c>
      <c r="C10" s="7">
        <f ca="1">IFERROR(VLOOKUP($A10,OFFSET(图纸表!$B$1,MATCH($A10,图纸表!$B:$B,0)-1,0,1,21),2,1),"")</f>
        <v>2111</v>
      </c>
      <c r="D10" s="7">
        <f ca="1">IFERROR(VLOOKUP($A10,OFFSET(图纸表!$B$1,MATCH($A10,图纸表!$B:$B,0)-1,0,1,21),4,1),"")</f>
        <v>2</v>
      </c>
      <c r="E10" s="7" t="str">
        <f ca="1">IFERROR(VLOOKUP($A10,OFFSET(图纸表!$B$1,MATCH($A10,图纸表!$B:$B,0)-1,0,1,21),3,1),"")</f>
        <v>build_06_11x11x16-1.schematic</v>
      </c>
      <c r="F10" s="7" t="str">
        <f ca="1">IFERROR(VLOOKUP($A10,OFFSET(图纸表!$B$1,MATCH($A10,图纸表!$B:$B,0)-1,0,1,21),13,1),"")</f>
        <v>drawing_name_11</v>
      </c>
      <c r="G10" s="7" t="str">
        <f ca="1">IFERROR(VLOOKUP($A10,OFFSET(图纸表!$B$1,MATCH($A10,图纸表!$B:$B,0)-1,0,1,23),22,1),"")</f>
        <v>set:blockcity_items.json image:building_100_06</v>
      </c>
      <c r="H10" s="7">
        <f ca="1">IFERROR(VLOOKUP($A10,OFFSET(图纸表!$B$1,MATCH($A10,图纸表!$B:$B,0)-1,0,1,11),5,1),"")</f>
        <v>11</v>
      </c>
      <c r="I10" s="7">
        <f ca="1">IFERROR(VLOOKUP($A10,OFFSET(图纸表!$B$1,MATCH($A10,图纸表!$B:$B,0)-1,0,1,11),6,1),"")</f>
        <v>11</v>
      </c>
      <c r="J10" s="7">
        <f ca="1">IFERROR(VLOOKUP($A10,OFFSET(图纸表!$B$1,MATCH($A10,图纸表!$B:$B,0)-1,0,1,11),7,1),"")</f>
        <v>16</v>
      </c>
      <c r="K10">
        <f ca="1">IFERROR(VLOOKUP($A10,OFFSET(图纸表!$B$1,MATCH($A10,图纸表!$B:$B,0)-1,0,1,21),15,1),"")</f>
        <v>1</v>
      </c>
      <c r="L10">
        <f ca="1">IFERROR(VLOOKUP($A10,OFFSET(图纸表!$B$1,MATCH($A10,图纸表!$B:$B,0)-1,0,1,21),9,1),"")</f>
        <v>1</v>
      </c>
      <c r="M10">
        <f ca="1">OFFSET(图纸表!$B$1,MATCH($A10,图纸表!$B:$B,0)-1,17,1,1)</f>
        <v>3462</v>
      </c>
      <c r="N10">
        <f t="shared" ca="1" si="0"/>
        <v>35</v>
      </c>
    </row>
    <row r="11" spans="1:14">
      <c r="A11" s="1">
        <v>9</v>
      </c>
      <c r="B11" s="7">
        <f ca="1">IFERROR(VLOOKUP($A11,OFFSET(图纸表!$B$1,MATCH($A11,图纸表!$B:$B,0)-1,0,1,21),20,1),"")</f>
        <v>10</v>
      </c>
      <c r="C11" s="7">
        <f ca="1">IFERROR(VLOOKUP($A11,OFFSET(图纸表!$B$1,MATCH($A11,图纸表!$B:$B,0)-1,0,1,21),2,1),"")</f>
        <v>2110</v>
      </c>
      <c r="D11" s="7">
        <f ca="1">IFERROR(VLOOKUP($A11,OFFSET(图纸表!$B$1,MATCH($A11,图纸表!$B:$B,0)-1,0,1,21),4,1),"")</f>
        <v>1</v>
      </c>
      <c r="E11" s="7" t="str">
        <f ca="1">IFERROR(VLOOKUP($A11,OFFSET(图纸表!$B$1,MATCH($A11,图纸表!$B:$B,0)-1,0,1,21),3,1),"")</f>
        <v>build_05_11x11x20-1.schematic</v>
      </c>
      <c r="F11" s="7" t="str">
        <f ca="1">IFERROR(VLOOKUP($A11,OFFSET(图纸表!$B$1,MATCH($A11,图纸表!$B:$B,0)-1,0,1,21),13,1),"")</f>
        <v>drawing_name_10</v>
      </c>
      <c r="G11" s="7" t="str">
        <f ca="1">IFERROR(VLOOKUP($A11,OFFSET(图纸表!$B$1,MATCH($A11,图纸表!$B:$B,0)-1,0,1,23),22,1),"")</f>
        <v>set:blockcity_items.json image:building_100_05</v>
      </c>
      <c r="H11" s="7">
        <f ca="1">IFERROR(VLOOKUP($A11,OFFSET(图纸表!$B$1,MATCH($A11,图纸表!$B:$B,0)-1,0,1,11),5,1),"")</f>
        <v>11</v>
      </c>
      <c r="I11" s="7">
        <f ca="1">IFERROR(VLOOKUP($A11,OFFSET(图纸表!$B$1,MATCH($A11,图纸表!$B:$B,0)-1,0,1,11),6,1),"")</f>
        <v>11</v>
      </c>
      <c r="J11" s="7">
        <f ca="1">IFERROR(VLOOKUP($A11,OFFSET(图纸表!$B$1,MATCH($A11,图纸表!$B:$B,0)-1,0,1,11),7,1),"")</f>
        <v>20</v>
      </c>
      <c r="K11">
        <f ca="1">IFERROR(VLOOKUP($A11,OFFSET(图纸表!$B$1,MATCH($A11,图纸表!$B:$B,0)-1,0,1,21),15,1),"")</f>
        <v>1</v>
      </c>
      <c r="L11">
        <f ca="1">IFERROR(VLOOKUP($A11,OFFSET(图纸表!$B$1,MATCH($A11,图纸表!$B:$B,0)-1,0,1,21),9,1),"")</f>
        <v>1</v>
      </c>
      <c r="M11">
        <f ca="1">OFFSET(图纸表!$B$1,MATCH($A11,图纸表!$B:$B,0)-1,17,1,1)</f>
        <v>2928</v>
      </c>
      <c r="N11">
        <f t="shared" ca="1" si="0"/>
        <v>30</v>
      </c>
    </row>
    <row r="12" spans="1:14">
      <c r="A12" s="1">
        <v>10</v>
      </c>
      <c r="B12" s="7">
        <f ca="1">IFERROR(VLOOKUP($A12,OFFSET(图纸表!$B$1,MATCH($A12,图纸表!$B:$B,0)-1,0,1,21),20,1),"")</f>
        <v>7</v>
      </c>
      <c r="C12" s="7">
        <f ca="1">IFERROR(VLOOKUP($A12,OFFSET(图纸表!$B$1,MATCH($A12,图纸表!$B:$B,0)-1,0,1,21),2,1),"")</f>
        <v>2107</v>
      </c>
      <c r="D12" s="7">
        <f ca="1">IFERROR(VLOOKUP($A12,OFFSET(图纸表!$B$1,MATCH($A12,图纸表!$B:$B,0)-1,0,1,21),4,1),"")</f>
        <v>1</v>
      </c>
      <c r="E12" s="7" t="str">
        <f ca="1">IFERROR(VLOOKUP($A12,OFFSET(图纸表!$B$1,MATCH($A12,图纸表!$B:$B,0)-1,0,1,21),3,1),"")</f>
        <v>build_02_11x11x23-0.schematic</v>
      </c>
      <c r="F12" s="7" t="str">
        <f ca="1">IFERROR(VLOOKUP($A12,OFFSET(图纸表!$B$1,MATCH($A12,图纸表!$B:$B,0)-1,0,1,21),13,1),"")</f>
        <v>drawing_name_7</v>
      </c>
      <c r="G12" s="7" t="str">
        <f ca="1">IFERROR(VLOOKUP($A12,OFFSET(图纸表!$B$1,MATCH($A12,图纸表!$B:$B,0)-1,0,1,23),22,1),"")</f>
        <v>set:blockcity_items.json image:building_100_02</v>
      </c>
      <c r="H12" s="7">
        <f ca="1">IFERROR(VLOOKUP($A12,OFFSET(图纸表!$B$1,MATCH($A12,图纸表!$B:$B,0)-1,0,1,11),5,1),"")</f>
        <v>11</v>
      </c>
      <c r="I12" s="7">
        <f ca="1">IFERROR(VLOOKUP($A12,OFFSET(图纸表!$B$1,MATCH($A12,图纸表!$B:$B,0)-1,0,1,11),6,1),"")</f>
        <v>11</v>
      </c>
      <c r="J12" s="7">
        <f ca="1">IFERROR(VLOOKUP($A12,OFFSET(图纸表!$B$1,MATCH($A12,图纸表!$B:$B,0)-1,0,1,11),7,1),"")</f>
        <v>23</v>
      </c>
      <c r="K12">
        <f ca="1">IFERROR(VLOOKUP($A12,OFFSET(图纸表!$B$1,MATCH($A12,图纸表!$B:$B,0)-1,0,1,21),15,1),"")</f>
        <v>1</v>
      </c>
      <c r="L12">
        <f ca="1">IFERROR(VLOOKUP($A12,OFFSET(图纸表!$B$1,MATCH($A12,图纸表!$B:$B,0)-1,0,1,21),9,1),"")</f>
        <v>1</v>
      </c>
      <c r="M12">
        <f ca="1">OFFSET(图纸表!$B$1,MATCH($A12,图纸表!$B:$B,0)-1,17,1,1)</f>
        <v>1800</v>
      </c>
      <c r="N12">
        <f t="shared" ca="1" si="0"/>
        <v>19</v>
      </c>
    </row>
    <row r="13" spans="1:14">
      <c r="A13" s="1">
        <v>11</v>
      </c>
      <c r="B13" s="7">
        <f ca="1">IFERROR(VLOOKUP($A13,OFFSET(图纸表!$B$1,MATCH($A13,图纸表!$B:$B,0)-1,0,1,21),20,1),"")</f>
        <v>14</v>
      </c>
      <c r="C13" s="7">
        <f ca="1">IFERROR(VLOOKUP($A13,OFFSET(图纸表!$B$1,MATCH($A13,图纸表!$B:$B,0)-1,0,1,21),2,1),"")</f>
        <v>2114</v>
      </c>
      <c r="D13" s="7">
        <f ca="1">IFERROR(VLOOKUP($A13,OFFSET(图纸表!$B$1,MATCH($A13,图纸表!$B:$B,0)-1,0,1,21),4,1),"")</f>
        <v>2</v>
      </c>
      <c r="E13" s="7" t="str">
        <f ca="1">IFERROR(VLOOKUP($A13,OFFSET(图纸表!$B$1,MATCH($A13,图纸表!$B:$B,0)-1,0,1,21),3,1),"")</f>
        <v>build_09_11x11x14-1.schematic</v>
      </c>
      <c r="F13" s="7" t="str">
        <f ca="1">IFERROR(VLOOKUP($A13,OFFSET(图纸表!$B$1,MATCH($A13,图纸表!$B:$B,0)-1,0,1,21),13,1),"")</f>
        <v>drawing_name_14</v>
      </c>
      <c r="G13" s="7" t="str">
        <f ca="1">IFERROR(VLOOKUP($A13,OFFSET(图纸表!$B$1,MATCH($A13,图纸表!$B:$B,0)-1,0,1,23),22,1),"")</f>
        <v>set:blockcity_items.json image:building_100_09</v>
      </c>
      <c r="H13" s="7">
        <f ca="1">IFERROR(VLOOKUP($A13,OFFSET(图纸表!$B$1,MATCH($A13,图纸表!$B:$B,0)-1,0,1,11),5,1),"")</f>
        <v>11</v>
      </c>
      <c r="I13" s="7">
        <f ca="1">IFERROR(VLOOKUP($A13,OFFSET(图纸表!$B$1,MATCH($A13,图纸表!$B:$B,0)-1,0,1,11),6,1),"")</f>
        <v>11</v>
      </c>
      <c r="J13" s="7">
        <f ca="1">IFERROR(VLOOKUP($A13,OFFSET(图纸表!$B$1,MATCH($A13,图纸表!$B:$B,0)-1,0,1,11),7,1),"")</f>
        <v>14</v>
      </c>
      <c r="K13">
        <f ca="1">IFERROR(VLOOKUP($A13,OFFSET(图纸表!$B$1,MATCH($A13,图纸表!$B:$B,0)-1,0,1,21),15,1),"")</f>
        <v>1</v>
      </c>
      <c r="L13">
        <f ca="1">IFERROR(VLOOKUP($A13,OFFSET(图纸表!$B$1,MATCH($A13,图纸表!$B:$B,0)-1,0,1,21),9,1),"")</f>
        <v>1</v>
      </c>
      <c r="M13">
        <f ca="1">OFFSET(图纸表!$B$1,MATCH($A13,图纸表!$B:$B,0)-1,17,1,1)</f>
        <v>2030</v>
      </c>
      <c r="N13">
        <f t="shared" ca="1" si="0"/>
        <v>21</v>
      </c>
    </row>
    <row r="14" spans="1:14">
      <c r="A14" s="1">
        <v>12</v>
      </c>
      <c r="B14" s="7">
        <f ca="1">IFERROR(VLOOKUP($A14,OFFSET(图纸表!$B$1,MATCH($A14,图纸表!$B:$B,0)-1,0,1,21),20,1),"")</f>
        <v>1</v>
      </c>
      <c r="C14" s="7">
        <f ca="1">IFERROR(VLOOKUP($A14,OFFSET(图纸表!$B$1,MATCH($A14,图纸表!$B:$B,0)-1,0,1,21),2,1),"")</f>
        <v>2101</v>
      </c>
      <c r="D14" s="7">
        <f ca="1">IFERROR(VLOOKUP($A14,OFFSET(图纸表!$B$1,MATCH($A14,图纸表!$B:$B,0)-1,0,1,21),4,1),"")</f>
        <v>3</v>
      </c>
      <c r="E14" s="7" t="str">
        <f ca="1">IFERROR(VLOOKUP($A14,OFFSET(图纸表!$B$1,MATCH($A14,图纸表!$B:$B,0)-1,0,1,21),3,1),"")</f>
        <v>Town_01_16x16x11-1.schematic</v>
      </c>
      <c r="F14" s="7" t="str">
        <f ca="1">IFERROR(VLOOKUP($A14,OFFSET(图纸表!$B$1,MATCH($A14,图纸表!$B:$B,0)-1,0,1,21),13,1),"")</f>
        <v>drawing_name_1</v>
      </c>
      <c r="G14" s="7" t="str">
        <f ca="1">IFERROR(VLOOKUP($A14,OFFSET(图纸表!$B$1,MATCH($A14,图纸表!$B:$B,0)-1,0,1,23),22,1),"")</f>
        <v>set:blockcity_items.json image:town_100_01</v>
      </c>
      <c r="H14" s="7">
        <f ca="1">IFERROR(VLOOKUP($A14,OFFSET(图纸表!$B$1,MATCH($A14,图纸表!$B:$B,0)-1,0,1,11),5,1),"")</f>
        <v>16</v>
      </c>
      <c r="I14" s="7">
        <f ca="1">IFERROR(VLOOKUP($A14,OFFSET(图纸表!$B$1,MATCH($A14,图纸表!$B:$B,0)-1,0,1,11),6,1),"")</f>
        <v>16</v>
      </c>
      <c r="J14" s="7">
        <f ca="1">IFERROR(VLOOKUP($A14,OFFSET(图纸表!$B$1,MATCH($A14,图纸表!$B:$B,0)-1,0,1,11),7,1),"")</f>
        <v>11</v>
      </c>
      <c r="K14">
        <f ca="1">IFERROR(VLOOKUP($A14,OFFSET(图纸表!$B$1,MATCH($A14,图纸表!$B:$B,0)-1,0,1,21),15,1),"")</f>
        <v>1</v>
      </c>
      <c r="L14">
        <f ca="1">IFERROR(VLOOKUP($A14,OFFSET(图纸表!$B$1,MATCH($A14,图纸表!$B:$B,0)-1,0,1,21),9,1),"")</f>
        <v>1</v>
      </c>
      <c r="M14">
        <f ca="1">OFFSET(图纸表!$B$1,MATCH($A14,图纸表!$B:$B,0)-1,17,1,1)</f>
        <v>2250</v>
      </c>
      <c r="N14">
        <f t="shared" ca="1" si="0"/>
        <v>23</v>
      </c>
    </row>
    <row r="15" spans="1:14">
      <c r="A15" s="1">
        <v>13</v>
      </c>
      <c r="B15" s="7">
        <f ca="1">IFERROR(VLOOKUP($A15,OFFSET(图纸表!$B$1,MATCH($A15,图纸表!$B:$B,0)-1,0,1,21),20,1),"")</f>
        <v>15</v>
      </c>
      <c r="C15" s="7">
        <f ca="1">IFERROR(VLOOKUP($A15,OFFSET(图纸表!$B$1,MATCH($A15,图纸表!$B:$B,0)-1,0,1,21),2,1),"")</f>
        <v>2115</v>
      </c>
      <c r="D15" s="7">
        <f ca="1">IFERROR(VLOOKUP($A15,OFFSET(图纸表!$B$1,MATCH($A15,图纸表!$B:$B,0)-1,0,1,21),4,1),"")</f>
        <v>3</v>
      </c>
      <c r="E15" s="7" t="str">
        <f ca="1">IFERROR(VLOOKUP($A15,OFFSET(图纸表!$B$1,MATCH($A15,图纸表!$B:$B,0)-1,0,1,21),3,1),"")</f>
        <v>build_10_21x21x10-1.schematic</v>
      </c>
      <c r="F15" s="7" t="str">
        <f ca="1">IFERROR(VLOOKUP($A15,OFFSET(图纸表!$B$1,MATCH($A15,图纸表!$B:$B,0)-1,0,1,21),13,1),"")</f>
        <v>drawing_name_15</v>
      </c>
      <c r="G15" s="7" t="str">
        <f ca="1">IFERROR(VLOOKUP($A15,OFFSET(图纸表!$B$1,MATCH($A15,图纸表!$B:$B,0)-1,0,1,23),22,1),"")</f>
        <v>set:blockcity_items.json image:building_100_10</v>
      </c>
      <c r="H15" s="7">
        <f ca="1">IFERROR(VLOOKUP($A15,OFFSET(图纸表!$B$1,MATCH($A15,图纸表!$B:$B,0)-1,0,1,11),5,1),"")</f>
        <v>21</v>
      </c>
      <c r="I15" s="7">
        <f ca="1">IFERROR(VLOOKUP($A15,OFFSET(图纸表!$B$1,MATCH($A15,图纸表!$B:$B,0)-1,0,1,11),6,1),"")</f>
        <v>21</v>
      </c>
      <c r="J15" s="7">
        <f ca="1">IFERROR(VLOOKUP($A15,OFFSET(图纸表!$B$1,MATCH($A15,图纸表!$B:$B,0)-1,0,1,11),7,1),"")</f>
        <v>10</v>
      </c>
      <c r="K15">
        <f ca="1">IFERROR(VLOOKUP($A15,OFFSET(图纸表!$B$1,MATCH($A15,图纸表!$B:$B,0)-1,0,1,21),15,1),"")</f>
        <v>1</v>
      </c>
      <c r="L15">
        <f ca="1">IFERROR(VLOOKUP($A15,OFFSET(图纸表!$B$1,MATCH($A15,图纸表!$B:$B,0)-1,0,1,21),9,1),"")</f>
        <v>1</v>
      </c>
      <c r="M15">
        <f ca="1">OFFSET(图纸表!$B$1,MATCH($A15,图纸表!$B:$B,0)-1,17,1,1)</f>
        <v>3990</v>
      </c>
      <c r="N15">
        <f t="shared" ca="1" si="0"/>
        <v>40</v>
      </c>
    </row>
    <row r="16" spans="1:14">
      <c r="A16" s="1">
        <v>14</v>
      </c>
      <c r="B16" s="7">
        <f ca="1">IFERROR(VLOOKUP($A16,OFFSET(图纸表!$B$1,MATCH($A16,图纸表!$B:$B,0)-1,0,1,21),20,1),"")</f>
        <v>16</v>
      </c>
      <c r="C16" s="7">
        <f ca="1">IFERROR(VLOOKUP($A16,OFFSET(图纸表!$B$1,MATCH($A16,图纸表!$B:$B,0)-1,0,1,21),2,1),"")</f>
        <v>2116</v>
      </c>
      <c r="D16" s="7">
        <f ca="1">IFERROR(VLOOKUP($A16,OFFSET(图纸表!$B$1,MATCH($A16,图纸表!$B:$B,0)-1,0,1,21),4,1),"")</f>
        <v>3</v>
      </c>
      <c r="E16" s="7" t="str">
        <f ca="1">IFERROR(VLOOKUP($A16,OFFSET(图纸表!$B$1,MATCH($A16,图纸表!$B:$B,0)-1,0,1,21),3,1),"")</f>
        <v>build_11_16x16x14-0.schematic</v>
      </c>
      <c r="F16" s="7" t="str">
        <f ca="1">IFERROR(VLOOKUP($A16,OFFSET(图纸表!$B$1,MATCH($A16,图纸表!$B:$B,0)-1,0,1,21),13,1),"")</f>
        <v>drawing_name_16</v>
      </c>
      <c r="G16" s="7" t="str">
        <f ca="1">IFERROR(VLOOKUP($A16,OFFSET(图纸表!$B$1,MATCH($A16,图纸表!$B:$B,0)-1,0,1,23),22,1),"")</f>
        <v>set:blockcity_items.json image:building_100_11</v>
      </c>
      <c r="H16" s="7">
        <f ca="1">IFERROR(VLOOKUP($A16,OFFSET(图纸表!$B$1,MATCH($A16,图纸表!$B:$B,0)-1,0,1,11),5,1),"")</f>
        <v>16</v>
      </c>
      <c r="I16" s="7">
        <f ca="1">IFERROR(VLOOKUP($A16,OFFSET(图纸表!$B$1,MATCH($A16,图纸表!$B:$B,0)-1,0,1,11),6,1),"")</f>
        <v>16</v>
      </c>
      <c r="J16" s="7">
        <f ca="1">IFERROR(VLOOKUP($A16,OFFSET(图纸表!$B$1,MATCH($A16,图纸表!$B:$B,0)-1,0,1,11),7,1),"")</f>
        <v>14</v>
      </c>
      <c r="K16">
        <f ca="1">IFERROR(VLOOKUP($A16,OFFSET(图纸表!$B$1,MATCH($A16,图纸表!$B:$B,0)-1,0,1,21),15,1),"")</f>
        <v>1</v>
      </c>
      <c r="L16">
        <f ca="1">IFERROR(VLOOKUP($A16,OFFSET(图纸表!$B$1,MATCH($A16,图纸表!$B:$B,0)-1,0,1,21),9,1),"")</f>
        <v>1</v>
      </c>
      <c r="M16">
        <f ca="1">OFFSET(图纸表!$B$1,MATCH($A16,图纸表!$B:$B,0)-1,17,1,1)</f>
        <v>4490</v>
      </c>
      <c r="N16">
        <f t="shared" ca="1" si="0"/>
        <v>45</v>
      </c>
    </row>
    <row r="17" spans="1:14">
      <c r="A17" s="1">
        <v>15</v>
      </c>
      <c r="B17" s="7">
        <f ca="1">IFERROR(VLOOKUP($A17,OFFSET(图纸表!$B$1,MATCH($A17,图纸表!$B:$B,0)-1,0,1,21),20,1),"")</f>
        <v>2</v>
      </c>
      <c r="C17" s="7">
        <f ca="1">IFERROR(VLOOKUP($A17,OFFSET(图纸表!$B$1,MATCH($A17,图纸表!$B:$B,0)-1,0,1,21),2,1),"")</f>
        <v>2102</v>
      </c>
      <c r="D17" s="7">
        <f ca="1">IFERROR(VLOOKUP($A17,OFFSET(图纸表!$B$1,MATCH($A17,图纸表!$B:$B,0)-1,0,1,21),4,1),"")</f>
        <v>3</v>
      </c>
      <c r="E17" s="7" t="str">
        <f ca="1">IFERROR(VLOOKUP($A17,OFFSET(图纸表!$B$1,MATCH($A17,图纸表!$B:$B,0)-1,0,1,21),3,1),"")</f>
        <v>Town_02_19x19x17-1.schematic</v>
      </c>
      <c r="F17" s="7" t="str">
        <f ca="1">IFERROR(VLOOKUP($A17,OFFSET(图纸表!$B$1,MATCH($A17,图纸表!$B:$B,0)-1,0,1,21),13,1),"")</f>
        <v>drawing_name_2</v>
      </c>
      <c r="G17" s="7" t="str">
        <f ca="1">IFERROR(VLOOKUP($A17,OFFSET(图纸表!$B$1,MATCH($A17,图纸表!$B:$B,0)-1,0,1,23),22,1),"")</f>
        <v>set:blockcity_items.json image:town_100_02</v>
      </c>
      <c r="H17" s="7">
        <f ca="1">IFERROR(VLOOKUP($A17,OFFSET(图纸表!$B$1,MATCH($A17,图纸表!$B:$B,0)-1,0,1,11),5,1),"")</f>
        <v>19</v>
      </c>
      <c r="I17" s="7">
        <f ca="1">IFERROR(VLOOKUP($A17,OFFSET(图纸表!$B$1,MATCH($A17,图纸表!$B:$B,0)-1,0,1,11),6,1),"")</f>
        <v>19</v>
      </c>
      <c r="J17" s="7">
        <f ca="1">IFERROR(VLOOKUP($A17,OFFSET(图纸表!$B$1,MATCH($A17,图纸表!$B:$B,0)-1,0,1,11),7,1),"")</f>
        <v>17</v>
      </c>
      <c r="K17">
        <f ca="1">IFERROR(VLOOKUP($A17,OFFSET(图纸表!$B$1,MATCH($A17,图纸表!$B:$B,0)-1,0,1,21),15,1),"")</f>
        <v>1</v>
      </c>
      <c r="L17">
        <f ca="1">IFERROR(VLOOKUP($A17,OFFSET(图纸表!$B$1,MATCH($A17,图纸表!$B:$B,0)-1,0,1,21),9,1),"")</f>
        <v>1</v>
      </c>
      <c r="M17">
        <f ca="1">OFFSET(图纸表!$B$1,MATCH($A17,图纸表!$B:$B,0)-1,17,1,1)</f>
        <v>7572</v>
      </c>
      <c r="N17">
        <f t="shared" ca="1" si="0"/>
        <v>76</v>
      </c>
    </row>
    <row r="18" spans="1:14">
      <c r="A18" s="1">
        <v>16</v>
      </c>
      <c r="B18" s="7">
        <f ca="1">IFERROR(VLOOKUP($A18,OFFSET(图纸表!$B$1,MATCH($A18,图纸表!$B:$B,0)-1,0,1,21),20,1),"")</f>
        <v>5</v>
      </c>
      <c r="C18" s="7">
        <f ca="1">IFERROR(VLOOKUP($A18,OFFSET(图纸表!$B$1,MATCH($A18,图纸表!$B:$B,0)-1,0,1,21),2,1),"")</f>
        <v>2105</v>
      </c>
      <c r="D18" s="7">
        <f ca="1">IFERROR(VLOOKUP($A18,OFFSET(图纸表!$B$1,MATCH($A18,图纸表!$B:$B,0)-1,0,1,21),4,1),"")</f>
        <v>3</v>
      </c>
      <c r="E18" s="7" t="str">
        <f ca="1">IFERROR(VLOOKUP($A18,OFFSET(图纸表!$B$1,MATCH($A18,图纸表!$B:$B,0)-1,0,1,21),3,1),"")</f>
        <v>Town_05_17x17x24-1.schematic</v>
      </c>
      <c r="F18" s="7" t="str">
        <f ca="1">IFERROR(VLOOKUP($A18,OFFSET(图纸表!$B$1,MATCH($A18,图纸表!$B:$B,0)-1,0,1,21),13,1),"")</f>
        <v>drawing_name_5</v>
      </c>
      <c r="G18" s="7" t="str">
        <f ca="1">IFERROR(VLOOKUP($A18,OFFSET(图纸表!$B$1,MATCH($A18,图纸表!$B:$B,0)-1,0,1,23),22,1),"")</f>
        <v>set:blockcity_items.json image:town_100_05</v>
      </c>
      <c r="H18" s="7">
        <f ca="1">IFERROR(VLOOKUP($A18,OFFSET(图纸表!$B$1,MATCH($A18,图纸表!$B:$B,0)-1,0,1,11),5,1),"")</f>
        <v>17</v>
      </c>
      <c r="I18" s="7">
        <f ca="1">IFERROR(VLOOKUP($A18,OFFSET(图纸表!$B$1,MATCH($A18,图纸表!$B:$B,0)-1,0,1,11),6,1),"")</f>
        <v>17</v>
      </c>
      <c r="J18" s="7">
        <f ca="1">IFERROR(VLOOKUP($A18,OFFSET(图纸表!$B$1,MATCH($A18,图纸表!$B:$B,0)-1,0,1,11),7,1),"")</f>
        <v>24</v>
      </c>
      <c r="K18">
        <f ca="1">IFERROR(VLOOKUP($A18,OFFSET(图纸表!$B$1,MATCH($A18,图纸表!$B:$B,0)-1,0,1,21),15,1),"")</f>
        <v>1</v>
      </c>
      <c r="L18">
        <f ca="1">IFERROR(VLOOKUP($A18,OFFSET(图纸表!$B$1,MATCH($A18,图纸表!$B:$B,0)-1,0,1,21),9,1),"")</f>
        <v>1</v>
      </c>
      <c r="M18">
        <f ca="1">OFFSET(图纸表!$B$1,MATCH($A18,图纸表!$B:$B,0)-1,17,1,1)</f>
        <v>7070</v>
      </c>
      <c r="N18">
        <f t="shared" ca="1" si="0"/>
        <v>71</v>
      </c>
    </row>
    <row r="19" spans="1:14" s="9" customFormat="1">
      <c r="A19" s="1">
        <v>17</v>
      </c>
      <c r="B19" s="7">
        <f ca="1">IFERROR(VLOOKUP($A19,OFFSET(图纸表!$B$1,MATCH($A19,图纸表!$B:$B,0)-1,0,1,21),20,1),"")</f>
        <v>3</v>
      </c>
      <c r="C19" s="7">
        <f ca="1">IFERROR(VLOOKUP($A19,OFFSET(图纸表!$B$1,MATCH($A19,图纸表!$B:$B,0)-1,0,1,21),2,1),"")</f>
        <v>2103</v>
      </c>
      <c r="D19" s="7">
        <f ca="1">IFERROR(VLOOKUP($A19,OFFSET(图纸表!$B$1,MATCH($A19,图纸表!$B:$B,0)-1,0,1,21),4,1),"")</f>
        <v>3</v>
      </c>
      <c r="E19" s="7" t="str">
        <f ca="1">IFERROR(VLOOKUP($A19,OFFSET(图纸表!$B$1,MATCH($A19,图纸表!$B:$B,0)-1,0,1,21),3,1),"")</f>
        <v>Town_03_21x21x14-1.schematic</v>
      </c>
      <c r="F19" s="7" t="str">
        <f ca="1">IFERROR(VLOOKUP($A19,OFFSET(图纸表!$B$1,MATCH($A19,图纸表!$B:$B,0)-1,0,1,21),13,1),"")</f>
        <v>drawing_name_3</v>
      </c>
      <c r="G19" s="7" t="str">
        <f ca="1">IFERROR(VLOOKUP($A19,OFFSET(图纸表!$B$1,MATCH($A19,图纸表!$B:$B,0)-1,0,1,23),22,1),"")</f>
        <v>set:blockcity_items.json image:town_100_03</v>
      </c>
      <c r="H19" s="7">
        <f ca="1">IFERROR(VLOOKUP($A19,OFFSET(图纸表!$B$1,MATCH($A19,图纸表!$B:$B,0)-1,0,1,11),5,1),"")</f>
        <v>21</v>
      </c>
      <c r="I19" s="7">
        <f ca="1">IFERROR(VLOOKUP($A19,OFFSET(图纸表!$B$1,MATCH($A19,图纸表!$B:$B,0)-1,0,1,11),6,1),"")</f>
        <v>21</v>
      </c>
      <c r="J19" s="7">
        <f ca="1">IFERROR(VLOOKUP($A19,OFFSET(图纸表!$B$1,MATCH($A19,图纸表!$B:$B,0)-1,0,1,11),7,1),"")</f>
        <v>14</v>
      </c>
      <c r="K19">
        <f ca="1">IFERROR(VLOOKUP($A19,OFFSET(图纸表!$B$1,MATCH($A19,图纸表!$B:$B,0)-1,0,1,21),15,1),"")</f>
        <v>1</v>
      </c>
      <c r="L19">
        <f ca="1">IFERROR(VLOOKUP($A19,OFFSET(图纸表!$B$1,MATCH($A19,图纸表!$B:$B,0)-1,0,1,21),9,1),"")</f>
        <v>1</v>
      </c>
      <c r="M19">
        <f ca="1">OFFSET(图纸表!$B$1,MATCH($A19,图纸表!$B:$B,0)-1,17,1,1)</f>
        <v>8000</v>
      </c>
      <c r="N19">
        <f t="shared" ca="1" si="0"/>
        <v>81</v>
      </c>
    </row>
    <row r="20" spans="1:14" s="9" customFormat="1">
      <c r="A20" s="1">
        <v>18</v>
      </c>
      <c r="B20" s="7">
        <f ca="1">IFERROR(VLOOKUP($A20,OFFSET(图纸表!$B$1,MATCH($A20,图纸表!$B:$B,0)-1,0,1,21),20,1),"")</f>
        <v>4</v>
      </c>
      <c r="C20" s="7">
        <f ca="1">IFERROR(VLOOKUP($A20,OFFSET(图纸表!$B$1,MATCH($A20,图纸表!$B:$B,0)-1,0,1,21),2,1),"")</f>
        <v>2104</v>
      </c>
      <c r="D20" s="7">
        <f ca="1">IFERROR(VLOOKUP($A20,OFFSET(图纸表!$B$1,MATCH($A20,图纸表!$B:$B,0)-1,0,1,21),4,1),"")</f>
        <v>3</v>
      </c>
      <c r="E20" s="7" t="str">
        <f ca="1">IFERROR(VLOOKUP($A20,OFFSET(图纸表!$B$1,MATCH($A20,图纸表!$B:$B,0)-1,0,1,21),3,1),"")</f>
        <v>Town_04_20x20x22-0.schematic</v>
      </c>
      <c r="F20" s="7" t="str">
        <f ca="1">IFERROR(VLOOKUP($A20,OFFSET(图纸表!$B$1,MATCH($A20,图纸表!$B:$B,0)-1,0,1,21),13,1),"")</f>
        <v>drawing_name_4</v>
      </c>
      <c r="G20" s="7" t="str">
        <f ca="1">IFERROR(VLOOKUP($A20,OFFSET(图纸表!$B$1,MATCH($A20,图纸表!$B:$B,0)-1,0,1,23),22,1),"")</f>
        <v>set:blockcity_items.json image:town_100_04</v>
      </c>
      <c r="H20" s="7">
        <f ca="1">IFERROR(VLOOKUP($A20,OFFSET(图纸表!$B$1,MATCH($A20,图纸表!$B:$B,0)-1,0,1,11),5,1),"")</f>
        <v>20</v>
      </c>
      <c r="I20" s="7">
        <f ca="1">IFERROR(VLOOKUP($A20,OFFSET(图纸表!$B$1,MATCH($A20,图纸表!$B:$B,0)-1,0,1,11),6,1),"")</f>
        <v>20</v>
      </c>
      <c r="J20" s="7">
        <f ca="1">IFERROR(VLOOKUP($A20,OFFSET(图纸表!$B$1,MATCH($A20,图纸表!$B:$B,0)-1,0,1,11),7,1),"")</f>
        <v>22</v>
      </c>
      <c r="K20">
        <f ca="1">IFERROR(VLOOKUP($A20,OFFSET(图纸表!$B$1,MATCH($A20,图纸表!$B:$B,0)-1,0,1,21),15,1),"")</f>
        <v>1</v>
      </c>
      <c r="L20">
        <f ca="1">IFERROR(VLOOKUP($A20,OFFSET(图纸表!$B$1,MATCH($A20,图纸表!$B:$B,0)-1,0,1,21),9,1),"")</f>
        <v>1</v>
      </c>
      <c r="M20">
        <f ca="1">OFFSET(图纸表!$B$1,MATCH($A20,图纸表!$B:$B,0)-1,17,1,1)</f>
        <v>7368</v>
      </c>
      <c r="N20">
        <f t="shared" ca="1" si="0"/>
        <v>74</v>
      </c>
    </row>
    <row r="21" spans="1:14">
      <c r="A21" s="1">
        <v>19</v>
      </c>
      <c r="B21" s="7">
        <f ca="1">IFERROR(VLOOKUP($A21,OFFSET(图纸表!$B$1,MATCH($A21,图纸表!$B:$B,0)-1,0,1,21),20,1),"")</f>
        <v>21</v>
      </c>
      <c r="C21" s="7">
        <f ca="1">IFERROR(VLOOKUP($A21,OFFSET(图纸表!$B$1,MATCH($A21,图纸表!$B:$B,0)-1,0,1,21),2,1),"")</f>
        <v>2121</v>
      </c>
      <c r="D21" s="7">
        <f ca="1">IFERROR(VLOOKUP($A21,OFFSET(图纸表!$B$1,MATCH($A21,图纸表!$B:$B,0)-1,0,1,21),4,1),"")</f>
        <v>1</v>
      </c>
      <c r="E21" s="7" t="str">
        <f ca="1">IFERROR(VLOOKUP($A21,OFFSET(图纸表!$B$1,MATCH($A21,图纸表!$B:$B,0)-1,0,1,21),3,1),"")</f>
        <v>Landscape_03_1x1x5-0.schematic</v>
      </c>
      <c r="F21" s="7" t="str">
        <f ca="1">IFERROR(VLOOKUP($A21,OFFSET(图纸表!$B$1,MATCH($A21,图纸表!$B:$B,0)-1,0,1,21),13,1),"")</f>
        <v>drawing_name_21</v>
      </c>
      <c r="G21" s="7" t="str">
        <f ca="1">IFERROR(VLOOKUP($A21,OFFSET(图纸表!$B$1,MATCH($A21,图纸表!$B:$B,0)-1,0,1,23),22,1),"")</f>
        <v>set:blockcity_items.json image:landscape_100_03</v>
      </c>
      <c r="H21" s="7">
        <f ca="1">IFERROR(VLOOKUP($A21,OFFSET(图纸表!$B$1,MATCH($A21,图纸表!$B:$B,0)-1,0,1,11),5,1),"")</f>
        <v>1</v>
      </c>
      <c r="I21" s="7">
        <f ca="1">IFERROR(VLOOKUP($A21,OFFSET(图纸表!$B$1,MATCH($A21,图纸表!$B:$B,0)-1,0,1,11),6,1),"")</f>
        <v>1</v>
      </c>
      <c r="J21" s="7">
        <f ca="1">IFERROR(VLOOKUP($A21,OFFSET(图纸表!$B$1,MATCH($A21,图纸表!$B:$B,0)-1,0,1,11),7,1),"")</f>
        <v>5</v>
      </c>
      <c r="K21">
        <f ca="1">IFERROR(VLOOKUP($A21,OFFSET(图纸表!$B$1,MATCH($A21,图纸表!$B:$B,0)-1,0,1,21),15,1),"")</f>
        <v>1</v>
      </c>
      <c r="L21">
        <f ca="1">IFERROR(VLOOKUP($A21,OFFSET(图纸表!$B$1,MATCH($A21,图纸表!$B:$B,0)-1,0,1,21),9,1),"")</f>
        <v>2</v>
      </c>
      <c r="M21">
        <f ca="1">OFFSET(图纸表!$B$1,MATCH($A21,图纸表!$B:$B,0)-1,17,1,1)</f>
        <v>24</v>
      </c>
      <c r="N21">
        <f t="shared" ca="1" si="0"/>
        <v>1</v>
      </c>
    </row>
    <row r="22" spans="1:14">
      <c r="A22" s="1">
        <v>20</v>
      </c>
      <c r="B22" s="7">
        <f ca="1">IFERROR(VLOOKUP($A22,OFFSET(图纸表!$B$1,MATCH($A22,图纸表!$B:$B,0)-1,0,1,21),20,1),"")</f>
        <v>20</v>
      </c>
      <c r="C22" s="7">
        <f ca="1">IFERROR(VLOOKUP($A22,OFFSET(图纸表!$B$1,MATCH($A22,图纸表!$B:$B,0)-1,0,1,21),2,1),"")</f>
        <v>2120</v>
      </c>
      <c r="D22" s="7">
        <f ca="1">IFERROR(VLOOKUP($A22,OFFSET(图纸表!$B$1,MATCH($A22,图纸表!$B:$B,0)-1,0,1,21),4,1),"")</f>
        <v>1</v>
      </c>
      <c r="E22" s="7" t="str">
        <f ca="1">IFERROR(VLOOKUP($A22,OFFSET(图纸表!$B$1,MATCH($A22,图纸表!$B:$B,0)-1,0,1,21),3,1),"")</f>
        <v>Landscape_02_3x3x5-0.schematic</v>
      </c>
      <c r="F22" s="7" t="str">
        <f ca="1">IFERROR(VLOOKUP($A22,OFFSET(图纸表!$B$1,MATCH($A22,图纸表!$B:$B,0)-1,0,1,21),13,1),"")</f>
        <v>drawing_name_20</v>
      </c>
      <c r="G22" s="7" t="str">
        <f ca="1">IFERROR(VLOOKUP($A22,OFFSET(图纸表!$B$1,MATCH($A22,图纸表!$B:$B,0)-1,0,1,23),22,1),"")</f>
        <v>set:blockcity_items.json image:landscape_100_02</v>
      </c>
      <c r="H22" s="7">
        <f ca="1">IFERROR(VLOOKUP($A22,OFFSET(图纸表!$B$1,MATCH($A22,图纸表!$B:$B,0)-1,0,1,11),5,1),"")</f>
        <v>3</v>
      </c>
      <c r="I22" s="7">
        <f ca="1">IFERROR(VLOOKUP($A22,OFFSET(图纸表!$B$1,MATCH($A22,图纸表!$B:$B,0)-1,0,1,11),6,1),"")</f>
        <v>3</v>
      </c>
      <c r="J22" s="7">
        <f ca="1">IFERROR(VLOOKUP($A22,OFFSET(图纸表!$B$1,MATCH($A22,图纸表!$B:$B,0)-1,0,1,11),7,1),"")</f>
        <v>5</v>
      </c>
      <c r="K22">
        <f ca="1">IFERROR(VLOOKUP($A22,OFFSET(图纸表!$B$1,MATCH($A22,图纸表!$B:$B,0)-1,0,1,21),15,1),"")</f>
        <v>1</v>
      </c>
      <c r="L22">
        <f ca="1">IFERROR(VLOOKUP($A22,OFFSET(图纸表!$B$1,MATCH($A22,图纸表!$B:$B,0)-1,0,1,21),9,1),"")</f>
        <v>2</v>
      </c>
      <c r="M22">
        <f ca="1">OFFSET(图纸表!$B$1,MATCH($A22,图纸表!$B:$B,0)-1,17,1,1)</f>
        <v>74</v>
      </c>
      <c r="N22">
        <f t="shared" ca="1" si="0"/>
        <v>1</v>
      </c>
    </row>
    <row r="23" spans="1:14">
      <c r="A23" s="1">
        <v>21</v>
      </c>
      <c r="B23" s="7">
        <f ca="1">IFERROR(VLOOKUP($A23,OFFSET(图纸表!$B$1,MATCH($A23,图纸表!$B:$B,0)-1,0,1,21),20,1),"")</f>
        <v>25</v>
      </c>
      <c r="C23" s="7">
        <f ca="1">IFERROR(VLOOKUP($A23,OFFSET(图纸表!$B$1,MATCH($A23,图纸表!$B:$B,0)-1,0,1,21),2,1),"")</f>
        <v>2125</v>
      </c>
      <c r="D23" s="7">
        <f ca="1">IFERROR(VLOOKUP($A23,OFFSET(图纸表!$B$1,MATCH($A23,图纸表!$B:$B,0)-1,0,1,21),4,1),"")</f>
        <v>1</v>
      </c>
      <c r="E23" s="7" t="str">
        <f ca="1">IFERROR(VLOOKUP($A23,OFFSET(图纸表!$B$1,MATCH($A23,图纸表!$B:$B,0)-1,0,1,21),3,1),"")</f>
        <v>Landscape_07_2x2x8-0.schematic</v>
      </c>
      <c r="F23" s="7" t="str">
        <f ca="1">IFERROR(VLOOKUP($A23,OFFSET(图纸表!$B$1,MATCH($A23,图纸表!$B:$B,0)-1,0,1,21),13,1),"")</f>
        <v>drawing_name_25</v>
      </c>
      <c r="G23" s="7" t="str">
        <f ca="1">IFERROR(VLOOKUP($A23,OFFSET(图纸表!$B$1,MATCH($A23,图纸表!$B:$B,0)-1,0,1,23),22,1),"")</f>
        <v>set:blockcity_items.json image:landscape_100_07</v>
      </c>
      <c r="H23" s="7">
        <f ca="1">IFERROR(VLOOKUP($A23,OFFSET(图纸表!$B$1,MATCH($A23,图纸表!$B:$B,0)-1,0,1,11),5,1),"")</f>
        <v>2</v>
      </c>
      <c r="I23" s="7">
        <f ca="1">IFERROR(VLOOKUP($A23,OFFSET(图纸表!$B$1,MATCH($A23,图纸表!$B:$B,0)-1,0,1,11),6,1),"")</f>
        <v>2</v>
      </c>
      <c r="J23" s="7">
        <f ca="1">IFERROR(VLOOKUP($A23,OFFSET(图纸表!$B$1,MATCH($A23,图纸表!$B:$B,0)-1,0,1,11),7,1),"")</f>
        <v>8</v>
      </c>
      <c r="K23">
        <f ca="1">IFERROR(VLOOKUP($A23,OFFSET(图纸表!$B$1,MATCH($A23,图纸表!$B:$B,0)-1,0,1,21),15,1),"")</f>
        <v>1</v>
      </c>
      <c r="L23">
        <f ca="1">IFERROR(VLOOKUP($A23,OFFSET(图纸表!$B$1,MATCH($A23,图纸表!$B:$B,0)-1,0,1,21),9,1),"")</f>
        <v>2</v>
      </c>
      <c r="M23">
        <f ca="1">OFFSET(图纸表!$B$1,MATCH($A23,图纸表!$B:$B,0)-1,17,1,1)</f>
        <v>74</v>
      </c>
      <c r="N23">
        <f t="shared" ca="1" si="0"/>
        <v>1</v>
      </c>
    </row>
    <row r="24" spans="1:14">
      <c r="A24" s="1">
        <v>22</v>
      </c>
      <c r="B24" s="7">
        <f ca="1">IFERROR(VLOOKUP($A24,OFFSET(图纸表!$B$1,MATCH($A24,图纸表!$B:$B,0)-1,0,1,21),20,1),"")</f>
        <v>24</v>
      </c>
      <c r="C24" s="7">
        <f ca="1">IFERROR(VLOOKUP($A24,OFFSET(图纸表!$B$1,MATCH($A24,图纸表!$B:$B,0)-1,0,1,21),2,1),"")</f>
        <v>2124</v>
      </c>
      <c r="D24" s="7">
        <f ca="1">IFERROR(VLOOKUP($A24,OFFSET(图纸表!$B$1,MATCH($A24,图纸表!$B:$B,0)-1,0,1,21),4,1),"")</f>
        <v>1</v>
      </c>
      <c r="E24" s="7" t="str">
        <f ca="1">IFERROR(VLOOKUP($A24,OFFSET(图纸表!$B$1,MATCH($A24,图纸表!$B:$B,0)-1,0,1,21),3,1),"")</f>
        <v>Landscape_06_3x3x4-0.schematic</v>
      </c>
      <c r="F24" s="7" t="str">
        <f ca="1">IFERROR(VLOOKUP($A24,OFFSET(图纸表!$B$1,MATCH($A24,图纸表!$B:$B,0)-1,0,1,21),13,1),"")</f>
        <v>drawing_name_24</v>
      </c>
      <c r="G24" s="7" t="str">
        <f ca="1">IFERROR(VLOOKUP($A24,OFFSET(图纸表!$B$1,MATCH($A24,图纸表!$B:$B,0)-1,0,1,23),22,1),"")</f>
        <v>set:blockcity_items.json image:landscape_100_06</v>
      </c>
      <c r="H24" s="7">
        <f ca="1">IFERROR(VLOOKUP($A24,OFFSET(图纸表!$B$1,MATCH($A24,图纸表!$B:$B,0)-1,0,1,11),5,1),"")</f>
        <v>3</v>
      </c>
      <c r="I24" s="7">
        <f ca="1">IFERROR(VLOOKUP($A24,OFFSET(图纸表!$B$1,MATCH($A24,图纸表!$B:$B,0)-1,0,1,11),6,1),"")</f>
        <v>3</v>
      </c>
      <c r="J24" s="7">
        <f ca="1">IFERROR(VLOOKUP($A24,OFFSET(图纸表!$B$1,MATCH($A24,图纸表!$B:$B,0)-1,0,1,11),7,1),"")</f>
        <v>4</v>
      </c>
      <c r="K24">
        <f ca="1">IFERROR(VLOOKUP($A24,OFFSET(图纸表!$B$1,MATCH($A24,图纸表!$B:$B,0)-1,0,1,21),15,1),"")</f>
        <v>1</v>
      </c>
      <c r="L24">
        <f ca="1">IFERROR(VLOOKUP($A24,OFFSET(图纸表!$B$1,MATCH($A24,图纸表!$B:$B,0)-1,0,1,21),9,1),"")</f>
        <v>2</v>
      </c>
      <c r="M24">
        <f ca="1">OFFSET(图纸表!$B$1,MATCH($A24,图纸表!$B:$B,0)-1,17,1,1)</f>
        <v>156</v>
      </c>
      <c r="N24">
        <f t="shared" ca="1" si="0"/>
        <v>2</v>
      </c>
    </row>
    <row r="25" spans="1:14">
      <c r="A25" s="1">
        <v>23</v>
      </c>
      <c r="B25" s="7">
        <f ca="1">IFERROR(VLOOKUP($A25,OFFSET(图纸表!$B$1,MATCH($A25,图纸表!$B:$B,0)-1,0,1,21),20,1),"")</f>
        <v>28</v>
      </c>
      <c r="C25" s="7">
        <f ca="1">IFERROR(VLOOKUP($A25,OFFSET(图纸表!$B$1,MATCH($A25,图纸表!$B:$B,0)-1,0,1,21),2,1),"")</f>
        <v>2128</v>
      </c>
      <c r="D25" s="7">
        <f ca="1">IFERROR(VLOOKUP($A25,OFFSET(图纸表!$B$1,MATCH($A25,图纸表!$B:$B,0)-1,0,1,21),4,1),"")</f>
        <v>1</v>
      </c>
      <c r="E25" s="7" t="str">
        <f ca="1">IFERROR(VLOOKUP($A25,OFFSET(图纸表!$B$1,MATCH($A25,图纸表!$B:$B,0)-1,0,1,21),3,1),"")</f>
        <v>Landscape_10_5x5x7-0.schematic</v>
      </c>
      <c r="F25" s="7" t="str">
        <f ca="1">IFERROR(VLOOKUP($A25,OFFSET(图纸表!$B$1,MATCH($A25,图纸表!$B:$B,0)-1,0,1,21),13,1),"")</f>
        <v>drawing_name_28</v>
      </c>
      <c r="G25" s="7" t="str">
        <f ca="1">IFERROR(VLOOKUP($A25,OFFSET(图纸表!$B$1,MATCH($A25,图纸表!$B:$B,0)-1,0,1,23),22,1),"")</f>
        <v>set:blockcity_items.json image:landscape_100_10</v>
      </c>
      <c r="H25" s="7">
        <f ca="1">IFERROR(VLOOKUP($A25,OFFSET(图纸表!$B$1,MATCH($A25,图纸表!$B:$B,0)-1,0,1,11),5,1),"")</f>
        <v>5</v>
      </c>
      <c r="I25" s="7">
        <f ca="1">IFERROR(VLOOKUP($A25,OFFSET(图纸表!$B$1,MATCH($A25,图纸表!$B:$B,0)-1,0,1,11),6,1),"")</f>
        <v>5</v>
      </c>
      <c r="J25" s="7">
        <f ca="1">IFERROR(VLOOKUP($A25,OFFSET(图纸表!$B$1,MATCH($A25,图纸表!$B:$B,0)-1,0,1,11),7,1),"")</f>
        <v>7</v>
      </c>
      <c r="K25">
        <f ca="1">IFERROR(VLOOKUP($A25,OFFSET(图纸表!$B$1,MATCH($A25,图纸表!$B:$B,0)-1,0,1,21),15,1),"")</f>
        <v>1</v>
      </c>
      <c r="L25">
        <f ca="1">IFERROR(VLOOKUP($A25,OFFSET(图纸表!$B$1,MATCH($A25,图纸表!$B:$B,0)-1,0,1,21),9,1),"")</f>
        <v>2</v>
      </c>
      <c r="M25">
        <f ca="1">OFFSET(图纸表!$B$1,MATCH($A25,图纸表!$B:$B,0)-1,17,1,1)</f>
        <v>116</v>
      </c>
      <c r="N25">
        <f t="shared" ca="1" si="0"/>
        <v>2</v>
      </c>
    </row>
    <row r="26" spans="1:14">
      <c r="A26" s="1">
        <v>24</v>
      </c>
      <c r="B26" s="7">
        <f ca="1">IFERROR(VLOOKUP($A26,OFFSET(图纸表!$B$1,MATCH($A26,图纸表!$B:$B,0)-1,0,1,21),20,1),"")</f>
        <v>27</v>
      </c>
      <c r="C26" s="7">
        <f ca="1">IFERROR(VLOOKUP($A26,OFFSET(图纸表!$B$1,MATCH($A26,图纸表!$B:$B,0)-1,0,1,21),2,1),"")</f>
        <v>2127</v>
      </c>
      <c r="D26" s="7">
        <f ca="1">IFERROR(VLOOKUP($A26,OFFSET(图纸表!$B$1,MATCH($A26,图纸表!$B:$B,0)-1,0,1,21),4,1),"")</f>
        <v>1</v>
      </c>
      <c r="E26" s="7" t="str">
        <f ca="1">IFERROR(VLOOKUP($A26,OFFSET(图纸表!$B$1,MATCH($A26,图纸表!$B:$B,0)-1,0,1,21),3,1),"")</f>
        <v>Landscape_09_5x5x6-0.schematic</v>
      </c>
      <c r="F26" s="7" t="str">
        <f ca="1">IFERROR(VLOOKUP($A26,OFFSET(图纸表!$B$1,MATCH($A26,图纸表!$B:$B,0)-1,0,1,21),13,1),"")</f>
        <v>drawing_name_27</v>
      </c>
      <c r="G26" s="7" t="str">
        <f ca="1">IFERROR(VLOOKUP($A26,OFFSET(图纸表!$B$1,MATCH($A26,图纸表!$B:$B,0)-1,0,1,23),22,1),"")</f>
        <v>set:blockcity_items.json image:landscape_100_09</v>
      </c>
      <c r="H26" s="7">
        <f ca="1">IFERROR(VLOOKUP($A26,OFFSET(图纸表!$B$1,MATCH($A26,图纸表!$B:$B,0)-1,0,1,11),5,1),"")</f>
        <v>5</v>
      </c>
      <c r="I26" s="7">
        <f ca="1">IFERROR(VLOOKUP($A26,OFFSET(图纸表!$B$1,MATCH($A26,图纸表!$B:$B,0)-1,0,1,11),6,1),"")</f>
        <v>5</v>
      </c>
      <c r="J26" s="7">
        <f ca="1">IFERROR(VLOOKUP($A26,OFFSET(图纸表!$B$1,MATCH($A26,图纸表!$B:$B,0)-1,0,1,11),7,1),"")</f>
        <v>6</v>
      </c>
      <c r="K26">
        <f ca="1">IFERROR(VLOOKUP($A26,OFFSET(图纸表!$B$1,MATCH($A26,图纸表!$B:$B,0)-1,0,1,21),15,1),"")</f>
        <v>1</v>
      </c>
      <c r="L26">
        <f ca="1">IFERROR(VLOOKUP($A26,OFFSET(图纸表!$B$1,MATCH($A26,图纸表!$B:$B,0)-1,0,1,21),9,1),"")</f>
        <v>2</v>
      </c>
      <c r="M26">
        <f ca="1">OFFSET(图纸表!$B$1,MATCH($A26,图纸表!$B:$B,0)-1,17,1,1)</f>
        <v>118</v>
      </c>
      <c r="N26">
        <f t="shared" ca="1" si="0"/>
        <v>2</v>
      </c>
    </row>
    <row r="27" spans="1:14">
      <c r="A27" s="1">
        <v>25</v>
      </c>
      <c r="B27" s="7">
        <f ca="1">IFERROR(VLOOKUP($A27,OFFSET(图纸表!$B$1,MATCH($A27,图纸表!$B:$B,0)-1,0,1,21),20,1),"")</f>
        <v>22</v>
      </c>
      <c r="C27" s="7">
        <f ca="1">IFERROR(VLOOKUP($A27,OFFSET(图纸表!$B$1,MATCH($A27,图纸表!$B:$B,0)-1,0,1,21),2,1),"")</f>
        <v>2122</v>
      </c>
      <c r="D27" s="7">
        <f ca="1">IFERROR(VLOOKUP($A27,OFFSET(图纸表!$B$1,MATCH($A27,图纸表!$B:$B,0)-1,0,1,21),4,1),"")</f>
        <v>1</v>
      </c>
      <c r="E27" s="7" t="str">
        <f ca="1">IFERROR(VLOOKUP($A27,OFFSET(图纸表!$B$1,MATCH($A27,图纸表!$B:$B,0)-1,0,1,21),3,1),"")</f>
        <v>Landscape_04_5x5x2-1.schematic</v>
      </c>
      <c r="F27" s="7" t="str">
        <f ca="1">IFERROR(VLOOKUP($A27,OFFSET(图纸表!$B$1,MATCH($A27,图纸表!$B:$B,0)-1,0,1,21),13,1),"")</f>
        <v>drawing_name_22</v>
      </c>
      <c r="G27" s="7" t="str">
        <f ca="1">IFERROR(VLOOKUP($A27,OFFSET(图纸表!$B$1,MATCH($A27,图纸表!$B:$B,0)-1,0,1,23),22,1),"")</f>
        <v>set:blockcity_items.json image:landscape_100_04</v>
      </c>
      <c r="H27" s="7">
        <f ca="1">IFERROR(VLOOKUP($A27,OFFSET(图纸表!$B$1,MATCH($A27,图纸表!$B:$B,0)-1,0,1,11),5,1),"")</f>
        <v>5</v>
      </c>
      <c r="I27" s="7">
        <f ca="1">IFERROR(VLOOKUP($A27,OFFSET(图纸表!$B$1,MATCH($A27,图纸表!$B:$B,0)-1,0,1,11),6,1),"")</f>
        <v>5</v>
      </c>
      <c r="J27" s="7">
        <f ca="1">IFERROR(VLOOKUP($A27,OFFSET(图纸表!$B$1,MATCH($A27,图纸表!$B:$B,0)-1,0,1,11),7,1),"")</f>
        <v>2</v>
      </c>
      <c r="K27">
        <f ca="1">IFERROR(VLOOKUP($A27,OFFSET(图纸表!$B$1,MATCH($A27,图纸表!$B:$B,0)-1,0,1,21),15,1),"")</f>
        <v>1</v>
      </c>
      <c r="L27">
        <f ca="1">IFERROR(VLOOKUP($A27,OFFSET(图纸表!$B$1,MATCH($A27,图纸表!$B:$B,0)-1,0,1,21),9,1),"")</f>
        <v>2</v>
      </c>
      <c r="M27">
        <f ca="1">OFFSET(图纸表!$B$1,MATCH($A27,图纸表!$B:$B,0)-1,17,1,1)</f>
        <v>172</v>
      </c>
      <c r="N27">
        <f t="shared" ca="1" si="0"/>
        <v>2</v>
      </c>
    </row>
    <row r="28" spans="1:14">
      <c r="A28" s="1">
        <v>26</v>
      </c>
      <c r="B28" s="7">
        <f ca="1">IFERROR(VLOOKUP($A28,OFFSET(图纸表!$B$1,MATCH($A28,图纸表!$B:$B,0)-1,0,1,21),20,1),"")</f>
        <v>23</v>
      </c>
      <c r="C28" s="7">
        <f ca="1">IFERROR(VLOOKUP($A28,OFFSET(图纸表!$B$1,MATCH($A28,图纸表!$B:$B,0)-1,0,1,21),2,1),"")</f>
        <v>2123</v>
      </c>
      <c r="D28" s="7">
        <f ca="1">IFERROR(VLOOKUP($A28,OFFSET(图纸表!$B$1,MATCH($A28,图纸表!$B:$B,0)-1,0,1,21),4,1),"")</f>
        <v>1</v>
      </c>
      <c r="E28" s="7" t="str">
        <f ca="1">IFERROR(VLOOKUP($A28,OFFSET(图纸表!$B$1,MATCH($A28,图纸表!$B:$B,0)-1,0,1,21),3,1),"")</f>
        <v>Landscape_05_5x5x4-0.schematic</v>
      </c>
      <c r="F28" s="7" t="str">
        <f ca="1">IFERROR(VLOOKUP($A28,OFFSET(图纸表!$B$1,MATCH($A28,图纸表!$B:$B,0)-1,0,1,21),13,1),"")</f>
        <v>drawing_name_23</v>
      </c>
      <c r="G28" s="7" t="str">
        <f ca="1">IFERROR(VLOOKUP($A28,OFFSET(图纸表!$B$1,MATCH($A28,图纸表!$B:$B,0)-1,0,1,23),22,1),"")</f>
        <v>set:blockcity_items.json image:landscape_100_05</v>
      </c>
      <c r="H28" s="7">
        <f ca="1">IFERROR(VLOOKUP($A28,OFFSET(图纸表!$B$1,MATCH($A28,图纸表!$B:$B,0)-1,0,1,11),5,1),"")</f>
        <v>5</v>
      </c>
      <c r="I28" s="7">
        <f ca="1">IFERROR(VLOOKUP($A28,OFFSET(图纸表!$B$1,MATCH($A28,图纸表!$B:$B,0)-1,0,1,11),6,1),"")</f>
        <v>5</v>
      </c>
      <c r="J28" s="7">
        <f ca="1">IFERROR(VLOOKUP($A28,OFFSET(图纸表!$B$1,MATCH($A28,图纸表!$B:$B,0)-1,0,1,11),7,1),"")</f>
        <v>4</v>
      </c>
      <c r="K28">
        <f ca="1">IFERROR(VLOOKUP($A28,OFFSET(图纸表!$B$1,MATCH($A28,图纸表!$B:$B,0)-1,0,1,21),15,1),"")</f>
        <v>1</v>
      </c>
      <c r="L28">
        <f ca="1">IFERROR(VLOOKUP($A28,OFFSET(图纸表!$B$1,MATCH($A28,图纸表!$B:$B,0)-1,0,1,21),9,1),"")</f>
        <v>2</v>
      </c>
      <c r="M28">
        <f ca="1">OFFSET(图纸表!$B$1,MATCH($A28,图纸表!$B:$B,0)-1,17,1,1)</f>
        <v>244</v>
      </c>
      <c r="N28">
        <f t="shared" ca="1" si="0"/>
        <v>3</v>
      </c>
    </row>
    <row r="29" spans="1:14">
      <c r="A29" s="1">
        <v>27</v>
      </c>
      <c r="B29" s="7">
        <f ca="1">IFERROR(VLOOKUP($A29,OFFSET(图纸表!$B$1,MATCH($A29,图纸表!$B:$B,0)-1,0,1,21),20,1),"")</f>
        <v>26</v>
      </c>
      <c r="C29" s="7">
        <f ca="1">IFERROR(VLOOKUP($A29,OFFSET(图纸表!$B$1,MATCH($A29,图纸表!$B:$B,0)-1,0,1,21),2,1),"")</f>
        <v>2126</v>
      </c>
      <c r="D29" s="7">
        <f ca="1">IFERROR(VLOOKUP($A29,OFFSET(图纸表!$B$1,MATCH($A29,图纸表!$B:$B,0)-1,0,1,21),4,1),"")</f>
        <v>1</v>
      </c>
      <c r="E29" s="7" t="str">
        <f ca="1">IFERROR(VLOOKUP($A29,OFFSET(图纸表!$B$1,MATCH($A29,图纸表!$B:$B,0)-1,0,1,21),3,1),"")</f>
        <v>Landscape_08_7x7x11-1.schematic</v>
      </c>
      <c r="F29" s="7" t="str">
        <f ca="1">IFERROR(VLOOKUP($A29,OFFSET(图纸表!$B$1,MATCH($A29,图纸表!$B:$B,0)-1,0,1,21),13,1),"")</f>
        <v>drawing_name_26</v>
      </c>
      <c r="G29" s="7" t="str">
        <f ca="1">IFERROR(VLOOKUP($A29,OFFSET(图纸表!$B$1,MATCH($A29,图纸表!$B:$B,0)-1,0,1,23),22,1),"")</f>
        <v>set:blockcity_items.json image:landscape_100_08</v>
      </c>
      <c r="H29" s="7">
        <f ca="1">IFERROR(VLOOKUP($A29,OFFSET(图纸表!$B$1,MATCH($A29,图纸表!$B:$B,0)-1,0,1,11),5,1),"")</f>
        <v>7</v>
      </c>
      <c r="I29" s="7">
        <f ca="1">IFERROR(VLOOKUP($A29,OFFSET(图纸表!$B$1,MATCH($A29,图纸表!$B:$B,0)-1,0,1,11),6,1),"")</f>
        <v>7</v>
      </c>
      <c r="J29" s="7">
        <f ca="1">IFERROR(VLOOKUP($A29,OFFSET(图纸表!$B$1,MATCH($A29,图纸表!$B:$B,0)-1,0,1,11),7,1),"")</f>
        <v>11</v>
      </c>
      <c r="K29">
        <f ca="1">IFERROR(VLOOKUP($A29,OFFSET(图纸表!$B$1,MATCH($A29,图纸表!$B:$B,0)-1,0,1,21),15,1),"")</f>
        <v>1</v>
      </c>
      <c r="L29">
        <f ca="1">IFERROR(VLOOKUP($A29,OFFSET(图纸表!$B$1,MATCH($A29,图纸表!$B:$B,0)-1,0,1,21),9,1),"")</f>
        <v>2</v>
      </c>
      <c r="M29">
        <f ca="1">OFFSET(图纸表!$B$1,MATCH($A29,图纸表!$B:$B,0)-1,17,1,1)</f>
        <v>344</v>
      </c>
      <c r="N29">
        <f t="shared" ca="1" si="0"/>
        <v>4</v>
      </c>
    </row>
    <row r="30" spans="1:14">
      <c r="A30" s="1">
        <v>28</v>
      </c>
      <c r="B30" s="7">
        <f ca="1">IFERROR(VLOOKUP($A30,OFFSET(图纸表!$B$1,MATCH($A30,图纸表!$B:$B,0)-1,0,1,21),20,1),"")</f>
        <v>19</v>
      </c>
      <c r="C30" s="7">
        <f ca="1">IFERROR(VLOOKUP($A30,OFFSET(图纸表!$B$1,MATCH($A30,图纸表!$B:$B,0)-1,0,1,21),2,1),"")</f>
        <v>2119</v>
      </c>
      <c r="D30" s="7">
        <f ca="1">IFERROR(VLOOKUP($A30,OFFSET(图纸表!$B$1,MATCH($A30,图纸表!$B:$B,0)-1,0,1,21),4,1),"")</f>
        <v>1</v>
      </c>
      <c r="E30" s="7" t="str">
        <f ca="1">IFERROR(VLOOKUP($A30,OFFSET(图纸表!$B$1,MATCH($A30,图纸表!$B:$B,0)-1,0,1,21),3,1),"")</f>
        <v>Landscape_01_9x9x15-0.schematic</v>
      </c>
      <c r="F30" s="7" t="str">
        <f ca="1">IFERROR(VLOOKUP($A30,OFFSET(图纸表!$B$1,MATCH($A30,图纸表!$B:$B,0)-1,0,1,21),13,1),"")</f>
        <v>drawing_name_19</v>
      </c>
      <c r="G30" s="7" t="str">
        <f ca="1">IFERROR(VLOOKUP($A30,OFFSET(图纸表!$B$1,MATCH($A30,图纸表!$B:$B,0)-1,0,1,23),22,1),"")</f>
        <v>set:blockcity_items.json image:landscape_100_01</v>
      </c>
      <c r="H30" s="7">
        <f ca="1">IFERROR(VLOOKUP($A30,OFFSET(图纸表!$B$1,MATCH($A30,图纸表!$B:$B,0)-1,0,1,11),5,1),"")</f>
        <v>9</v>
      </c>
      <c r="I30" s="7">
        <f ca="1">IFERROR(VLOOKUP($A30,OFFSET(图纸表!$B$1,MATCH($A30,图纸表!$B:$B,0)-1,0,1,11),6,1),"")</f>
        <v>9</v>
      </c>
      <c r="J30" s="7">
        <f ca="1">IFERROR(VLOOKUP($A30,OFFSET(图纸表!$B$1,MATCH($A30,图纸表!$B:$B,0)-1,0,1,11),7,1),"")</f>
        <v>15</v>
      </c>
      <c r="K30">
        <f ca="1">IFERROR(VLOOKUP($A30,OFFSET(图纸表!$B$1,MATCH($A30,图纸表!$B:$B,0)-1,0,1,21),15,1),"")</f>
        <v>1</v>
      </c>
      <c r="L30">
        <f ca="1">IFERROR(VLOOKUP($A30,OFFSET(图纸表!$B$1,MATCH($A30,图纸表!$B:$B,0)-1,0,1,21),9,1),"")</f>
        <v>2</v>
      </c>
      <c r="M30">
        <f ca="1">OFFSET(图纸表!$B$1,MATCH($A30,图纸表!$B:$B,0)-1,17,1,1)</f>
        <v>890</v>
      </c>
      <c r="N30">
        <f t="shared" ca="1" si="0"/>
        <v>9</v>
      </c>
    </row>
    <row r="31" spans="1:14">
      <c r="A31" s="1">
        <v>29</v>
      </c>
      <c r="B31" s="7">
        <f ca="1">IFERROR(VLOOKUP($A31,OFFSET(图纸表!$B$1,MATCH($A31,图纸表!$B:$B,0)-1,0,1,21),20,1),"")</f>
        <v>901</v>
      </c>
      <c r="C31" s="7">
        <f ca="1">IFERROR(VLOOKUP($A31,OFFSET(图纸表!$B$1,MATCH($A31,图纸表!$B:$B,0)-1,0,1,21),2,1),"")</f>
        <v>0</v>
      </c>
      <c r="D31" s="7">
        <f ca="1">IFERROR(VLOOKUP($A31,OFFSET(图纸表!$B$1,MATCH($A31,图纸表!$B:$B,0)-1,0,1,21),4,1),"")</f>
        <v>1</v>
      </c>
      <c r="E31" s="7" t="str">
        <f ca="1">IFERROR(VLOOKUP($A31,OFFSET(图纸表!$B$1,MATCH($A31,图纸表!$B:$B,0)-1,0,1,21),3,1),"")</f>
        <v>@@@</v>
      </c>
      <c r="F31" s="7" t="str">
        <f ca="1">IFERROR(VLOOKUP($A31,OFFSET(图纸表!$B$1,MATCH($A31,图纸表!$B:$B,0)-1,0,1,21),13,1),"")</f>
        <v>drawing_name_901</v>
      </c>
      <c r="G31" s="7" t="str">
        <f ca="1">IFERROR(VLOOKUP($A31,OFFSET(图纸表!$B$1,MATCH($A31,图纸表!$B:$B,0)-1,0,1,23),22,1),"")</f>
        <v>set:blockcity_items.json image:0</v>
      </c>
      <c r="H31" s="7">
        <f ca="1">IFERROR(VLOOKUP($A31,OFFSET(图纸表!$B$1,MATCH($A31,图纸表!$B:$B,0)-1,0,1,11),5,1),"")</f>
        <v>0</v>
      </c>
      <c r="I31" s="7">
        <f ca="1">IFERROR(VLOOKUP($A31,OFFSET(图纸表!$B$1,MATCH($A31,图纸表!$B:$B,0)-1,0,1,11),6,1),"")</f>
        <v>0</v>
      </c>
      <c r="J31" s="7">
        <f ca="1">IFERROR(VLOOKUP($A31,OFFSET(图纸表!$B$1,MATCH($A31,图纸表!$B:$B,0)-1,0,1,11),7,1),"")</f>
        <v>0</v>
      </c>
      <c r="K31">
        <f ca="1">IFERROR(VLOOKUP($A31,OFFSET(图纸表!$B$1,MATCH($A31,图纸表!$B:$B,0)-1,0,1,21),15,1),"")</f>
        <v>0</v>
      </c>
      <c r="L31">
        <f ca="1">IFERROR(VLOOKUP($A31,OFFSET(图纸表!$B$1,MATCH($A31,图纸表!$B:$B,0)-1,0,1,21),9,1),"")</f>
        <v>1</v>
      </c>
      <c r="M31">
        <f ca="1">OFFSET(图纸表!$B$1,MATCH($A31,图纸表!$B:$B,0)-1,17,1,1)</f>
        <v>240</v>
      </c>
      <c r="N31">
        <f t="shared" ca="1" si="0"/>
        <v>3</v>
      </c>
    </row>
    <row r="32" spans="1:14">
      <c r="A32" s="1">
        <v>30</v>
      </c>
      <c r="B32" s="7">
        <f ca="1">IFERROR(VLOOKUP($A32,OFFSET(图纸表!$B$1,MATCH($A32,图纸表!$B:$B,0)-1,0,1,21),20,1),"")</f>
        <v>902</v>
      </c>
      <c r="C32" s="7">
        <f ca="1">IFERROR(VLOOKUP($A32,OFFSET(图纸表!$B$1,MATCH($A32,图纸表!$B:$B,0)-1,0,1,21),2,1),"")</f>
        <v>0</v>
      </c>
      <c r="D32" s="7">
        <f ca="1">IFERROR(VLOOKUP($A32,OFFSET(图纸表!$B$1,MATCH($A32,图纸表!$B:$B,0)-1,0,1,21),4,1),"")</f>
        <v>1</v>
      </c>
      <c r="E32" s="7" t="str">
        <f ca="1">IFERROR(VLOOKUP($A32,OFFSET(图纸表!$B$1,MATCH($A32,图纸表!$B:$B,0)-1,0,1,21),3,1),"")</f>
        <v>@@@</v>
      </c>
      <c r="F32" s="7" t="str">
        <f ca="1">IFERROR(VLOOKUP($A32,OFFSET(图纸表!$B$1,MATCH($A32,图纸表!$B:$B,0)-1,0,1,21),13,1),"")</f>
        <v>drawing_name_902</v>
      </c>
      <c r="G32" s="7" t="str">
        <f ca="1">IFERROR(VLOOKUP($A32,OFFSET(图纸表!$B$1,MATCH($A32,图纸表!$B:$B,0)-1,0,1,23),22,1),"")</f>
        <v>set:blockcity_items.json image:0</v>
      </c>
      <c r="H32" s="7">
        <f ca="1">IFERROR(VLOOKUP($A32,OFFSET(图纸表!$B$1,MATCH($A32,图纸表!$B:$B,0)-1,0,1,11),5,1),"")</f>
        <v>0</v>
      </c>
      <c r="I32" s="7">
        <f ca="1">IFERROR(VLOOKUP($A32,OFFSET(图纸表!$B$1,MATCH($A32,图纸表!$B:$B,0)-1,0,1,11),6,1),"")</f>
        <v>0</v>
      </c>
      <c r="J32" s="7">
        <f ca="1">IFERROR(VLOOKUP($A32,OFFSET(图纸表!$B$1,MATCH($A32,图纸表!$B:$B,0)-1,0,1,11),7,1),"")</f>
        <v>0</v>
      </c>
      <c r="K32">
        <f ca="1">IFERROR(VLOOKUP($A32,OFFSET(图纸表!$B$1,MATCH($A32,图纸表!$B:$B,0)-1,0,1,21),15,1),"")</f>
        <v>0</v>
      </c>
      <c r="L32">
        <f ca="1">IFERROR(VLOOKUP($A32,OFFSET(图纸表!$B$1,MATCH($A32,图纸表!$B:$B,0)-1,0,1,21),9,1),"")</f>
        <v>1</v>
      </c>
      <c r="M32">
        <f ca="1">OFFSET(图纸表!$B$1,MATCH($A32,图纸表!$B:$B,0)-1,17,1,1)</f>
        <v>360</v>
      </c>
      <c r="N32">
        <f t="shared" ca="1" si="0"/>
        <v>4</v>
      </c>
    </row>
    <row r="33" spans="1:14">
      <c r="A33" s="1">
        <v>31</v>
      </c>
      <c r="B33" s="7">
        <f ca="1">IFERROR(VLOOKUP($A33,OFFSET(图纸表!$B$1,MATCH($A33,图纸表!$B:$B,0)-1,0,1,21),20,1),"")</f>
        <v>903</v>
      </c>
      <c r="C33" s="7">
        <f ca="1">IFERROR(VLOOKUP($A33,OFFSET(图纸表!$B$1,MATCH($A33,图纸表!$B:$B,0)-1,0,1,21),2,1),"")</f>
        <v>0</v>
      </c>
      <c r="D33" s="7">
        <f ca="1">IFERROR(VLOOKUP($A33,OFFSET(图纸表!$B$1,MATCH($A33,图纸表!$B:$B,0)-1,0,1,21),4,1),"")</f>
        <v>1</v>
      </c>
      <c r="E33" s="7" t="str">
        <f ca="1">IFERROR(VLOOKUP($A33,OFFSET(图纸表!$B$1,MATCH($A33,图纸表!$B:$B,0)-1,0,1,21),3,1),"")</f>
        <v>@@@</v>
      </c>
      <c r="F33" s="7" t="str">
        <f ca="1">IFERROR(VLOOKUP($A33,OFFSET(图纸表!$B$1,MATCH($A33,图纸表!$B:$B,0)-1,0,1,21),13,1),"")</f>
        <v>drawing_name_903</v>
      </c>
      <c r="G33" s="7" t="str">
        <f ca="1">IFERROR(VLOOKUP($A33,OFFSET(图纸表!$B$1,MATCH($A33,图纸表!$B:$B,0)-1,0,1,23),22,1),"")</f>
        <v>set:blockcity_items.json image:0</v>
      </c>
      <c r="H33" s="7">
        <f ca="1">IFERROR(VLOOKUP($A33,OFFSET(图纸表!$B$1,MATCH($A33,图纸表!$B:$B,0)-1,0,1,11),5,1),"")</f>
        <v>0</v>
      </c>
      <c r="I33" s="7">
        <f ca="1">IFERROR(VLOOKUP($A33,OFFSET(图纸表!$B$1,MATCH($A33,图纸表!$B:$B,0)-1,0,1,11),6,1),"")</f>
        <v>0</v>
      </c>
      <c r="J33" s="7">
        <f ca="1">IFERROR(VLOOKUP($A33,OFFSET(图纸表!$B$1,MATCH($A33,图纸表!$B:$B,0)-1,0,1,11),7,1),"")</f>
        <v>0</v>
      </c>
      <c r="K33">
        <f ca="1">IFERROR(VLOOKUP($A33,OFFSET(图纸表!$B$1,MATCH($A33,图纸表!$B:$B,0)-1,0,1,21),15,1),"")</f>
        <v>0</v>
      </c>
      <c r="L33">
        <f ca="1">IFERROR(VLOOKUP($A33,OFFSET(图纸表!$B$1,MATCH($A33,图纸表!$B:$B,0)-1,0,1,21),9,1),"")</f>
        <v>1</v>
      </c>
      <c r="M33">
        <f ca="1">OFFSET(图纸表!$B$1,MATCH($A33,图纸表!$B:$B,0)-1,17,1,1)</f>
        <v>600</v>
      </c>
      <c r="N33">
        <f t="shared" ca="1" si="0"/>
        <v>7</v>
      </c>
    </row>
    <row r="34" spans="1:14">
      <c r="A34" s="1">
        <v>32</v>
      </c>
      <c r="B34" s="7">
        <f ca="1">IFERROR(VLOOKUP($A34,OFFSET(图纸表!$B$1,MATCH($A34,图纸表!$B:$B,0)-1,0,1,21),20,1),"")</f>
        <v>904</v>
      </c>
      <c r="C34" s="7">
        <f ca="1">IFERROR(VLOOKUP($A34,OFFSET(图纸表!$B$1,MATCH($A34,图纸表!$B:$B,0)-1,0,1,21),2,1),"")</f>
        <v>0</v>
      </c>
      <c r="D34" s="7">
        <f ca="1">IFERROR(VLOOKUP($A34,OFFSET(图纸表!$B$1,MATCH($A34,图纸表!$B:$B,0)-1,0,1,21),4,1),"")</f>
        <v>1</v>
      </c>
      <c r="E34" s="7" t="str">
        <f ca="1">IFERROR(VLOOKUP($A34,OFFSET(图纸表!$B$1,MATCH($A34,图纸表!$B:$B,0)-1,0,1,21),3,1),"")</f>
        <v>@@@</v>
      </c>
      <c r="F34" s="7" t="str">
        <f ca="1">IFERROR(VLOOKUP($A34,OFFSET(图纸表!$B$1,MATCH($A34,图纸表!$B:$B,0)-1,0,1,21),13,1),"")</f>
        <v>drawing_name_904</v>
      </c>
      <c r="G34" s="7" t="str">
        <f ca="1">IFERROR(VLOOKUP($A34,OFFSET(图纸表!$B$1,MATCH($A34,图纸表!$B:$B,0)-1,0,1,23),22,1),"")</f>
        <v>set:blockcity_items.json image:0</v>
      </c>
      <c r="H34" s="7">
        <f ca="1">IFERROR(VLOOKUP($A34,OFFSET(图纸表!$B$1,MATCH($A34,图纸表!$B:$B,0)-1,0,1,11),5,1),"")</f>
        <v>0</v>
      </c>
      <c r="I34" s="7">
        <f ca="1">IFERROR(VLOOKUP($A34,OFFSET(图纸表!$B$1,MATCH($A34,图纸表!$B:$B,0)-1,0,1,11),6,1),"")</f>
        <v>0</v>
      </c>
      <c r="J34" s="7">
        <f ca="1">IFERROR(VLOOKUP($A34,OFFSET(图纸表!$B$1,MATCH($A34,图纸表!$B:$B,0)-1,0,1,11),7,1),"")</f>
        <v>0</v>
      </c>
      <c r="K34">
        <f ca="1">IFERROR(VLOOKUP($A34,OFFSET(图纸表!$B$1,MATCH($A34,图纸表!$B:$B,0)-1,0,1,21),15,1),"")</f>
        <v>0</v>
      </c>
      <c r="L34">
        <f ca="1">IFERROR(VLOOKUP($A34,OFFSET(图纸表!$B$1,MATCH($A34,图纸表!$B:$B,0)-1,0,1,21),9,1),"")</f>
        <v>1</v>
      </c>
      <c r="M34">
        <f ca="1">OFFSET(图纸表!$B$1,MATCH($A34,图纸表!$B:$B,0)-1,17,1,1)</f>
        <v>40</v>
      </c>
      <c r="N34">
        <f t="shared" ca="1" si="0"/>
        <v>1</v>
      </c>
    </row>
    <row r="35" spans="1:14">
      <c r="A35" s="1">
        <v>33</v>
      </c>
      <c r="B35" s="7">
        <f ca="1">IFERROR(VLOOKUP($A35,OFFSET(图纸表!$B$1,MATCH($A35,图纸表!$B:$B,0)-1,0,1,21),20,1),"")</f>
        <v>905</v>
      </c>
      <c r="C35" s="7">
        <f ca="1">IFERROR(VLOOKUP($A35,OFFSET(图纸表!$B$1,MATCH($A35,图纸表!$B:$B,0)-1,0,1,21),2,1),"")</f>
        <v>0</v>
      </c>
      <c r="D35" s="7">
        <f ca="1">IFERROR(VLOOKUP($A35,OFFSET(图纸表!$B$1,MATCH($A35,图纸表!$B:$B,0)-1,0,1,21),4,1),"")</f>
        <v>1</v>
      </c>
      <c r="E35" s="7" t="str">
        <f ca="1">IFERROR(VLOOKUP($A35,OFFSET(图纸表!$B$1,MATCH($A35,图纸表!$B:$B,0)-1,0,1,21),3,1),"")</f>
        <v>@@@</v>
      </c>
      <c r="F35" s="7" t="str">
        <f ca="1">IFERROR(VLOOKUP($A35,OFFSET(图纸表!$B$1,MATCH($A35,图纸表!$B:$B,0)-1,0,1,21),13,1),"")</f>
        <v>drawing_name_905</v>
      </c>
      <c r="G35" s="7" t="str">
        <f ca="1">IFERROR(VLOOKUP($A35,OFFSET(图纸表!$B$1,MATCH($A35,图纸表!$B:$B,0)-1,0,1,23),22,1),"")</f>
        <v>set:blockcity_items.json image:0</v>
      </c>
      <c r="H35" s="7">
        <f ca="1">IFERROR(VLOOKUP($A35,OFFSET(图纸表!$B$1,MATCH($A35,图纸表!$B:$B,0)-1,0,1,11),5,1),"")</f>
        <v>0</v>
      </c>
      <c r="I35" s="7">
        <f ca="1">IFERROR(VLOOKUP($A35,OFFSET(图纸表!$B$1,MATCH($A35,图纸表!$B:$B,0)-1,0,1,11),6,1),"")</f>
        <v>0</v>
      </c>
      <c r="J35" s="7">
        <f ca="1">IFERROR(VLOOKUP($A35,OFFSET(图纸表!$B$1,MATCH($A35,图纸表!$B:$B,0)-1,0,1,11),7,1),"")</f>
        <v>0</v>
      </c>
      <c r="K35">
        <f ca="1">IFERROR(VLOOKUP($A35,OFFSET(图纸表!$B$1,MATCH($A35,图纸表!$B:$B,0)-1,0,1,21),15,1),"")</f>
        <v>0</v>
      </c>
      <c r="L35">
        <f ca="1">IFERROR(VLOOKUP($A35,OFFSET(图纸表!$B$1,MATCH($A35,图纸表!$B:$B,0)-1,0,1,21),9,1),"")</f>
        <v>1</v>
      </c>
      <c r="M35">
        <f ca="1">OFFSET(图纸表!$B$1,MATCH($A35,图纸表!$B:$B,0)-1,17,1,1)</f>
        <v>60</v>
      </c>
      <c r="N35">
        <f t="shared" ca="1" si="0"/>
        <v>1</v>
      </c>
    </row>
    <row r="36" spans="1:14">
      <c r="A36" s="1">
        <v>34</v>
      </c>
      <c r="B36" s="7">
        <f ca="1">IFERROR(VLOOKUP($A36,OFFSET(图纸表!$B$1,MATCH($A36,图纸表!$B:$B,0)-1,0,1,21),20,1),"")</f>
        <v>906</v>
      </c>
      <c r="C36" s="7">
        <f ca="1">IFERROR(VLOOKUP($A36,OFFSET(图纸表!$B$1,MATCH($A36,图纸表!$B:$B,0)-1,0,1,21),2,1),"")</f>
        <v>0</v>
      </c>
      <c r="D36" s="7">
        <f ca="1">IFERROR(VLOOKUP($A36,OFFSET(图纸表!$B$1,MATCH($A36,图纸表!$B:$B,0)-1,0,1,21),4,1),"")</f>
        <v>1</v>
      </c>
      <c r="E36" s="7" t="str">
        <f ca="1">IFERROR(VLOOKUP($A36,OFFSET(图纸表!$B$1,MATCH($A36,图纸表!$B:$B,0)-1,0,1,21),3,1),"")</f>
        <v>@@@</v>
      </c>
      <c r="F36" s="7" t="str">
        <f ca="1">IFERROR(VLOOKUP($A36,OFFSET(图纸表!$B$1,MATCH($A36,图纸表!$B:$B,0)-1,0,1,21),13,1),"")</f>
        <v>drawing_name_906</v>
      </c>
      <c r="G36" s="7" t="str">
        <f ca="1">IFERROR(VLOOKUP($A36,OFFSET(图纸表!$B$1,MATCH($A36,图纸表!$B:$B,0)-1,0,1,23),22,1),"")</f>
        <v>set:blockcity_items.json image:0</v>
      </c>
      <c r="H36" s="7">
        <f ca="1">IFERROR(VLOOKUP($A36,OFFSET(图纸表!$B$1,MATCH($A36,图纸表!$B:$B,0)-1,0,1,11),5,1),"")</f>
        <v>0</v>
      </c>
      <c r="I36" s="7">
        <f ca="1">IFERROR(VLOOKUP($A36,OFFSET(图纸表!$B$1,MATCH($A36,图纸表!$B:$B,0)-1,0,1,11),6,1),"")</f>
        <v>0</v>
      </c>
      <c r="J36" s="7">
        <f ca="1">IFERROR(VLOOKUP($A36,OFFSET(图纸表!$B$1,MATCH($A36,图纸表!$B:$B,0)-1,0,1,11),7,1),"")</f>
        <v>0</v>
      </c>
      <c r="K36">
        <f ca="1">IFERROR(VLOOKUP($A36,OFFSET(图纸表!$B$1,MATCH($A36,图纸表!$B:$B,0)-1,0,1,21),15,1),"")</f>
        <v>0</v>
      </c>
      <c r="L36">
        <f ca="1">IFERROR(VLOOKUP($A36,OFFSET(图纸表!$B$1,MATCH($A36,图纸表!$B:$B,0)-1,0,1,21),9,1),"")</f>
        <v>1</v>
      </c>
      <c r="M36">
        <f ca="1">OFFSET(图纸表!$B$1,MATCH($A36,图纸表!$B:$B,0)-1,17,1,1)</f>
        <v>140</v>
      </c>
      <c r="N36">
        <f t="shared" ca="1" si="0"/>
        <v>2</v>
      </c>
    </row>
    <row r="37" spans="1:14">
      <c r="A37" s="1">
        <v>35</v>
      </c>
      <c r="B37" s="7">
        <f ca="1">IFERROR(VLOOKUP($A37,OFFSET(图纸表!$B$1,MATCH($A37,图纸表!$B:$B,0)-1,0,1,21),20,1),"")</f>
        <v>907</v>
      </c>
      <c r="C37" s="7">
        <f ca="1">IFERROR(VLOOKUP($A37,OFFSET(图纸表!$B$1,MATCH($A37,图纸表!$B:$B,0)-1,0,1,21),2,1),"")</f>
        <v>0</v>
      </c>
      <c r="D37" s="7">
        <f ca="1">IFERROR(VLOOKUP($A37,OFFSET(图纸表!$B$1,MATCH($A37,图纸表!$B:$B,0)-1,0,1,21),4,1),"")</f>
        <v>1</v>
      </c>
      <c r="E37" s="7" t="str">
        <f ca="1">IFERROR(VLOOKUP($A37,OFFSET(图纸表!$B$1,MATCH($A37,图纸表!$B:$B,0)-1,0,1,21),3,1),"")</f>
        <v>@@@</v>
      </c>
      <c r="F37" s="7" t="str">
        <f ca="1">IFERROR(VLOOKUP($A37,OFFSET(图纸表!$B$1,MATCH($A37,图纸表!$B:$B,0)-1,0,1,21),13,1),"")</f>
        <v>drawing_name_907</v>
      </c>
      <c r="G37" s="7" t="str">
        <f ca="1">IFERROR(VLOOKUP($A37,OFFSET(图纸表!$B$1,MATCH($A37,图纸表!$B:$B,0)-1,0,1,23),22,1),"")</f>
        <v>set:blockcity_items.json image:0</v>
      </c>
      <c r="H37" s="7">
        <f ca="1">IFERROR(VLOOKUP($A37,OFFSET(图纸表!$B$1,MATCH($A37,图纸表!$B:$B,0)-1,0,1,11),5,1),"")</f>
        <v>0</v>
      </c>
      <c r="I37" s="7">
        <f ca="1">IFERROR(VLOOKUP($A37,OFFSET(图纸表!$B$1,MATCH($A37,图纸表!$B:$B,0)-1,0,1,11),6,1),"")</f>
        <v>0</v>
      </c>
      <c r="J37" s="7">
        <f ca="1">IFERROR(VLOOKUP($A37,OFFSET(图纸表!$B$1,MATCH($A37,图纸表!$B:$B,0)-1,0,1,11),7,1),"")</f>
        <v>0</v>
      </c>
      <c r="K37">
        <f ca="1">IFERROR(VLOOKUP($A37,OFFSET(图纸表!$B$1,MATCH($A37,图纸表!$B:$B,0)-1,0,1,21),15,1),"")</f>
        <v>0</v>
      </c>
      <c r="L37">
        <f ca="1">IFERROR(VLOOKUP($A37,OFFSET(图纸表!$B$1,MATCH($A37,图纸表!$B:$B,0)-1,0,1,21),9,1),"")</f>
        <v>1</v>
      </c>
      <c r="M37">
        <f ca="1">OFFSET(图纸表!$B$1,MATCH($A37,图纸表!$B:$B,0)-1,17,1,1)</f>
        <v>80</v>
      </c>
      <c r="N37">
        <f t="shared" ca="1" si="0"/>
        <v>1</v>
      </c>
    </row>
    <row r="38" spans="1:14">
      <c r="A38" s="1">
        <v>36</v>
      </c>
      <c r="B38" s="7">
        <f ca="1">IFERROR(VLOOKUP($A38,OFFSET(图纸表!$B$1,MATCH($A38,图纸表!$B:$B,0)-1,0,1,21),20,1),"")</f>
        <v>908</v>
      </c>
      <c r="C38" s="7">
        <f ca="1">IFERROR(VLOOKUP($A38,OFFSET(图纸表!$B$1,MATCH($A38,图纸表!$B:$B,0)-1,0,1,21),2,1),"")</f>
        <v>0</v>
      </c>
      <c r="D38" s="7">
        <f ca="1">IFERROR(VLOOKUP($A38,OFFSET(图纸表!$B$1,MATCH($A38,图纸表!$B:$B,0)-1,0,1,21),4,1),"")</f>
        <v>1</v>
      </c>
      <c r="E38" s="7" t="str">
        <f ca="1">IFERROR(VLOOKUP($A38,OFFSET(图纸表!$B$1,MATCH($A38,图纸表!$B:$B,0)-1,0,1,21),3,1),"")</f>
        <v>@@@</v>
      </c>
      <c r="F38" s="7" t="str">
        <f ca="1">IFERROR(VLOOKUP($A38,OFFSET(图纸表!$B$1,MATCH($A38,图纸表!$B:$B,0)-1,0,1,21),13,1),"")</f>
        <v>drawing_name_908</v>
      </c>
      <c r="G38" s="7" t="str">
        <f ca="1">IFERROR(VLOOKUP($A38,OFFSET(图纸表!$B$1,MATCH($A38,图纸表!$B:$B,0)-1,0,1,23),22,1),"")</f>
        <v>set:blockcity_items.json image:0</v>
      </c>
      <c r="H38" s="7">
        <f ca="1">IFERROR(VLOOKUP($A38,OFFSET(图纸表!$B$1,MATCH($A38,图纸表!$B:$B,0)-1,0,1,11),5,1),"")</f>
        <v>0</v>
      </c>
      <c r="I38" s="7">
        <f ca="1">IFERROR(VLOOKUP($A38,OFFSET(图纸表!$B$1,MATCH($A38,图纸表!$B:$B,0)-1,0,1,11),6,1),"")</f>
        <v>0</v>
      </c>
      <c r="J38" s="7">
        <f ca="1">IFERROR(VLOOKUP($A38,OFFSET(图纸表!$B$1,MATCH($A38,图纸表!$B:$B,0)-1,0,1,11),7,1),"")</f>
        <v>0</v>
      </c>
      <c r="K38">
        <f ca="1">IFERROR(VLOOKUP($A38,OFFSET(图纸表!$B$1,MATCH($A38,图纸表!$B:$B,0)-1,0,1,21),15,1),"")</f>
        <v>0</v>
      </c>
      <c r="L38">
        <f ca="1">IFERROR(VLOOKUP($A38,OFFSET(图纸表!$B$1,MATCH($A38,图纸表!$B:$B,0)-1,0,1,21),9,1),"")</f>
        <v>1</v>
      </c>
      <c r="M38">
        <f ca="1">OFFSET(图纸表!$B$1,MATCH($A38,图纸表!$B:$B,0)-1,17,1,1)</f>
        <v>160</v>
      </c>
      <c r="N38">
        <f t="shared" ca="1" si="0"/>
        <v>2</v>
      </c>
    </row>
    <row r="39" spans="1:14">
      <c r="A39" s="1">
        <v>37</v>
      </c>
      <c r="B39" s="7">
        <f ca="1">IFERROR(VLOOKUP($A39,OFFSET(图纸表!$B$1,MATCH($A39,图纸表!$B:$B,0)-1,0,1,21),20,1),"")</f>
        <v>909</v>
      </c>
      <c r="C39" s="7">
        <f ca="1">IFERROR(VLOOKUP($A39,OFFSET(图纸表!$B$1,MATCH($A39,图纸表!$B:$B,0)-1,0,1,21),2,1),"")</f>
        <v>0</v>
      </c>
      <c r="D39" s="7">
        <f ca="1">IFERROR(VLOOKUP($A39,OFFSET(图纸表!$B$1,MATCH($A39,图纸表!$B:$B,0)-1,0,1,21),4,1),"")</f>
        <v>1</v>
      </c>
      <c r="E39" s="7" t="str">
        <f ca="1">IFERROR(VLOOKUP($A39,OFFSET(图纸表!$B$1,MATCH($A39,图纸表!$B:$B,0)-1,0,1,21),3,1),"")</f>
        <v>@@@</v>
      </c>
      <c r="F39" s="7" t="str">
        <f ca="1">IFERROR(VLOOKUP($A39,OFFSET(图纸表!$B$1,MATCH($A39,图纸表!$B:$B,0)-1,0,1,21),13,1),"")</f>
        <v>drawing_name_909</v>
      </c>
      <c r="G39" s="7" t="str">
        <f ca="1">IFERROR(VLOOKUP($A39,OFFSET(图纸表!$B$1,MATCH($A39,图纸表!$B:$B,0)-1,0,1,23),22,1),"")</f>
        <v>set:blockcity_items.json image:0</v>
      </c>
      <c r="H39" s="7">
        <f ca="1">IFERROR(VLOOKUP($A39,OFFSET(图纸表!$B$1,MATCH($A39,图纸表!$B:$B,0)-1,0,1,11),5,1),"")</f>
        <v>0</v>
      </c>
      <c r="I39" s="7">
        <f ca="1">IFERROR(VLOOKUP($A39,OFFSET(图纸表!$B$1,MATCH($A39,图纸表!$B:$B,0)-1,0,1,11),6,1),"")</f>
        <v>0</v>
      </c>
      <c r="J39" s="7">
        <f ca="1">IFERROR(VLOOKUP($A39,OFFSET(图纸表!$B$1,MATCH($A39,图纸表!$B:$B,0)-1,0,1,11),7,1),"")</f>
        <v>0</v>
      </c>
      <c r="K39">
        <f ca="1">IFERROR(VLOOKUP($A39,OFFSET(图纸表!$B$1,MATCH($A39,图纸表!$B:$B,0)-1,0,1,21),15,1),"")</f>
        <v>0</v>
      </c>
      <c r="L39">
        <f ca="1">IFERROR(VLOOKUP($A39,OFFSET(图纸表!$B$1,MATCH($A39,图纸表!$B:$B,0)-1,0,1,21),9,1),"")</f>
        <v>1</v>
      </c>
      <c r="M39">
        <f ca="1">OFFSET(图纸表!$B$1,MATCH($A39,图纸表!$B:$B,0)-1,17,1,1)</f>
        <v>240</v>
      </c>
      <c r="N39">
        <f t="shared" ca="1" si="0"/>
        <v>3</v>
      </c>
    </row>
    <row r="40" spans="1:14">
      <c r="A40" s="1">
        <v>38</v>
      </c>
      <c r="B40" s="7">
        <f ca="1">IFERROR(VLOOKUP($A40,OFFSET(图纸表!$B$1,MATCH($A40,图纸表!$B:$B,0)-1,0,1,21),20,1),"")</f>
        <v>910</v>
      </c>
      <c r="C40" s="7">
        <f ca="1">IFERROR(VLOOKUP($A40,OFFSET(图纸表!$B$1,MATCH($A40,图纸表!$B:$B,0)-1,0,1,21),2,1),"")</f>
        <v>0</v>
      </c>
      <c r="D40" s="7">
        <f ca="1">IFERROR(VLOOKUP($A40,OFFSET(图纸表!$B$1,MATCH($A40,图纸表!$B:$B,0)-1,0,1,21),4,1),"")</f>
        <v>1</v>
      </c>
      <c r="E40" s="7" t="str">
        <f ca="1">IFERROR(VLOOKUP($A40,OFFSET(图纸表!$B$1,MATCH($A40,图纸表!$B:$B,0)-1,0,1,21),3,1),"")</f>
        <v>@@@</v>
      </c>
      <c r="F40" s="7" t="str">
        <f ca="1">IFERROR(VLOOKUP($A40,OFFSET(图纸表!$B$1,MATCH($A40,图纸表!$B:$B,0)-1,0,1,21),13,1),"")</f>
        <v>drawing_name_910</v>
      </c>
      <c r="G40" s="7" t="str">
        <f ca="1">IFERROR(VLOOKUP($A40,OFFSET(图纸表!$B$1,MATCH($A40,图纸表!$B:$B,0)-1,0,1,23),22,1),"")</f>
        <v>set:blockcity_items.json image:0</v>
      </c>
      <c r="H40" s="7">
        <f ca="1">IFERROR(VLOOKUP($A40,OFFSET(图纸表!$B$1,MATCH($A40,图纸表!$B:$B,0)-1,0,1,11),5,1),"")</f>
        <v>0</v>
      </c>
      <c r="I40" s="7">
        <f ca="1">IFERROR(VLOOKUP($A40,OFFSET(图纸表!$B$1,MATCH($A40,图纸表!$B:$B,0)-1,0,1,11),6,1),"")</f>
        <v>0</v>
      </c>
      <c r="J40" s="7">
        <f ca="1">IFERROR(VLOOKUP($A40,OFFSET(图纸表!$B$1,MATCH($A40,图纸表!$B:$B,0)-1,0,1,11),7,1),"")</f>
        <v>0</v>
      </c>
      <c r="K40">
        <f ca="1">IFERROR(VLOOKUP($A40,OFFSET(图纸表!$B$1,MATCH($A40,图纸表!$B:$B,0)-1,0,1,21),15,1),"")</f>
        <v>0</v>
      </c>
      <c r="L40">
        <f ca="1">IFERROR(VLOOKUP($A40,OFFSET(图纸表!$B$1,MATCH($A40,图纸表!$B:$B,0)-1,0,1,21),9,1),"")</f>
        <v>1</v>
      </c>
      <c r="M40">
        <f ca="1">OFFSET(图纸表!$B$1,MATCH($A40,图纸表!$B:$B,0)-1,17,1,1)</f>
        <v>240</v>
      </c>
      <c r="N40">
        <f t="shared" ca="1" si="0"/>
        <v>3</v>
      </c>
    </row>
    <row r="41" spans="1:14">
      <c r="A41" s="1">
        <v>39</v>
      </c>
      <c r="B41" s="7">
        <f ca="1">IFERROR(VLOOKUP($A41,OFFSET(图纸表!$B$1,MATCH($A41,图纸表!$B:$B,0)-1,0,1,21),20,1),"")</f>
        <v>911</v>
      </c>
      <c r="C41" s="7">
        <f ca="1">IFERROR(VLOOKUP($A41,OFFSET(图纸表!$B$1,MATCH($A41,图纸表!$B:$B,0)-1,0,1,21),2,1),"")</f>
        <v>0</v>
      </c>
      <c r="D41" s="7">
        <f ca="1">IFERROR(VLOOKUP($A41,OFFSET(图纸表!$B$1,MATCH($A41,图纸表!$B:$B,0)-1,0,1,21),4,1),"")</f>
        <v>1</v>
      </c>
      <c r="E41" s="7" t="str">
        <f ca="1">IFERROR(VLOOKUP($A41,OFFSET(图纸表!$B$1,MATCH($A41,图纸表!$B:$B,0)-1,0,1,21),3,1),"")</f>
        <v>@@@</v>
      </c>
      <c r="F41" s="7" t="str">
        <f ca="1">IFERROR(VLOOKUP($A41,OFFSET(图纸表!$B$1,MATCH($A41,图纸表!$B:$B,0)-1,0,1,21),13,1),"")</f>
        <v>drawing_name_911</v>
      </c>
      <c r="G41" s="7" t="str">
        <f ca="1">IFERROR(VLOOKUP($A41,OFFSET(图纸表!$B$1,MATCH($A41,图纸表!$B:$B,0)-1,0,1,23),22,1),"")</f>
        <v>set:blockcity_items.json image:0</v>
      </c>
      <c r="H41" s="7">
        <f ca="1">IFERROR(VLOOKUP($A41,OFFSET(图纸表!$B$1,MATCH($A41,图纸表!$B:$B,0)-1,0,1,11),5,1),"")</f>
        <v>0</v>
      </c>
      <c r="I41" s="7">
        <f ca="1">IFERROR(VLOOKUP($A41,OFFSET(图纸表!$B$1,MATCH($A41,图纸表!$B:$B,0)-1,0,1,11),6,1),"")</f>
        <v>0</v>
      </c>
      <c r="J41" s="7">
        <f ca="1">IFERROR(VLOOKUP($A41,OFFSET(图纸表!$B$1,MATCH($A41,图纸表!$B:$B,0)-1,0,1,11),7,1),"")</f>
        <v>0</v>
      </c>
      <c r="K41">
        <f ca="1">IFERROR(VLOOKUP($A41,OFFSET(图纸表!$B$1,MATCH($A41,图纸表!$B:$B,0)-1,0,1,21),15,1),"")</f>
        <v>0</v>
      </c>
      <c r="L41">
        <f ca="1">IFERROR(VLOOKUP($A41,OFFSET(图纸表!$B$1,MATCH($A41,图纸表!$B:$B,0)-1,0,1,21),9,1),"")</f>
        <v>1</v>
      </c>
      <c r="M41">
        <f ca="1">OFFSET(图纸表!$B$1,MATCH($A41,图纸表!$B:$B,0)-1,17,1,1)</f>
        <v>160</v>
      </c>
      <c r="N41">
        <f t="shared" ca="1" si="0"/>
        <v>2</v>
      </c>
    </row>
    <row r="42" spans="1:14">
      <c r="A42" s="1">
        <v>40</v>
      </c>
      <c r="B42" s="7">
        <f ca="1">IFERROR(VLOOKUP($A42,OFFSET(图纸表!$B$1,MATCH($A42,图纸表!$B:$B,0)-1,0,1,21),20,1),"")</f>
        <v>912</v>
      </c>
      <c r="C42" s="7">
        <f ca="1">IFERROR(VLOOKUP($A42,OFFSET(图纸表!$B$1,MATCH($A42,图纸表!$B:$B,0)-1,0,1,21),2,1),"")</f>
        <v>0</v>
      </c>
      <c r="D42" s="7">
        <f ca="1">IFERROR(VLOOKUP($A42,OFFSET(图纸表!$B$1,MATCH($A42,图纸表!$B:$B,0)-1,0,1,21),4,1),"")</f>
        <v>1</v>
      </c>
      <c r="E42" s="7" t="str">
        <f ca="1">IFERROR(VLOOKUP($A42,OFFSET(图纸表!$B$1,MATCH($A42,图纸表!$B:$B,0)-1,0,1,21),3,1),"")</f>
        <v>@@@</v>
      </c>
      <c r="F42" s="7" t="str">
        <f ca="1">IFERROR(VLOOKUP($A42,OFFSET(图纸表!$B$1,MATCH($A42,图纸表!$B:$B,0)-1,0,1,21),13,1),"")</f>
        <v>drawing_name_912</v>
      </c>
      <c r="G42" s="7" t="str">
        <f ca="1">IFERROR(VLOOKUP($A42,OFFSET(图纸表!$B$1,MATCH($A42,图纸表!$B:$B,0)-1,0,1,23),22,1),"")</f>
        <v>set:blockcity_items.json image:0</v>
      </c>
      <c r="H42" s="7">
        <f ca="1">IFERROR(VLOOKUP($A42,OFFSET(图纸表!$B$1,MATCH($A42,图纸表!$B:$B,0)-1,0,1,11),5,1),"")</f>
        <v>0</v>
      </c>
      <c r="I42" s="7">
        <f ca="1">IFERROR(VLOOKUP($A42,OFFSET(图纸表!$B$1,MATCH($A42,图纸表!$B:$B,0)-1,0,1,11),6,1),"")</f>
        <v>0</v>
      </c>
      <c r="J42" s="7">
        <f ca="1">IFERROR(VLOOKUP($A42,OFFSET(图纸表!$B$1,MATCH($A42,图纸表!$B:$B,0)-1,0,1,11),7,1),"")</f>
        <v>0</v>
      </c>
      <c r="K42">
        <f ca="1">IFERROR(VLOOKUP($A42,OFFSET(图纸表!$B$1,MATCH($A42,图纸表!$B:$B,0)-1,0,1,21),15,1),"")</f>
        <v>0</v>
      </c>
      <c r="L42">
        <f ca="1">IFERROR(VLOOKUP($A42,OFFSET(图纸表!$B$1,MATCH($A42,图纸表!$B:$B,0)-1,0,1,21),9,1),"")</f>
        <v>1</v>
      </c>
      <c r="M42">
        <f ca="1">OFFSET(图纸表!$B$1,MATCH($A42,图纸表!$B:$B,0)-1,17,1,1)</f>
        <v>320</v>
      </c>
      <c r="N42">
        <f t="shared" ref="N42:N43" ca="1" si="1">FLOOR(M42/100,1)+1</f>
        <v>4</v>
      </c>
    </row>
    <row r="43" spans="1:14">
      <c r="A43" s="1">
        <v>41</v>
      </c>
      <c r="B43" s="7">
        <f ca="1">IFERROR(VLOOKUP($A43,OFFSET(图纸表!$B$1,MATCH($A43,图纸表!$B:$B,0)-1,0,1,21),20,1),"")</f>
        <v>913</v>
      </c>
      <c r="C43" s="7">
        <f ca="1">IFERROR(VLOOKUP($A43,OFFSET(图纸表!$B$1,MATCH($A43,图纸表!$B:$B,0)-1,0,1,21),2,1),"")</f>
        <v>0</v>
      </c>
      <c r="D43" s="7">
        <f ca="1">IFERROR(VLOOKUP($A43,OFFSET(图纸表!$B$1,MATCH($A43,图纸表!$B:$B,0)-1,0,1,21),4,1),"")</f>
        <v>1</v>
      </c>
      <c r="E43" s="7" t="str">
        <f ca="1">IFERROR(VLOOKUP($A43,OFFSET(图纸表!$B$1,MATCH($A43,图纸表!$B:$B,0)-1,0,1,21),3,1),"")</f>
        <v>@@@</v>
      </c>
      <c r="F43" s="7" t="str">
        <f ca="1">IFERROR(VLOOKUP($A43,OFFSET(图纸表!$B$1,MATCH($A43,图纸表!$B:$B,0)-1,0,1,21),13,1),"")</f>
        <v>drawing_name_913</v>
      </c>
      <c r="G43" s="7" t="str">
        <f ca="1">IFERROR(VLOOKUP($A43,OFFSET(图纸表!$B$1,MATCH($A43,图纸表!$B:$B,0)-1,0,1,23),22,1),"")</f>
        <v>set:blockcity_items.json image:0</v>
      </c>
      <c r="H43" s="7">
        <f ca="1">IFERROR(VLOOKUP($A43,OFFSET(图纸表!$B$1,MATCH($A43,图纸表!$B:$B,0)-1,0,1,11),5,1),"")</f>
        <v>0</v>
      </c>
      <c r="I43" s="7">
        <f ca="1">IFERROR(VLOOKUP($A43,OFFSET(图纸表!$B$1,MATCH($A43,图纸表!$B:$B,0)-1,0,1,11),6,1),"")</f>
        <v>0</v>
      </c>
      <c r="J43" s="7">
        <f ca="1">IFERROR(VLOOKUP($A43,OFFSET(图纸表!$B$1,MATCH($A43,图纸表!$B:$B,0)-1,0,1,11),7,1),"")</f>
        <v>0</v>
      </c>
      <c r="K43">
        <f ca="1">IFERROR(VLOOKUP($A43,OFFSET(图纸表!$B$1,MATCH($A43,图纸表!$B:$B,0)-1,0,1,21),15,1),"")</f>
        <v>0</v>
      </c>
      <c r="L43">
        <f ca="1">IFERROR(VLOOKUP($A43,OFFSET(图纸表!$B$1,MATCH($A43,图纸表!$B:$B,0)-1,0,1,21),9,1),"")</f>
        <v>1</v>
      </c>
      <c r="M43">
        <f ca="1">OFFSET(图纸表!$B$1,MATCH($A43,图纸表!$B:$B,0)-1,17,1,1)</f>
        <v>420</v>
      </c>
      <c r="N43">
        <f t="shared" ca="1" si="1"/>
        <v>5</v>
      </c>
    </row>
    <row r="44" spans="1:14">
      <c r="A44" s="1">
        <v>42</v>
      </c>
      <c r="B44" s="7">
        <f ca="1">IFERROR(VLOOKUP($A44,OFFSET(图纸表!$B$1,MATCH($A44,图纸表!$B:$B,0)-1,0,1,21),20,1),"")</f>
        <v>914</v>
      </c>
      <c r="C44" s="7">
        <f ca="1">IFERROR(VLOOKUP($A44,OFFSET(图纸表!$B$1,MATCH($A44,图纸表!$B:$B,0)-1,0,1,21),2,1),"")</f>
        <v>0</v>
      </c>
      <c r="D44" s="7">
        <f ca="1">IFERROR(VLOOKUP($A44,OFFSET(图纸表!$B$1,MATCH($A44,图纸表!$B:$B,0)-1,0,1,21),4,1),"")</f>
        <v>1</v>
      </c>
      <c r="E44" s="7" t="str">
        <f ca="1">IFERROR(VLOOKUP($A44,OFFSET(图纸表!$B$1,MATCH($A44,图纸表!$B:$B,0)-1,0,1,21),3,1),"")</f>
        <v>Guide_100_11x11x5-0.schematic</v>
      </c>
      <c r="F44" s="7" t="str">
        <f ca="1">IFERROR(VLOOKUP($A44,OFFSET(图纸表!$B$1,MATCH($A44,图纸表!$B:$B,0)-1,0,1,21),13,1),"")</f>
        <v>drawing_name_914</v>
      </c>
      <c r="G44" s="7" t="str">
        <f ca="1">IFERROR(VLOOKUP($A44,OFFSET(图纸表!$B$1,MATCH($A44,图纸表!$B:$B,0)-1,0,1,23),22,1),"")</f>
        <v>set:blockcity_items.json image:guide_100_100</v>
      </c>
      <c r="H44" s="7">
        <f ca="1">IFERROR(VLOOKUP($A44,OFFSET(图纸表!$B$1,MATCH($A44,图纸表!$B:$B,0)-1,0,1,11),5,1),"")</f>
        <v>0</v>
      </c>
      <c r="I44" s="7">
        <f ca="1">IFERROR(VLOOKUP($A44,OFFSET(图纸表!$B$1,MATCH($A44,图纸表!$B:$B,0)-1,0,1,11),6,1),"")</f>
        <v>11</v>
      </c>
      <c r="J44" s="7">
        <f ca="1">IFERROR(VLOOKUP($A44,OFFSET(图纸表!$B$1,MATCH($A44,图纸表!$B:$B,0)-1,0,1,11),7,1),"")</f>
        <v>5</v>
      </c>
      <c r="K44">
        <f ca="1">IFERROR(VLOOKUP($A44,OFFSET(图纸表!$B$1,MATCH($A44,图纸表!$B:$B,0)-1,0,1,21),15,1),"")</f>
        <v>1</v>
      </c>
      <c r="L44">
        <f ca="1">IFERROR(VLOOKUP($A44,OFFSET(图纸表!$B$1,MATCH($A44,图纸表!$B:$B,0)-1,0,1,21),9,1),"")</f>
        <v>2</v>
      </c>
      <c r="M44">
        <f ca="1">OFFSET(图纸表!$B$1,MATCH($A44,图纸表!$B:$B,0)-1,17,1,1)</f>
        <v>370</v>
      </c>
      <c r="N44">
        <f t="shared" ref="N44" ca="1" si="2">FLOOR(M44/100,1)+1</f>
        <v>4</v>
      </c>
    </row>
  </sheetData>
  <phoneticPr fontId="19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1"/>
  <sheetViews>
    <sheetView topLeftCell="A273" workbookViewId="0">
      <selection activeCell="G310" sqref="G310"/>
    </sheetView>
  </sheetViews>
  <sheetFormatPr defaultColWidth="9" defaultRowHeight="14.25"/>
  <cols>
    <col min="2" max="2" width="12.875" customWidth="1"/>
  </cols>
  <sheetData>
    <row r="1" spans="1:5">
      <c r="A1" t="s">
        <v>1058</v>
      </c>
      <c r="B1" t="s">
        <v>969</v>
      </c>
      <c r="C1" t="s">
        <v>931</v>
      </c>
      <c r="D1" t="s">
        <v>932</v>
      </c>
      <c r="E1" t="s">
        <v>753</v>
      </c>
    </row>
    <row r="2" spans="1:5">
      <c r="A2" t="s">
        <v>658</v>
      </c>
      <c r="B2" t="s">
        <v>1059</v>
      </c>
      <c r="C2" t="s">
        <v>1047</v>
      </c>
      <c r="D2" t="s">
        <v>660</v>
      </c>
      <c r="E2" t="s">
        <v>938</v>
      </c>
    </row>
    <row r="3" spans="1:5">
      <c r="A3">
        <f>IF(ROW()-2&lt;=COUNT(图纸材料表!B:B),ROW()-2,"")</f>
        <v>1</v>
      </c>
      <c r="B3">
        <f>IFERROR(VLOOKUP($A3,图纸材料表!$A:$E,COLUMN(图纸材料表!B1),1),"")</f>
        <v>1</v>
      </c>
      <c r="C3">
        <f>IFERROR(VLOOKUP($A3,图纸材料表!$A:$E,COLUMN(图纸材料表!C1),1),"")</f>
        <v>1</v>
      </c>
      <c r="D3">
        <f>IFERROR(VLOOKUP($A3,图纸材料表!$A:$E,COLUMN(图纸材料表!D1),1),"")</f>
        <v>0</v>
      </c>
      <c r="E3">
        <f>IFERROR(VLOOKUP($A3,图纸材料表!$A:$E,COLUMN(图纸材料表!E1),1),"")</f>
        <v>228</v>
      </c>
    </row>
    <row r="4" spans="1:5">
      <c r="A4">
        <f>IF(ROW()-2&lt;=COUNT(图纸材料表!B:B),ROW()-2,"")</f>
        <v>2</v>
      </c>
      <c r="B4">
        <f>IFERROR(VLOOKUP($A4,图纸材料表!$A:$E,COLUMN(图纸材料表!B2),1),"")</f>
        <v>1</v>
      </c>
      <c r="C4">
        <f>IFERROR(VLOOKUP($A4,图纸材料表!$A:$E,COLUMN(图纸材料表!C2),1),"")</f>
        <v>4</v>
      </c>
      <c r="D4">
        <f>IFERROR(VLOOKUP($A4,图纸材料表!$A:$E,COLUMN(图纸材料表!D2),1),"")</f>
        <v>0</v>
      </c>
      <c r="E4">
        <f>IFERROR(VLOOKUP($A4,图纸材料表!$A:$E,COLUMN(图纸材料表!E2),1),"")</f>
        <v>6</v>
      </c>
    </row>
    <row r="5" spans="1:5">
      <c r="A5">
        <f>IF(ROW()-2&lt;=COUNT(图纸材料表!B:B),ROW()-2,"")</f>
        <v>3</v>
      </c>
      <c r="B5">
        <f>IFERROR(VLOOKUP($A5,图纸材料表!$A:$E,COLUMN(图纸材料表!B3),1),"")</f>
        <v>1</v>
      </c>
      <c r="C5">
        <f>IFERROR(VLOOKUP($A5,图纸材料表!$A:$E,COLUMN(图纸材料表!C3),1),"")</f>
        <v>5</v>
      </c>
      <c r="D5">
        <f>IFERROR(VLOOKUP($A5,图纸材料表!$A:$E,COLUMN(图纸材料表!D3),1),"")</f>
        <v>0</v>
      </c>
      <c r="E5">
        <f>IFERROR(VLOOKUP($A5,图纸材料表!$A:$E,COLUMN(图纸材料表!E3),1),"")</f>
        <v>77</v>
      </c>
    </row>
    <row r="6" spans="1:5">
      <c r="A6">
        <f>IF(ROW()-2&lt;=COUNT(图纸材料表!B:B),ROW()-2,"")</f>
        <v>4</v>
      </c>
      <c r="B6">
        <f>IFERROR(VLOOKUP($A6,图纸材料表!$A:$E,COLUMN(图纸材料表!B4),1),"")</f>
        <v>1</v>
      </c>
      <c r="C6">
        <f>IFERROR(VLOOKUP($A6,图纸材料表!$A:$E,COLUMN(图纸材料表!C4),1),"")</f>
        <v>5</v>
      </c>
      <c r="D6">
        <f>IFERROR(VLOOKUP($A6,图纸材料表!$A:$E,COLUMN(图纸材料表!D4),1),"")</f>
        <v>2</v>
      </c>
      <c r="E6">
        <f>IFERROR(VLOOKUP($A6,图纸材料表!$A:$E,COLUMN(图纸材料表!E4),1),"")</f>
        <v>99</v>
      </c>
    </row>
    <row r="7" spans="1:5">
      <c r="A7">
        <f>IF(ROW()-2&lt;=COUNT(图纸材料表!B:B),ROW()-2,"")</f>
        <v>5</v>
      </c>
      <c r="B7">
        <f>IFERROR(VLOOKUP($A7,图纸材料表!$A:$E,COLUMN(图纸材料表!B5),1),"")</f>
        <v>1</v>
      </c>
      <c r="C7">
        <f>IFERROR(VLOOKUP($A7,图纸材料表!$A:$E,COLUMN(图纸材料表!C5),1),"")</f>
        <v>5</v>
      </c>
      <c r="D7">
        <f>IFERROR(VLOOKUP($A7,图纸材料表!$A:$E,COLUMN(图纸材料表!D5),1),"")</f>
        <v>3</v>
      </c>
      <c r="E7">
        <f>IFERROR(VLOOKUP($A7,图纸材料表!$A:$E,COLUMN(图纸材料表!E5),1),"")</f>
        <v>24</v>
      </c>
    </row>
    <row r="8" spans="1:5">
      <c r="A8">
        <f>IF(ROW()-2&lt;=COUNT(图纸材料表!B:B),ROW()-2,"")</f>
        <v>6</v>
      </c>
      <c r="B8">
        <f>IFERROR(VLOOKUP($A8,图纸材料表!$A:$E,COLUMN(图纸材料表!B6),1),"")</f>
        <v>1</v>
      </c>
      <c r="C8">
        <f>IFERROR(VLOOKUP($A8,图纸材料表!$A:$E,COLUMN(图纸材料表!C6),1),"")</f>
        <v>65</v>
      </c>
      <c r="D8">
        <f>IFERROR(VLOOKUP($A8,图纸材料表!$A:$E,COLUMN(图纸材料表!D6),1),"")</f>
        <v>0</v>
      </c>
      <c r="E8">
        <f>IFERROR(VLOOKUP($A8,图纸材料表!$A:$E,COLUMN(图纸材料表!E6),1),"")</f>
        <v>5</v>
      </c>
    </row>
    <row r="9" spans="1:5">
      <c r="A9">
        <f>IF(ROW()-2&lt;=COUNT(图纸材料表!B:B),ROW()-2,"")</f>
        <v>7</v>
      </c>
      <c r="B9">
        <f>IFERROR(VLOOKUP($A9,图纸材料表!$A:$E,COLUMN(图纸材料表!B7),1),"")</f>
        <v>1</v>
      </c>
      <c r="C9">
        <f>IFERROR(VLOOKUP($A9,图纸材料表!$A:$E,COLUMN(图纸材料表!C7),1),"")</f>
        <v>102</v>
      </c>
      <c r="D9">
        <f>IFERROR(VLOOKUP($A9,图纸材料表!$A:$E,COLUMN(图纸材料表!D7),1),"")</f>
        <v>0</v>
      </c>
      <c r="E9">
        <f>IFERROR(VLOOKUP($A9,图纸材料表!$A:$E,COLUMN(图纸材料表!E7),1),"")</f>
        <v>22</v>
      </c>
    </row>
    <row r="10" spans="1:5">
      <c r="A10">
        <f>IF(ROW()-2&lt;=COUNT(图纸材料表!B:B),ROW()-2,"")</f>
        <v>8</v>
      </c>
      <c r="B10">
        <f>IFERROR(VLOOKUP($A10,图纸材料表!$A:$E,COLUMN(图纸材料表!B8),1),"")</f>
        <v>1</v>
      </c>
      <c r="C10">
        <f>IFERROR(VLOOKUP($A10,图纸材料表!$A:$E,COLUMN(图纸材料表!C8),1),"")</f>
        <v>135</v>
      </c>
      <c r="D10">
        <f>IFERROR(VLOOKUP($A10,图纸材料表!$A:$E,COLUMN(图纸材料表!D8),1),"")</f>
        <v>0</v>
      </c>
      <c r="E10">
        <f>IFERROR(VLOOKUP($A10,图纸材料表!$A:$E,COLUMN(图纸材料表!E8),1),"")</f>
        <v>4</v>
      </c>
    </row>
    <row r="11" spans="1:5">
      <c r="A11">
        <f>IF(ROW()-2&lt;=COUNT(图纸材料表!B:B),ROW()-2,"")</f>
        <v>9</v>
      </c>
      <c r="B11">
        <f>IFERROR(VLOOKUP($A11,图纸材料表!$A:$E,COLUMN(图纸材料表!B9),1),"")</f>
        <v>1</v>
      </c>
      <c r="C11">
        <f>IFERROR(VLOOKUP($A11,图纸材料表!$A:$E,COLUMN(图纸材料表!C9),1),"")</f>
        <v>136</v>
      </c>
      <c r="D11">
        <f>IFERROR(VLOOKUP($A11,图纸材料表!$A:$E,COLUMN(图纸材料表!D9),1),"")</f>
        <v>0</v>
      </c>
      <c r="E11">
        <f>IFERROR(VLOOKUP($A11,图纸材料表!$A:$E,COLUMN(图纸材料表!E9),1),"")</f>
        <v>207</v>
      </c>
    </row>
    <row r="12" spans="1:5">
      <c r="A12">
        <f>IF(ROW()-2&lt;=COUNT(图纸材料表!B:B),ROW()-2,"")</f>
        <v>10</v>
      </c>
      <c r="B12">
        <f>IFERROR(VLOOKUP($A12,图纸材料表!$A:$E,COLUMN(图纸材料表!B10),1),"")</f>
        <v>2</v>
      </c>
      <c r="C12">
        <f>IFERROR(VLOOKUP($A12,图纸材料表!$A:$E,COLUMN(图纸材料表!C10),1),"")</f>
        <v>5</v>
      </c>
      <c r="D12">
        <f>IFERROR(VLOOKUP($A12,图纸材料表!$A:$E,COLUMN(图纸材料表!D10),1),"")</f>
        <v>2</v>
      </c>
      <c r="E12">
        <f>IFERROR(VLOOKUP($A12,图纸材料表!$A:$E,COLUMN(图纸材料表!E10),1),"")</f>
        <v>248</v>
      </c>
    </row>
    <row r="13" spans="1:5">
      <c r="A13">
        <f>IF(ROW()-2&lt;=COUNT(图纸材料表!B:B),ROW()-2,"")</f>
        <v>11</v>
      </c>
      <c r="B13">
        <f>IFERROR(VLOOKUP($A13,图纸材料表!$A:$E,COLUMN(图纸材料表!B11),1),"")</f>
        <v>2</v>
      </c>
      <c r="C13">
        <f>IFERROR(VLOOKUP($A13,图纸材料表!$A:$E,COLUMN(图纸材料表!C11),1),"")</f>
        <v>5</v>
      </c>
      <c r="D13">
        <f>IFERROR(VLOOKUP($A13,图纸材料表!$A:$E,COLUMN(图纸材料表!D11),1),"")</f>
        <v>4</v>
      </c>
      <c r="E13">
        <f>IFERROR(VLOOKUP($A13,图纸材料表!$A:$E,COLUMN(图纸材料表!E11),1),"")</f>
        <v>492</v>
      </c>
    </row>
    <row r="14" spans="1:5">
      <c r="A14">
        <f>IF(ROW()-2&lt;=COUNT(图纸材料表!B:B),ROW()-2,"")</f>
        <v>12</v>
      </c>
      <c r="B14">
        <f>IFERROR(VLOOKUP($A14,图纸材料表!$A:$E,COLUMN(图纸材料表!B12),1),"")</f>
        <v>2</v>
      </c>
      <c r="C14">
        <f>IFERROR(VLOOKUP($A14,图纸材料表!$A:$E,COLUMN(图纸材料表!C12),1),"")</f>
        <v>24</v>
      </c>
      <c r="D14">
        <f>IFERROR(VLOOKUP($A14,图纸材料表!$A:$E,COLUMN(图纸材料表!D12),1),"")</f>
        <v>0</v>
      </c>
      <c r="E14">
        <f>IFERROR(VLOOKUP($A14,图纸材料表!$A:$E,COLUMN(图纸材料表!E12),1),"")</f>
        <v>32</v>
      </c>
    </row>
    <row r="15" spans="1:5">
      <c r="A15">
        <f>IF(ROW()-2&lt;=COUNT(图纸材料表!B:B),ROW()-2,"")</f>
        <v>13</v>
      </c>
      <c r="B15">
        <f>IFERROR(VLOOKUP($A15,图纸材料表!$A:$E,COLUMN(图纸材料表!B13),1),"")</f>
        <v>2</v>
      </c>
      <c r="C15">
        <f>IFERROR(VLOOKUP($A15,图纸材料表!$A:$E,COLUMN(图纸材料表!C13),1),"")</f>
        <v>24</v>
      </c>
      <c r="D15">
        <f>IFERROR(VLOOKUP($A15,图纸材料表!$A:$E,COLUMN(图纸材料表!D13),1),"")</f>
        <v>1</v>
      </c>
      <c r="E15">
        <f>IFERROR(VLOOKUP($A15,图纸材料表!$A:$E,COLUMN(图纸材料表!E13),1),"")</f>
        <v>272</v>
      </c>
    </row>
    <row r="16" spans="1:5">
      <c r="A16">
        <f>IF(ROW()-2&lt;=COUNT(图纸材料表!B:B),ROW()-2,"")</f>
        <v>14</v>
      </c>
      <c r="B16">
        <f>IFERROR(VLOOKUP($A16,图纸材料表!$A:$E,COLUMN(图纸材料表!B14),1),"")</f>
        <v>2</v>
      </c>
      <c r="C16">
        <f>IFERROR(VLOOKUP($A16,图纸材料表!$A:$E,COLUMN(图纸材料表!C14),1),"")</f>
        <v>44</v>
      </c>
      <c r="D16">
        <f>IFERROR(VLOOKUP($A16,图纸材料表!$A:$E,COLUMN(图纸材料表!D14),1),"")</f>
        <v>1</v>
      </c>
      <c r="E16">
        <f>IFERROR(VLOOKUP($A16,图纸材料表!$A:$E,COLUMN(图纸材料表!E14),1),"")</f>
        <v>67</v>
      </c>
    </row>
    <row r="17" spans="1:5">
      <c r="A17">
        <f>IF(ROW()-2&lt;=COUNT(图纸材料表!B:B),ROW()-2,"")</f>
        <v>15</v>
      </c>
      <c r="B17">
        <f>IFERROR(VLOOKUP($A17,图纸材料表!$A:$E,COLUMN(图纸材料表!B15),1),"")</f>
        <v>2</v>
      </c>
      <c r="C17">
        <f>IFERROR(VLOOKUP($A17,图纸材料表!$A:$E,COLUMN(图纸材料表!C15),1),"")</f>
        <v>98</v>
      </c>
      <c r="D17">
        <f>IFERROR(VLOOKUP($A17,图纸材料表!$A:$E,COLUMN(图纸材料表!D15),1),"")</f>
        <v>0</v>
      </c>
      <c r="E17">
        <f>IFERROR(VLOOKUP($A17,图纸材料表!$A:$E,COLUMN(图纸材料表!E15),1),"")</f>
        <v>8</v>
      </c>
    </row>
    <row r="18" spans="1:5">
      <c r="A18">
        <f>IF(ROW()-2&lt;=COUNT(图纸材料表!B:B),ROW()-2,"")</f>
        <v>16</v>
      </c>
      <c r="B18">
        <f>IFERROR(VLOOKUP($A18,图纸材料表!$A:$E,COLUMN(图纸材料表!B16),1),"")</f>
        <v>2</v>
      </c>
      <c r="C18">
        <f>IFERROR(VLOOKUP($A18,图纸材料表!$A:$E,COLUMN(图纸材料表!C16),1),"")</f>
        <v>102</v>
      </c>
      <c r="D18">
        <f>IFERROR(VLOOKUP($A18,图纸材料表!$A:$E,COLUMN(图纸材料表!D16),1),"")</f>
        <v>0</v>
      </c>
      <c r="E18">
        <f>IFERROR(VLOOKUP($A18,图纸材料表!$A:$E,COLUMN(图纸材料表!E16),1),"")</f>
        <v>25</v>
      </c>
    </row>
    <row r="19" spans="1:5">
      <c r="A19">
        <f>IF(ROW()-2&lt;=COUNT(图纸材料表!B:B),ROW()-2,"")</f>
        <v>17</v>
      </c>
      <c r="B19">
        <f>IFERROR(VLOOKUP($A19,图纸材料表!$A:$E,COLUMN(图纸材料表!B17),1),"")</f>
        <v>2</v>
      </c>
      <c r="C19">
        <f>IFERROR(VLOOKUP($A19,图纸材料表!$A:$E,COLUMN(图纸材料表!C17),1),"")</f>
        <v>126</v>
      </c>
      <c r="D19">
        <f>IFERROR(VLOOKUP($A19,图纸材料表!$A:$E,COLUMN(图纸材料表!D17),1),"")</f>
        <v>4</v>
      </c>
      <c r="E19">
        <f>IFERROR(VLOOKUP($A19,图纸材料表!$A:$E,COLUMN(图纸材料表!E17),1),"")</f>
        <v>4</v>
      </c>
    </row>
    <row r="20" spans="1:5">
      <c r="A20">
        <f>IF(ROW()-2&lt;=COUNT(图纸材料表!B:B),ROW()-2,"")</f>
        <v>18</v>
      </c>
      <c r="B20">
        <f>IFERROR(VLOOKUP($A20,图纸材料表!$A:$E,COLUMN(图纸材料表!B18),1),"")</f>
        <v>2</v>
      </c>
      <c r="C20">
        <f>IFERROR(VLOOKUP($A20,图纸材料表!$A:$E,COLUMN(图纸材料表!C18),1),"")</f>
        <v>128</v>
      </c>
      <c r="D20">
        <f>IFERROR(VLOOKUP($A20,图纸材料表!$A:$E,COLUMN(图纸材料表!D18),1),"")</f>
        <v>0</v>
      </c>
      <c r="E20">
        <f>IFERROR(VLOOKUP($A20,图纸材料表!$A:$E,COLUMN(图纸材料表!E18),1),"")</f>
        <v>341</v>
      </c>
    </row>
    <row r="21" spans="1:5">
      <c r="A21">
        <f>IF(ROW()-2&lt;=COUNT(图纸材料表!B:B),ROW()-2,"")</f>
        <v>19</v>
      </c>
      <c r="B21">
        <f>IFERROR(VLOOKUP($A21,图纸材料表!$A:$E,COLUMN(图纸材料表!B19),1),"")</f>
        <v>2</v>
      </c>
      <c r="C21">
        <f>IFERROR(VLOOKUP($A21,图纸材料表!$A:$E,COLUMN(图纸材料表!C19),1),"")</f>
        <v>135</v>
      </c>
      <c r="D21">
        <f>IFERROR(VLOOKUP($A21,图纸材料表!$A:$E,COLUMN(图纸材料表!D19),1),"")</f>
        <v>0</v>
      </c>
      <c r="E21">
        <f>IFERROR(VLOOKUP($A21,图纸材料表!$A:$E,COLUMN(图纸材料表!E19),1),"")</f>
        <v>33</v>
      </c>
    </row>
    <row r="22" spans="1:5">
      <c r="A22">
        <f>IF(ROW()-2&lt;=COUNT(图纸材料表!B:B),ROW()-2,"")</f>
        <v>20</v>
      </c>
      <c r="B22">
        <f>IFERROR(VLOOKUP($A22,图纸材料表!$A:$E,COLUMN(图纸材料表!B20),1),"")</f>
        <v>3</v>
      </c>
      <c r="C22">
        <f>IFERROR(VLOOKUP($A22,图纸材料表!$A:$E,COLUMN(图纸材料表!C20),1),"")</f>
        <v>5</v>
      </c>
      <c r="D22">
        <f>IFERROR(VLOOKUP($A22,图纸材料表!$A:$E,COLUMN(图纸材料表!D20),1),"")</f>
        <v>0</v>
      </c>
      <c r="E22">
        <f>IFERROR(VLOOKUP($A22,图纸材料表!$A:$E,COLUMN(图纸材料表!E20),1),"")</f>
        <v>15</v>
      </c>
    </row>
    <row r="23" spans="1:5">
      <c r="A23">
        <f>IF(ROW()-2&lt;=COUNT(图纸材料表!B:B),ROW()-2,"")</f>
        <v>21</v>
      </c>
      <c r="B23">
        <f>IFERROR(VLOOKUP($A23,图纸材料表!$A:$E,COLUMN(图纸材料表!B21),1),"")</f>
        <v>3</v>
      </c>
      <c r="C23">
        <f>IFERROR(VLOOKUP($A23,图纸材料表!$A:$E,COLUMN(图纸材料表!C21),1),"")</f>
        <v>5</v>
      </c>
      <c r="D23">
        <f>IFERROR(VLOOKUP($A23,图纸材料表!$A:$E,COLUMN(图纸材料表!D21),1),"")</f>
        <v>2</v>
      </c>
      <c r="E23">
        <f>IFERROR(VLOOKUP($A23,图纸材料表!$A:$E,COLUMN(图纸材料表!E21),1),"")</f>
        <v>511</v>
      </c>
    </row>
    <row r="24" spans="1:5">
      <c r="A24">
        <f>IF(ROW()-2&lt;=COUNT(图纸材料表!B:B),ROW()-2,"")</f>
        <v>22</v>
      </c>
      <c r="B24">
        <f>IFERROR(VLOOKUP($A24,图纸材料表!$A:$E,COLUMN(图纸材料表!B22),1),"")</f>
        <v>3</v>
      </c>
      <c r="C24">
        <f>IFERROR(VLOOKUP($A24,图纸材料表!$A:$E,COLUMN(图纸材料表!C22),1),"")</f>
        <v>5</v>
      </c>
      <c r="D24">
        <f>IFERROR(VLOOKUP($A24,图纸材料表!$A:$E,COLUMN(图纸材料表!D22),1),"")</f>
        <v>4</v>
      </c>
      <c r="E24">
        <f>IFERROR(VLOOKUP($A24,图纸材料表!$A:$E,COLUMN(图纸材料表!E22),1),"")</f>
        <v>46</v>
      </c>
    </row>
    <row r="25" spans="1:5">
      <c r="A25">
        <f>IF(ROW()-2&lt;=COUNT(图纸材料表!B:B),ROW()-2,"")</f>
        <v>23</v>
      </c>
      <c r="B25">
        <f>IFERROR(VLOOKUP($A25,图纸材料表!$A:$E,COLUMN(图纸材料表!B23),1),"")</f>
        <v>3</v>
      </c>
      <c r="C25">
        <f>IFERROR(VLOOKUP($A25,图纸材料表!$A:$E,COLUMN(图纸材料表!C23),1),"")</f>
        <v>20</v>
      </c>
      <c r="D25">
        <f>IFERROR(VLOOKUP($A25,图纸材料表!$A:$E,COLUMN(图纸材料表!D23),1),"")</f>
        <v>0</v>
      </c>
      <c r="E25">
        <f>IFERROR(VLOOKUP($A25,图纸材料表!$A:$E,COLUMN(图纸材料表!E23),1),"")</f>
        <v>15</v>
      </c>
    </row>
    <row r="26" spans="1:5">
      <c r="A26">
        <f>IF(ROW()-2&lt;=COUNT(图纸材料表!B:B),ROW()-2,"")</f>
        <v>24</v>
      </c>
      <c r="B26">
        <f>IFERROR(VLOOKUP($A26,图纸材料表!$A:$E,COLUMN(图纸材料表!B24),1),"")</f>
        <v>3</v>
      </c>
      <c r="C26">
        <f>IFERROR(VLOOKUP($A26,图纸材料表!$A:$E,COLUMN(图纸材料表!C24),1),"")</f>
        <v>24</v>
      </c>
      <c r="D26">
        <f>IFERROR(VLOOKUP($A26,图纸材料表!$A:$E,COLUMN(图纸材料表!D24),1),"")</f>
        <v>0</v>
      </c>
      <c r="E26">
        <f>IFERROR(VLOOKUP($A26,图纸材料表!$A:$E,COLUMN(图纸材料表!E24),1),"")</f>
        <v>540</v>
      </c>
    </row>
    <row r="27" spans="1:5">
      <c r="A27">
        <f>IF(ROW()-2&lt;=COUNT(图纸材料表!B:B),ROW()-2,"")</f>
        <v>25</v>
      </c>
      <c r="B27">
        <f>IFERROR(VLOOKUP($A27,图纸材料表!$A:$E,COLUMN(图纸材料表!B25),1),"")</f>
        <v>3</v>
      </c>
      <c r="C27">
        <f>IFERROR(VLOOKUP($A27,图纸材料表!$A:$E,COLUMN(图纸材料表!C25),1),"")</f>
        <v>85</v>
      </c>
      <c r="D27">
        <f>IFERROR(VLOOKUP($A27,图纸材料表!$A:$E,COLUMN(图纸材料表!D25),1),"")</f>
        <v>0</v>
      </c>
      <c r="E27">
        <f>IFERROR(VLOOKUP($A27,图纸材料表!$A:$E,COLUMN(图纸材料表!E25),1),"")</f>
        <v>14</v>
      </c>
    </row>
    <row r="28" spans="1:5">
      <c r="A28">
        <f>IF(ROW()-2&lt;=COUNT(图纸材料表!B:B),ROW()-2,"")</f>
        <v>26</v>
      </c>
      <c r="B28">
        <f>IFERROR(VLOOKUP($A28,图纸材料表!$A:$E,COLUMN(图纸材料表!B26),1),"")</f>
        <v>3</v>
      </c>
      <c r="C28">
        <f>IFERROR(VLOOKUP($A28,图纸材料表!$A:$E,COLUMN(图纸材料表!C26),1),"")</f>
        <v>98</v>
      </c>
      <c r="D28">
        <f>IFERROR(VLOOKUP($A28,图纸材料表!$A:$E,COLUMN(图纸材料表!D26),1),"")</f>
        <v>0</v>
      </c>
      <c r="E28">
        <f>IFERROR(VLOOKUP($A28,图纸材料表!$A:$E,COLUMN(图纸材料表!E26),1),"")</f>
        <v>6</v>
      </c>
    </row>
    <row r="29" spans="1:5">
      <c r="A29">
        <f>IF(ROW()-2&lt;=COUNT(图纸材料表!B:B),ROW()-2,"")</f>
        <v>27</v>
      </c>
      <c r="B29">
        <f>IFERROR(VLOOKUP($A29,图纸材料表!$A:$E,COLUMN(图纸材料表!B27),1),"")</f>
        <v>3</v>
      </c>
      <c r="C29">
        <f>IFERROR(VLOOKUP($A29,图纸材料表!$A:$E,COLUMN(图纸材料表!C27),1),"")</f>
        <v>102</v>
      </c>
      <c r="D29">
        <f>IFERROR(VLOOKUP($A29,图纸材料表!$A:$E,COLUMN(图纸材料表!D27),1),"")</f>
        <v>0</v>
      </c>
      <c r="E29">
        <f>IFERROR(VLOOKUP($A29,图纸材料表!$A:$E,COLUMN(图纸材料表!E27),1),"")</f>
        <v>115</v>
      </c>
    </row>
    <row r="30" spans="1:5">
      <c r="A30">
        <f>IF(ROW()-2&lt;=COUNT(图纸材料表!B:B),ROW()-2,"")</f>
        <v>28</v>
      </c>
      <c r="B30">
        <f>IFERROR(VLOOKUP($A30,图纸材料表!$A:$E,COLUMN(图纸材料表!B28),1),"")</f>
        <v>3</v>
      </c>
      <c r="C30">
        <f>IFERROR(VLOOKUP($A30,图纸材料表!$A:$E,COLUMN(图纸材料表!C28),1),"")</f>
        <v>126</v>
      </c>
      <c r="D30">
        <f>IFERROR(VLOOKUP($A30,图纸材料表!$A:$E,COLUMN(图纸材料表!D28),1),"")</f>
        <v>4</v>
      </c>
      <c r="E30">
        <f>IFERROR(VLOOKUP($A30,图纸材料表!$A:$E,COLUMN(图纸材料表!E28),1),"")</f>
        <v>68</v>
      </c>
    </row>
    <row r="31" spans="1:5">
      <c r="A31">
        <f>IF(ROW()-2&lt;=COUNT(图纸材料表!B:B),ROW()-2,"")</f>
        <v>29</v>
      </c>
      <c r="B31">
        <f>IFERROR(VLOOKUP($A31,图纸材料表!$A:$E,COLUMN(图纸材料表!B29),1),"")</f>
        <v>3</v>
      </c>
      <c r="C31">
        <f>IFERROR(VLOOKUP($A31,图纸材料表!$A:$E,COLUMN(图纸材料表!C29),1),"")</f>
        <v>135</v>
      </c>
      <c r="D31">
        <f>IFERROR(VLOOKUP($A31,图纸材料表!$A:$E,COLUMN(图纸材料表!D29),1),"")</f>
        <v>0</v>
      </c>
      <c r="E31">
        <f>IFERROR(VLOOKUP($A31,图纸材料表!$A:$E,COLUMN(图纸材料表!E29),1),"")</f>
        <v>381</v>
      </c>
    </row>
    <row r="32" spans="1:5">
      <c r="A32">
        <f>IF(ROW()-2&lt;=COUNT(图纸材料表!B:B),ROW()-2,"")</f>
        <v>30</v>
      </c>
      <c r="B32">
        <f>IFERROR(VLOOKUP($A32,图纸材料表!$A:$E,COLUMN(图纸材料表!B30),1),"")</f>
        <v>4</v>
      </c>
      <c r="C32">
        <f>IFERROR(VLOOKUP($A32,图纸材料表!$A:$E,COLUMN(图纸材料表!C30),1),"")</f>
        <v>1</v>
      </c>
      <c r="D32">
        <f>IFERROR(VLOOKUP($A32,图纸材料表!$A:$E,COLUMN(图纸材料表!D30),1),"")</f>
        <v>0</v>
      </c>
      <c r="E32">
        <f>IFERROR(VLOOKUP($A32,图纸材料表!$A:$E,COLUMN(图纸材料表!E30),1),"")</f>
        <v>763</v>
      </c>
    </row>
    <row r="33" spans="1:5">
      <c r="A33">
        <f>IF(ROW()-2&lt;=COUNT(图纸材料表!B:B),ROW()-2,"")</f>
        <v>31</v>
      </c>
      <c r="B33">
        <f>IFERROR(VLOOKUP($A33,图纸材料表!$A:$E,COLUMN(图纸材料表!B31),1),"")</f>
        <v>4</v>
      </c>
      <c r="C33">
        <f>IFERROR(VLOOKUP($A33,图纸材料表!$A:$E,COLUMN(图纸材料表!C31),1),"")</f>
        <v>5</v>
      </c>
      <c r="D33">
        <f>IFERROR(VLOOKUP($A33,图纸材料表!$A:$E,COLUMN(图纸材料表!D31),1),"")</f>
        <v>2</v>
      </c>
      <c r="E33">
        <f>IFERROR(VLOOKUP($A33,图纸材料表!$A:$E,COLUMN(图纸材料表!E31),1),"")</f>
        <v>288</v>
      </c>
    </row>
    <row r="34" spans="1:5">
      <c r="A34">
        <f>IF(ROW()-2&lt;=COUNT(图纸材料表!B:B),ROW()-2,"")</f>
        <v>32</v>
      </c>
      <c r="B34">
        <f>IFERROR(VLOOKUP($A34,图纸材料表!$A:$E,COLUMN(图纸材料表!B32),1),"")</f>
        <v>4</v>
      </c>
      <c r="C34">
        <f>IFERROR(VLOOKUP($A34,图纸材料表!$A:$E,COLUMN(图纸材料表!C32),1),"")</f>
        <v>5</v>
      </c>
      <c r="D34">
        <f>IFERROR(VLOOKUP($A34,图纸材料表!$A:$E,COLUMN(图纸材料表!D32),1),"")</f>
        <v>5</v>
      </c>
      <c r="E34">
        <f>IFERROR(VLOOKUP($A34,图纸材料表!$A:$E,COLUMN(图纸材料表!E32),1),"")</f>
        <v>32</v>
      </c>
    </row>
    <row r="35" spans="1:5">
      <c r="A35">
        <f>IF(ROW()-2&lt;=COUNT(图纸材料表!B:B),ROW()-2,"")</f>
        <v>33</v>
      </c>
      <c r="B35">
        <f>IFERROR(VLOOKUP($A35,图纸材料表!$A:$E,COLUMN(图纸材料表!B33),1),"")</f>
        <v>4</v>
      </c>
      <c r="C35">
        <f>IFERROR(VLOOKUP($A35,图纸材料表!$A:$E,COLUMN(图纸材料表!C33),1),"")</f>
        <v>12</v>
      </c>
      <c r="D35">
        <f>IFERROR(VLOOKUP($A35,图纸材料表!$A:$E,COLUMN(图纸材料表!D33),1),"")</f>
        <v>0</v>
      </c>
      <c r="E35">
        <f>IFERROR(VLOOKUP($A35,图纸材料表!$A:$E,COLUMN(图纸材料表!E33),1),"")</f>
        <v>179</v>
      </c>
    </row>
    <row r="36" spans="1:5">
      <c r="A36">
        <f>IF(ROW()-2&lt;=COUNT(图纸材料表!B:B),ROW()-2,"")</f>
        <v>34</v>
      </c>
      <c r="B36">
        <f>IFERROR(VLOOKUP($A36,图纸材料表!$A:$E,COLUMN(图纸材料表!B34),1),"")</f>
        <v>4</v>
      </c>
      <c r="C36">
        <f>IFERROR(VLOOKUP($A36,图纸材料表!$A:$E,COLUMN(图纸材料表!C34),1),"")</f>
        <v>24</v>
      </c>
      <c r="D36">
        <f>IFERROR(VLOOKUP($A36,图纸材料表!$A:$E,COLUMN(图纸材料表!D34),1),"")</f>
        <v>0</v>
      </c>
      <c r="E36">
        <f>IFERROR(VLOOKUP($A36,图纸材料表!$A:$E,COLUMN(图纸材料表!E34),1),"")</f>
        <v>2</v>
      </c>
    </row>
    <row r="37" spans="1:5">
      <c r="A37">
        <f>IF(ROW()-2&lt;=COUNT(图纸材料表!B:B),ROW()-2,"")</f>
        <v>35</v>
      </c>
      <c r="B37">
        <f>IFERROR(VLOOKUP($A37,图纸材料表!$A:$E,COLUMN(图纸材料表!B35),1),"")</f>
        <v>4</v>
      </c>
      <c r="C37">
        <f>IFERROR(VLOOKUP($A37,图纸材料表!$A:$E,COLUMN(图纸材料表!C35),1),"")</f>
        <v>24</v>
      </c>
      <c r="D37">
        <f>IFERROR(VLOOKUP($A37,图纸材料表!$A:$E,COLUMN(图纸材料表!D35),1),"")</f>
        <v>1</v>
      </c>
      <c r="E37">
        <f>IFERROR(VLOOKUP($A37,图纸材料表!$A:$E,COLUMN(图纸材料表!E35),1),"")</f>
        <v>276</v>
      </c>
    </row>
    <row r="38" spans="1:5">
      <c r="A38">
        <f>IF(ROW()-2&lt;=COUNT(图纸材料表!B:B),ROW()-2,"")</f>
        <v>36</v>
      </c>
      <c r="B38">
        <f>IFERROR(VLOOKUP($A38,图纸材料表!$A:$E,COLUMN(图纸材料表!B36),1),"")</f>
        <v>4</v>
      </c>
      <c r="C38">
        <f>IFERROR(VLOOKUP($A38,图纸材料表!$A:$E,COLUMN(图纸材料表!C36),1),"")</f>
        <v>35</v>
      </c>
      <c r="D38">
        <f>IFERROR(VLOOKUP($A38,图纸材料表!$A:$E,COLUMN(图纸材料表!D36),1),"")</f>
        <v>0</v>
      </c>
      <c r="E38">
        <f>IFERROR(VLOOKUP($A38,图纸材料表!$A:$E,COLUMN(图纸材料表!E36),1),"")</f>
        <v>62</v>
      </c>
    </row>
    <row r="39" spans="1:5">
      <c r="A39">
        <f>IF(ROW()-2&lt;=COUNT(图纸材料表!B:B),ROW()-2,"")</f>
        <v>37</v>
      </c>
      <c r="B39">
        <f>IFERROR(VLOOKUP($A39,图纸材料表!$A:$E,COLUMN(图纸材料表!B37),1),"")</f>
        <v>4</v>
      </c>
      <c r="C39">
        <f>IFERROR(VLOOKUP($A39,图纸材料表!$A:$E,COLUMN(图纸材料表!C37),1),"")</f>
        <v>44</v>
      </c>
      <c r="D39">
        <f>IFERROR(VLOOKUP($A39,图纸材料表!$A:$E,COLUMN(图纸材料表!D37),1),"")</f>
        <v>7</v>
      </c>
      <c r="E39">
        <f>IFERROR(VLOOKUP($A39,图纸材料表!$A:$E,COLUMN(图纸材料表!E37),1),"")</f>
        <v>22</v>
      </c>
    </row>
    <row r="40" spans="1:5">
      <c r="A40">
        <f>IF(ROW()-2&lt;=COUNT(图纸材料表!B:B),ROW()-2,"")</f>
        <v>38</v>
      </c>
      <c r="B40">
        <f>IFERROR(VLOOKUP($A40,图纸材料表!$A:$E,COLUMN(图纸材料表!B38),1),"")</f>
        <v>4</v>
      </c>
      <c r="C40">
        <f>IFERROR(VLOOKUP($A40,图纸材料表!$A:$E,COLUMN(图纸材料表!C38),1),"")</f>
        <v>44</v>
      </c>
      <c r="D40">
        <f>IFERROR(VLOOKUP($A40,图纸材料表!$A:$E,COLUMN(图纸材料表!D38),1),"")</f>
        <v>1</v>
      </c>
      <c r="E40">
        <f>IFERROR(VLOOKUP($A40,图纸材料表!$A:$E,COLUMN(图纸材料表!E38),1),"")</f>
        <v>8</v>
      </c>
    </row>
    <row r="41" spans="1:5">
      <c r="A41">
        <f>IF(ROW()-2&lt;=COUNT(图纸材料表!B:B),ROW()-2,"")</f>
        <v>39</v>
      </c>
      <c r="B41">
        <f>IFERROR(VLOOKUP($A41,图纸材料表!$A:$E,COLUMN(图纸材料表!B39),1),"")</f>
        <v>4</v>
      </c>
      <c r="C41">
        <f>IFERROR(VLOOKUP($A41,图纸材料表!$A:$E,COLUMN(图纸材料表!C39),1),"")</f>
        <v>44</v>
      </c>
      <c r="D41">
        <f>IFERROR(VLOOKUP($A41,图纸材料表!$A:$E,COLUMN(图纸材料表!D39),1),"")</f>
        <v>7</v>
      </c>
      <c r="E41">
        <f>IFERROR(VLOOKUP($A41,图纸材料表!$A:$E,COLUMN(图纸材料表!E39),1),"")</f>
        <v>90</v>
      </c>
    </row>
    <row r="42" spans="1:5">
      <c r="A42">
        <f>IF(ROW()-2&lt;=COUNT(图纸材料表!B:B),ROW()-2,"")</f>
        <v>40</v>
      </c>
      <c r="B42">
        <f>IFERROR(VLOOKUP($A42,图纸材料表!$A:$E,COLUMN(图纸材料表!B40),1),"")</f>
        <v>4</v>
      </c>
      <c r="C42">
        <f>IFERROR(VLOOKUP($A42,图纸材料表!$A:$E,COLUMN(图纸材料表!C40),1),"")</f>
        <v>45</v>
      </c>
      <c r="D42">
        <f>IFERROR(VLOOKUP($A42,图纸材料表!$A:$E,COLUMN(图纸材料表!D40),1),"")</f>
        <v>0</v>
      </c>
      <c r="E42">
        <f>IFERROR(VLOOKUP($A42,图纸材料表!$A:$E,COLUMN(图纸材料表!E40),1),"")</f>
        <v>16</v>
      </c>
    </row>
    <row r="43" spans="1:5">
      <c r="A43">
        <f>IF(ROW()-2&lt;=COUNT(图纸材料表!B:B),ROW()-2,"")</f>
        <v>41</v>
      </c>
      <c r="B43">
        <f>IFERROR(VLOOKUP($A43,图纸材料表!$A:$E,COLUMN(图纸材料表!B41),1),"")</f>
        <v>4</v>
      </c>
      <c r="C43">
        <f>IFERROR(VLOOKUP($A43,图纸材料表!$A:$E,COLUMN(图纸材料表!C41),1),"")</f>
        <v>85</v>
      </c>
      <c r="D43">
        <f>IFERROR(VLOOKUP($A43,图纸材料表!$A:$E,COLUMN(图纸材料表!D41),1),"")</f>
        <v>0</v>
      </c>
      <c r="E43">
        <f>IFERROR(VLOOKUP($A43,图纸材料表!$A:$E,COLUMN(图纸材料表!E41),1),"")</f>
        <v>6</v>
      </c>
    </row>
    <row r="44" spans="1:5">
      <c r="A44">
        <f>IF(ROW()-2&lt;=COUNT(图纸材料表!B:B),ROW()-2,"")</f>
        <v>42</v>
      </c>
      <c r="B44">
        <f>IFERROR(VLOOKUP($A44,图纸材料表!$A:$E,COLUMN(图纸材料表!B42),1),"")</f>
        <v>4</v>
      </c>
      <c r="C44">
        <f>IFERROR(VLOOKUP($A44,图纸材料表!$A:$E,COLUMN(图纸材料表!C42),1),"")</f>
        <v>89</v>
      </c>
      <c r="D44">
        <f>IFERROR(VLOOKUP($A44,图纸材料表!$A:$E,COLUMN(图纸材料表!D42),1),"")</f>
        <v>0</v>
      </c>
      <c r="E44">
        <f>IFERROR(VLOOKUP($A44,图纸材料表!$A:$E,COLUMN(图纸材料表!E42),1),"")</f>
        <v>9</v>
      </c>
    </row>
    <row r="45" spans="1:5">
      <c r="A45">
        <f>IF(ROW()-2&lt;=COUNT(图纸材料表!B:B),ROW()-2,"")</f>
        <v>43</v>
      </c>
      <c r="B45">
        <f>IFERROR(VLOOKUP($A45,图纸材料表!$A:$E,COLUMN(图纸材料表!B43),1),"")</f>
        <v>4</v>
      </c>
      <c r="C45">
        <f>IFERROR(VLOOKUP($A45,图纸材料表!$A:$E,COLUMN(图纸材料表!C43),1),"")</f>
        <v>98</v>
      </c>
      <c r="D45">
        <f>IFERROR(VLOOKUP($A45,图纸材料表!$A:$E,COLUMN(图纸材料表!D43),1),"")</f>
        <v>0</v>
      </c>
      <c r="E45">
        <f>IFERROR(VLOOKUP($A45,图纸材料表!$A:$E,COLUMN(图纸材料表!E43),1),"")</f>
        <v>2</v>
      </c>
    </row>
    <row r="46" spans="1:5">
      <c r="A46">
        <f>IF(ROW()-2&lt;=COUNT(图纸材料表!B:B),ROW()-2,"")</f>
        <v>44</v>
      </c>
      <c r="B46">
        <f>IFERROR(VLOOKUP($A46,图纸材料表!$A:$E,COLUMN(图纸材料表!B44),1),"")</f>
        <v>4</v>
      </c>
      <c r="C46">
        <f>IFERROR(VLOOKUP($A46,图纸材料表!$A:$E,COLUMN(图纸材料表!C44),1),"")</f>
        <v>102</v>
      </c>
      <c r="D46">
        <f>IFERROR(VLOOKUP($A46,图纸材料表!$A:$E,COLUMN(图纸材料表!D44),1),"")</f>
        <v>0</v>
      </c>
      <c r="E46">
        <f>IFERROR(VLOOKUP($A46,图纸材料表!$A:$E,COLUMN(图纸材料表!E44),1),"")</f>
        <v>10</v>
      </c>
    </row>
    <row r="47" spans="1:5">
      <c r="A47">
        <f>IF(ROW()-2&lt;=COUNT(图纸材料表!B:B),ROW()-2,"")</f>
        <v>45</v>
      </c>
      <c r="B47">
        <f>IFERROR(VLOOKUP($A47,图纸材料表!$A:$E,COLUMN(图纸材料表!B45),1),"")</f>
        <v>4</v>
      </c>
      <c r="C47">
        <f>IFERROR(VLOOKUP($A47,图纸材料表!$A:$E,COLUMN(图纸材料表!C45),1),"")</f>
        <v>112</v>
      </c>
      <c r="D47">
        <f>IFERROR(VLOOKUP($A47,图纸材料表!$A:$E,COLUMN(图纸材料表!D45),1),"")</f>
        <v>0</v>
      </c>
      <c r="E47">
        <f>IFERROR(VLOOKUP($A47,图纸材料表!$A:$E,COLUMN(图纸材料表!E45),1),"")</f>
        <v>3</v>
      </c>
    </row>
    <row r="48" spans="1:5">
      <c r="A48">
        <f>IF(ROW()-2&lt;=COUNT(图纸材料表!B:B),ROW()-2,"")</f>
        <v>46</v>
      </c>
      <c r="B48">
        <f>IFERROR(VLOOKUP($A48,图纸材料表!$A:$E,COLUMN(图纸材料表!B46),1),"")</f>
        <v>4</v>
      </c>
      <c r="C48">
        <f>IFERROR(VLOOKUP($A48,图纸材料表!$A:$E,COLUMN(图纸材料表!C46),1),"")</f>
        <v>114</v>
      </c>
      <c r="D48">
        <f>IFERROR(VLOOKUP($A48,图纸材料表!$A:$E,COLUMN(图纸材料表!D46),1),"")</f>
        <v>0</v>
      </c>
      <c r="E48">
        <f>IFERROR(VLOOKUP($A48,图纸材料表!$A:$E,COLUMN(图纸材料表!E46),1),"")</f>
        <v>354</v>
      </c>
    </row>
    <row r="49" spans="1:5">
      <c r="A49">
        <f>IF(ROW()-2&lt;=COUNT(图纸材料表!B:B),ROW()-2,"")</f>
        <v>47</v>
      </c>
      <c r="B49">
        <f>IFERROR(VLOOKUP($A49,图纸材料表!$A:$E,COLUMN(图纸材料表!B47),1),"")</f>
        <v>4</v>
      </c>
      <c r="C49">
        <f>IFERROR(VLOOKUP($A49,图纸材料表!$A:$E,COLUMN(图纸材料表!C47),1),"")</f>
        <v>126</v>
      </c>
      <c r="D49">
        <f>IFERROR(VLOOKUP($A49,图纸材料表!$A:$E,COLUMN(图纸材料表!D47),1),"")</f>
        <v>2</v>
      </c>
      <c r="E49">
        <f>IFERROR(VLOOKUP($A49,图纸材料表!$A:$E,COLUMN(图纸材料表!E47),1),"")</f>
        <v>2</v>
      </c>
    </row>
    <row r="50" spans="1:5">
      <c r="A50">
        <f>IF(ROW()-2&lt;=COUNT(图纸材料表!B:B),ROW()-2,"")</f>
        <v>48</v>
      </c>
      <c r="B50">
        <f>IFERROR(VLOOKUP($A50,图纸材料表!$A:$E,COLUMN(图纸材料表!B48),1),"")</f>
        <v>4</v>
      </c>
      <c r="C50">
        <f>IFERROR(VLOOKUP($A50,图纸材料表!$A:$E,COLUMN(图纸材料表!C48),1),"")</f>
        <v>128</v>
      </c>
      <c r="D50">
        <f>IFERROR(VLOOKUP($A50,图纸材料表!$A:$E,COLUMN(图纸材料表!D48),1),"")</f>
        <v>0</v>
      </c>
      <c r="E50">
        <f>IFERROR(VLOOKUP($A50,图纸材料表!$A:$E,COLUMN(图纸材料表!E48),1),"")</f>
        <v>22</v>
      </c>
    </row>
    <row r="51" spans="1:5">
      <c r="A51">
        <f>IF(ROW()-2&lt;=COUNT(图纸材料表!B:B),ROW()-2,"")</f>
        <v>49</v>
      </c>
      <c r="B51">
        <f>IFERROR(VLOOKUP($A51,图纸材料表!$A:$E,COLUMN(图纸材料表!B49),1),"")</f>
        <v>4</v>
      </c>
      <c r="C51">
        <f>IFERROR(VLOOKUP($A51,图纸材料表!$A:$E,COLUMN(图纸材料表!C49),1),"")</f>
        <v>135</v>
      </c>
      <c r="D51">
        <f>IFERROR(VLOOKUP($A51,图纸材料表!$A:$E,COLUMN(图纸材料表!D49),1),"")</f>
        <v>0</v>
      </c>
      <c r="E51">
        <f>IFERROR(VLOOKUP($A51,图纸材料表!$A:$E,COLUMN(图纸材料表!E49),1),"")</f>
        <v>18</v>
      </c>
    </row>
    <row r="52" spans="1:5">
      <c r="A52">
        <f>IF(ROW()-2&lt;=COUNT(图纸材料表!B:B),ROW()-2,"")</f>
        <v>50</v>
      </c>
      <c r="B52">
        <f>IFERROR(VLOOKUP($A52,图纸材料表!$A:$E,COLUMN(图纸材料表!B50),1),"")</f>
        <v>4</v>
      </c>
      <c r="C52">
        <f>IFERROR(VLOOKUP($A52,图纸材料表!$A:$E,COLUMN(图纸材料表!C50),1),"")</f>
        <v>139</v>
      </c>
      <c r="D52">
        <f>IFERROR(VLOOKUP($A52,图纸材料表!$A:$E,COLUMN(图纸材料表!D50),1),"")</f>
        <v>0</v>
      </c>
      <c r="E52">
        <f>IFERROR(VLOOKUP($A52,图纸材料表!$A:$E,COLUMN(图纸材料表!E50),1),"")</f>
        <v>10</v>
      </c>
    </row>
    <row r="53" spans="1:5">
      <c r="A53">
        <f>IF(ROW()-2&lt;=COUNT(图纸材料表!B:B),ROW()-2,"")</f>
        <v>51</v>
      </c>
      <c r="B53">
        <f>IFERROR(VLOOKUP($A53,图纸材料表!$A:$E,COLUMN(图纸材料表!B51),1),"")</f>
        <v>4</v>
      </c>
      <c r="C53">
        <f>IFERROR(VLOOKUP($A53,图纸材料表!$A:$E,COLUMN(图纸材料表!C51),1),"")</f>
        <v>155</v>
      </c>
      <c r="D53">
        <f>IFERROR(VLOOKUP($A53,图纸材料表!$A:$E,COLUMN(图纸材料表!D51),1),"")</f>
        <v>0</v>
      </c>
      <c r="E53">
        <f>IFERROR(VLOOKUP($A53,图纸材料表!$A:$E,COLUMN(图纸材料表!E51),1),"")</f>
        <v>4</v>
      </c>
    </row>
    <row r="54" spans="1:5">
      <c r="A54">
        <f>IF(ROW()-2&lt;=COUNT(图纸材料表!B:B),ROW()-2,"")</f>
        <v>52</v>
      </c>
      <c r="B54">
        <f>IFERROR(VLOOKUP($A54,图纸材料表!$A:$E,COLUMN(图纸材料表!B52),1),"")</f>
        <v>4</v>
      </c>
      <c r="C54">
        <f>IFERROR(VLOOKUP($A54,图纸材料表!$A:$E,COLUMN(图纸材料表!C52),1),"")</f>
        <v>156</v>
      </c>
      <c r="D54">
        <f>IFERROR(VLOOKUP($A54,图纸材料表!$A:$E,COLUMN(图纸材料表!D52),1),"")</f>
        <v>0</v>
      </c>
      <c r="E54">
        <f>IFERROR(VLOOKUP($A54,图纸材料表!$A:$E,COLUMN(图纸材料表!E52),1),"")</f>
        <v>18</v>
      </c>
    </row>
    <row r="55" spans="1:5">
      <c r="A55">
        <f>IF(ROW()-2&lt;=COUNT(图纸材料表!B:B),ROW()-2,"")</f>
        <v>53</v>
      </c>
      <c r="B55">
        <f>IFERROR(VLOOKUP($A55,图纸材料表!$A:$E,COLUMN(图纸材料表!B53),1),"")</f>
        <v>5</v>
      </c>
      <c r="C55">
        <f>IFERROR(VLOOKUP($A55,图纸材料表!$A:$E,COLUMN(图纸材料表!C53),1),"")</f>
        <v>1</v>
      </c>
      <c r="D55">
        <f>IFERROR(VLOOKUP($A55,图纸材料表!$A:$E,COLUMN(图纸材料表!D53),1),"")</f>
        <v>0</v>
      </c>
      <c r="E55">
        <f>IFERROR(VLOOKUP($A55,图纸材料表!$A:$E,COLUMN(图纸材料表!E53),1),"")</f>
        <v>28</v>
      </c>
    </row>
    <row r="56" spans="1:5">
      <c r="A56">
        <f>IF(ROW()-2&lt;=COUNT(图纸材料表!B:B),ROW()-2,"")</f>
        <v>54</v>
      </c>
      <c r="B56">
        <f>IFERROR(VLOOKUP($A56,图纸材料表!$A:$E,COLUMN(图纸材料表!B54),1),"")</f>
        <v>5</v>
      </c>
      <c r="C56">
        <f>IFERROR(VLOOKUP($A56,图纸材料表!$A:$E,COLUMN(图纸材料表!C54),1),"")</f>
        <v>5</v>
      </c>
      <c r="D56">
        <f>IFERROR(VLOOKUP($A56,图纸材料表!$A:$E,COLUMN(图纸材料表!D54),1),"")</f>
        <v>2</v>
      </c>
      <c r="E56">
        <f>IFERROR(VLOOKUP($A56,图纸材料表!$A:$E,COLUMN(图纸材料表!E54),1),"")</f>
        <v>422</v>
      </c>
    </row>
    <row r="57" spans="1:5">
      <c r="A57">
        <f>IF(ROW()-2&lt;=COUNT(图纸材料表!B:B),ROW()-2,"")</f>
        <v>55</v>
      </c>
      <c r="B57">
        <f>IFERROR(VLOOKUP($A57,图纸材料表!$A:$E,COLUMN(图纸材料表!B55),1),"")</f>
        <v>5</v>
      </c>
      <c r="C57">
        <f>IFERROR(VLOOKUP($A57,图纸材料表!$A:$E,COLUMN(图纸材料表!C55),1),"")</f>
        <v>5</v>
      </c>
      <c r="D57">
        <f>IFERROR(VLOOKUP($A57,图纸材料表!$A:$E,COLUMN(图纸材料表!D55),1),"")</f>
        <v>5</v>
      </c>
      <c r="E57">
        <f>IFERROR(VLOOKUP($A57,图纸材料表!$A:$E,COLUMN(图纸材料表!E55),1),"")</f>
        <v>519</v>
      </c>
    </row>
    <row r="58" spans="1:5">
      <c r="A58">
        <f>IF(ROW()-2&lt;=COUNT(图纸材料表!B:B),ROW()-2,"")</f>
        <v>56</v>
      </c>
      <c r="B58">
        <f>IFERROR(VLOOKUP($A58,图纸材料表!$A:$E,COLUMN(图纸材料表!B56),1),"")</f>
        <v>5</v>
      </c>
      <c r="C58">
        <f>IFERROR(VLOOKUP($A58,图纸材料表!$A:$E,COLUMN(图纸材料表!C56),1),"")</f>
        <v>20</v>
      </c>
      <c r="D58">
        <f>IFERROR(VLOOKUP($A58,图纸材料表!$A:$E,COLUMN(图纸材料表!D56),1),"")</f>
        <v>0</v>
      </c>
      <c r="E58">
        <f>IFERROR(VLOOKUP($A58,图纸材料表!$A:$E,COLUMN(图纸材料表!E56),1),"")</f>
        <v>185</v>
      </c>
    </row>
    <row r="59" spans="1:5">
      <c r="A59">
        <f>IF(ROW()-2&lt;=COUNT(图纸材料表!B:B),ROW()-2,"")</f>
        <v>57</v>
      </c>
      <c r="B59">
        <f>IFERROR(VLOOKUP($A59,图纸材料表!$A:$E,COLUMN(图纸材料表!B57),1),"")</f>
        <v>5</v>
      </c>
      <c r="C59">
        <f>IFERROR(VLOOKUP($A59,图纸材料表!$A:$E,COLUMN(图纸材料表!C57),1),"")</f>
        <v>35</v>
      </c>
      <c r="D59">
        <f>IFERROR(VLOOKUP($A59,图纸材料表!$A:$E,COLUMN(图纸材料表!D57),1),"")</f>
        <v>0</v>
      </c>
      <c r="E59">
        <f>IFERROR(VLOOKUP($A59,图纸材料表!$A:$E,COLUMN(图纸材料表!E57),1),"")</f>
        <v>455</v>
      </c>
    </row>
    <row r="60" spans="1:5">
      <c r="A60">
        <f>IF(ROW()-2&lt;=COUNT(图纸材料表!B:B),ROW()-2,"")</f>
        <v>58</v>
      </c>
      <c r="B60">
        <f>IFERROR(VLOOKUP($A60,图纸材料表!$A:$E,COLUMN(图纸材料表!B58),1),"")</f>
        <v>5</v>
      </c>
      <c r="C60">
        <f>IFERROR(VLOOKUP($A60,图纸材料表!$A:$E,COLUMN(图纸材料表!C58),1),"")</f>
        <v>44</v>
      </c>
      <c r="D60">
        <f>IFERROR(VLOOKUP($A60,图纸材料表!$A:$E,COLUMN(图纸材料表!D58),1),"")</f>
        <v>7</v>
      </c>
      <c r="E60">
        <f>IFERROR(VLOOKUP($A60,图纸材料表!$A:$E,COLUMN(图纸材料表!E58),1),"")</f>
        <v>5</v>
      </c>
    </row>
    <row r="61" spans="1:5">
      <c r="A61">
        <f>IF(ROW()-2&lt;=COUNT(图纸材料表!B:B),ROW()-2,"")</f>
        <v>59</v>
      </c>
      <c r="B61">
        <f>IFERROR(VLOOKUP($A61,图纸材料表!$A:$E,COLUMN(图纸材料表!B59),1),"")</f>
        <v>5</v>
      </c>
      <c r="C61">
        <f>IFERROR(VLOOKUP($A61,图纸材料表!$A:$E,COLUMN(图纸材料表!C59),1),"")</f>
        <v>65</v>
      </c>
      <c r="D61">
        <f>IFERROR(VLOOKUP($A61,图纸材料表!$A:$E,COLUMN(图纸材料表!D59),1),"")</f>
        <v>0</v>
      </c>
      <c r="E61">
        <f>IFERROR(VLOOKUP($A61,图纸材料表!$A:$E,COLUMN(图纸材料表!E59),1),"")</f>
        <v>4</v>
      </c>
    </row>
    <row r="62" spans="1:5">
      <c r="A62">
        <f>IF(ROW()-2&lt;=COUNT(图纸材料表!B:B),ROW()-2,"")</f>
        <v>60</v>
      </c>
      <c r="B62">
        <f>IFERROR(VLOOKUP($A62,图纸材料表!$A:$E,COLUMN(图纸材料表!B60),1),"")</f>
        <v>5</v>
      </c>
      <c r="C62">
        <f>IFERROR(VLOOKUP($A62,图纸材料表!$A:$E,COLUMN(图纸材料表!C60),1),"")</f>
        <v>98</v>
      </c>
      <c r="D62">
        <f>IFERROR(VLOOKUP($A62,图纸材料表!$A:$E,COLUMN(图纸材料表!D60),1),"")</f>
        <v>0</v>
      </c>
      <c r="E62">
        <f>IFERROR(VLOOKUP($A62,图纸材料表!$A:$E,COLUMN(图纸材料表!E60),1),"")</f>
        <v>20</v>
      </c>
    </row>
    <row r="63" spans="1:5">
      <c r="A63">
        <f>IF(ROW()-2&lt;=COUNT(图纸材料表!B:B),ROW()-2,"")</f>
        <v>61</v>
      </c>
      <c r="B63">
        <f>IFERROR(VLOOKUP($A63,图纸材料表!$A:$E,COLUMN(图纸材料表!B61),1),"")</f>
        <v>5</v>
      </c>
      <c r="C63">
        <f>IFERROR(VLOOKUP($A63,图纸材料表!$A:$E,COLUMN(图纸材料表!C61),1),"")</f>
        <v>102</v>
      </c>
      <c r="D63">
        <f>IFERROR(VLOOKUP($A63,图纸材料表!$A:$E,COLUMN(图纸材料表!D61),1),"")</f>
        <v>0</v>
      </c>
      <c r="E63">
        <f>IFERROR(VLOOKUP($A63,图纸材料表!$A:$E,COLUMN(图纸材料表!E61),1),"")</f>
        <v>57</v>
      </c>
    </row>
    <row r="64" spans="1:5">
      <c r="A64">
        <f>IF(ROW()-2&lt;=COUNT(图纸材料表!B:B),ROW()-2,"")</f>
        <v>62</v>
      </c>
      <c r="B64">
        <f>IFERROR(VLOOKUP($A64,图纸材料表!$A:$E,COLUMN(图纸材料表!B62),1),"")</f>
        <v>5</v>
      </c>
      <c r="C64">
        <f>IFERROR(VLOOKUP($A64,图纸材料表!$A:$E,COLUMN(图纸材料表!C62),1),"")</f>
        <v>126</v>
      </c>
      <c r="D64">
        <f>IFERROR(VLOOKUP($A64,图纸材料表!$A:$E,COLUMN(图纸材料表!D62),1),"")</f>
        <v>2</v>
      </c>
      <c r="E64">
        <f>IFERROR(VLOOKUP($A64,图纸材料表!$A:$E,COLUMN(图纸材料表!E62),1),"")</f>
        <v>9</v>
      </c>
    </row>
    <row r="65" spans="1:5">
      <c r="A65">
        <f>IF(ROW()-2&lt;=COUNT(图纸材料表!B:B),ROW()-2,"")</f>
        <v>63</v>
      </c>
      <c r="B65">
        <f>IFERROR(VLOOKUP($A65,图纸材料表!$A:$E,COLUMN(图纸材料表!B63),1),"")</f>
        <v>5</v>
      </c>
      <c r="C65">
        <f>IFERROR(VLOOKUP($A65,图纸材料表!$A:$E,COLUMN(图纸材料表!C63),1),"")</f>
        <v>135</v>
      </c>
      <c r="D65">
        <f>IFERROR(VLOOKUP($A65,图纸材料表!$A:$E,COLUMN(图纸材料表!D63),1),"")</f>
        <v>0</v>
      </c>
      <c r="E65">
        <f>IFERROR(VLOOKUP($A65,图纸材料表!$A:$E,COLUMN(图纸材料表!E63),1),"")</f>
        <v>32</v>
      </c>
    </row>
    <row r="66" spans="1:5">
      <c r="A66">
        <f>IF(ROW()-2&lt;=COUNT(图纸材料表!B:B),ROW()-2,"")</f>
        <v>64</v>
      </c>
      <c r="B66">
        <f>IFERROR(VLOOKUP($A66,图纸材料表!$A:$E,COLUMN(图纸材料表!B64),1),"")</f>
        <v>5</v>
      </c>
      <c r="C66">
        <f>IFERROR(VLOOKUP($A66,图纸材料表!$A:$E,COLUMN(图纸材料表!C64),1),"")</f>
        <v>155</v>
      </c>
      <c r="D66">
        <f>IFERROR(VLOOKUP($A66,图纸材料表!$A:$E,COLUMN(图纸材料表!D64),1),"")</f>
        <v>0</v>
      </c>
      <c r="E66">
        <f>IFERROR(VLOOKUP($A66,图纸材料表!$A:$E,COLUMN(图纸材料表!E64),1),"")</f>
        <v>1</v>
      </c>
    </row>
    <row r="67" spans="1:5">
      <c r="A67">
        <f>IF(ROW()-2&lt;=COUNT(图纸材料表!B:B),ROW()-2,"")</f>
        <v>65</v>
      </c>
      <c r="B67">
        <f>IFERROR(VLOOKUP($A67,图纸材料表!$A:$E,COLUMN(图纸材料表!B65),1),"")</f>
        <v>6</v>
      </c>
      <c r="C67">
        <f>IFERROR(VLOOKUP($A67,图纸材料表!$A:$E,COLUMN(图纸材料表!C65),1),"")</f>
        <v>44</v>
      </c>
      <c r="D67">
        <f>IFERROR(VLOOKUP($A67,图纸材料表!$A:$E,COLUMN(图纸材料表!D65),1),"")</f>
        <v>5</v>
      </c>
      <c r="E67">
        <f>IFERROR(VLOOKUP($A67,图纸材料表!$A:$E,COLUMN(图纸材料表!E65),1),"")</f>
        <v>53</v>
      </c>
    </row>
    <row r="68" spans="1:5">
      <c r="A68">
        <f>IF(ROW()-2&lt;=COUNT(图纸材料表!B:B),ROW()-2,"")</f>
        <v>66</v>
      </c>
      <c r="B68">
        <f>IFERROR(VLOOKUP($A68,图纸材料表!$A:$E,COLUMN(图纸材料表!B66),1),"")</f>
        <v>6</v>
      </c>
      <c r="C68">
        <f>IFERROR(VLOOKUP($A68,图纸材料表!$A:$E,COLUMN(图纸材料表!C66),1),"")</f>
        <v>72</v>
      </c>
      <c r="D68">
        <f>IFERROR(VLOOKUP($A68,图纸材料表!$A:$E,COLUMN(图纸材料表!D66),1),"")</f>
        <v>0</v>
      </c>
      <c r="E68">
        <f>IFERROR(VLOOKUP($A68,图纸材料表!$A:$E,COLUMN(图纸材料表!E66),1),"")</f>
        <v>1</v>
      </c>
    </row>
    <row r="69" spans="1:5">
      <c r="A69">
        <f>IF(ROW()-2&lt;=COUNT(图纸材料表!B:B),ROW()-2,"")</f>
        <v>67</v>
      </c>
      <c r="B69">
        <f>IFERROR(VLOOKUP($A69,图纸材料表!$A:$E,COLUMN(图纸材料表!B67),1),"")</f>
        <v>6</v>
      </c>
      <c r="C69">
        <f>IFERROR(VLOOKUP($A69,图纸材料表!$A:$E,COLUMN(图纸材料表!C67),1),"")</f>
        <v>85</v>
      </c>
      <c r="D69">
        <f>IFERROR(VLOOKUP($A69,图纸材料表!$A:$E,COLUMN(图纸材料表!D67),1),"")</f>
        <v>0</v>
      </c>
      <c r="E69">
        <f>IFERROR(VLOOKUP($A69,图纸材料表!$A:$E,COLUMN(图纸材料表!E67),1),"")</f>
        <v>27</v>
      </c>
    </row>
    <row r="70" spans="1:5">
      <c r="A70">
        <f>IF(ROW()-2&lt;=COUNT(图纸材料表!B:B),ROW()-2,"")</f>
        <v>68</v>
      </c>
      <c r="B70">
        <f>IFERROR(VLOOKUP($A70,图纸材料表!$A:$E,COLUMN(图纸材料表!B68),1),"")</f>
        <v>6</v>
      </c>
      <c r="C70">
        <f>IFERROR(VLOOKUP($A70,图纸材料表!$A:$E,COLUMN(图纸材料表!C68),1),"")</f>
        <v>89</v>
      </c>
      <c r="D70">
        <f>IFERROR(VLOOKUP($A70,图纸材料表!$A:$E,COLUMN(图纸材料表!D68),1),"")</f>
        <v>0</v>
      </c>
      <c r="E70">
        <f>IFERROR(VLOOKUP($A70,图纸材料表!$A:$E,COLUMN(图纸材料表!E68),1),"")</f>
        <v>1</v>
      </c>
    </row>
    <row r="71" spans="1:5">
      <c r="A71">
        <f>IF(ROW()-2&lt;=COUNT(图纸材料表!B:B),ROW()-2,"")</f>
        <v>69</v>
      </c>
      <c r="B71">
        <f>IFERROR(VLOOKUP($A71,图纸材料表!$A:$E,COLUMN(图纸材料表!B69),1),"")</f>
        <v>6</v>
      </c>
      <c r="C71">
        <f>IFERROR(VLOOKUP($A71,图纸材料表!$A:$E,COLUMN(图纸材料表!C69),1),"")</f>
        <v>98</v>
      </c>
      <c r="D71">
        <f>IFERROR(VLOOKUP($A71,图纸材料表!$A:$E,COLUMN(图纸材料表!D69),1),"")</f>
        <v>0</v>
      </c>
      <c r="E71">
        <f>IFERROR(VLOOKUP($A71,图纸材料表!$A:$E,COLUMN(图纸材料表!E69),1),"")</f>
        <v>53</v>
      </c>
    </row>
    <row r="72" spans="1:5">
      <c r="A72">
        <f>IF(ROW()-2&lt;=COUNT(图纸材料表!B:B),ROW()-2,"")</f>
        <v>70</v>
      </c>
      <c r="B72">
        <f>IFERROR(VLOOKUP($A72,图纸材料表!$A:$E,COLUMN(图纸材料表!B70),1),"")</f>
        <v>6</v>
      </c>
      <c r="C72">
        <f>IFERROR(VLOOKUP($A72,图纸材料表!$A:$E,COLUMN(图纸材料表!C70),1),"")</f>
        <v>98</v>
      </c>
      <c r="D72">
        <f>IFERROR(VLOOKUP($A72,图纸材料表!$A:$E,COLUMN(图纸材料表!D70),1),"")</f>
        <v>3</v>
      </c>
      <c r="E72">
        <f>IFERROR(VLOOKUP($A72,图纸材料表!$A:$E,COLUMN(图纸材料表!E70),1),"")</f>
        <v>1</v>
      </c>
    </row>
    <row r="73" spans="1:5">
      <c r="A73">
        <f>IF(ROW()-2&lt;=COUNT(图纸材料表!B:B),ROW()-2,"")</f>
        <v>71</v>
      </c>
      <c r="B73">
        <f>IFERROR(VLOOKUP($A73,图纸材料表!$A:$E,COLUMN(图纸材料表!B71),1),"")</f>
        <v>6</v>
      </c>
      <c r="C73">
        <f>IFERROR(VLOOKUP($A73,图纸材料表!$A:$E,COLUMN(图纸材料表!C71),1),"")</f>
        <v>109</v>
      </c>
      <c r="D73">
        <f>IFERROR(VLOOKUP($A73,图纸材料表!$A:$E,COLUMN(图纸材料表!D71),1),"")</f>
        <v>0</v>
      </c>
      <c r="E73">
        <f>IFERROR(VLOOKUP($A73,图纸材料表!$A:$E,COLUMN(图纸材料表!E71),1),"")</f>
        <v>40</v>
      </c>
    </row>
    <row r="74" spans="1:5">
      <c r="A74">
        <f>IF(ROW()-2&lt;=COUNT(图纸材料表!B:B),ROW()-2,"")</f>
        <v>72</v>
      </c>
      <c r="B74">
        <f>IFERROR(VLOOKUP($A74,图纸材料表!$A:$E,COLUMN(图纸材料表!B72),1),"")</f>
        <v>6</v>
      </c>
      <c r="C74">
        <f>IFERROR(VLOOKUP($A74,图纸材料表!$A:$E,COLUMN(图纸材料表!C72),1),"")</f>
        <v>251</v>
      </c>
      <c r="D74">
        <f>IFERROR(VLOOKUP($A74,图纸材料表!$A:$E,COLUMN(图纸材料表!D72),1),"")</f>
        <v>14</v>
      </c>
      <c r="E74">
        <f>IFERROR(VLOOKUP($A74,图纸材料表!$A:$E,COLUMN(图纸材料表!E72),1),"")</f>
        <v>20</v>
      </c>
    </row>
    <row r="75" spans="1:5">
      <c r="A75">
        <f>IF(ROW()-2&lt;=COUNT(图纸材料表!B:B),ROW()-2,"")</f>
        <v>73</v>
      </c>
      <c r="B75">
        <f>IFERROR(VLOOKUP($A75,图纸材料表!$A:$E,COLUMN(图纸材料表!B73),1),"")</f>
        <v>7</v>
      </c>
      <c r="C75">
        <f>IFERROR(VLOOKUP($A75,图纸材料表!$A:$E,COLUMN(图纸材料表!C73),1),"")</f>
        <v>5</v>
      </c>
      <c r="D75">
        <f>IFERROR(VLOOKUP($A75,图纸材料表!$A:$E,COLUMN(图纸材料表!D73),1),"")</f>
        <v>3</v>
      </c>
      <c r="E75">
        <f>IFERROR(VLOOKUP($A75,图纸材料表!$A:$E,COLUMN(图纸材料表!E73),1),"")</f>
        <v>47</v>
      </c>
    </row>
    <row r="76" spans="1:5">
      <c r="A76">
        <f>IF(ROW()-2&lt;=COUNT(图纸材料表!B:B),ROW()-2,"")</f>
        <v>74</v>
      </c>
      <c r="B76">
        <f>IFERROR(VLOOKUP($A76,图纸材料表!$A:$E,COLUMN(图纸材料表!B74),1),"")</f>
        <v>7</v>
      </c>
      <c r="C76">
        <f>IFERROR(VLOOKUP($A76,图纸材料表!$A:$E,COLUMN(图纸材料表!C74),1),"")</f>
        <v>17</v>
      </c>
      <c r="D76">
        <f>IFERROR(VLOOKUP($A76,图纸材料表!$A:$E,COLUMN(图纸材料表!D74),1),"")</f>
        <v>3</v>
      </c>
      <c r="E76">
        <f>IFERROR(VLOOKUP($A76,图纸材料表!$A:$E,COLUMN(图纸材料表!E74),1),"")</f>
        <v>73</v>
      </c>
    </row>
    <row r="77" spans="1:5">
      <c r="A77">
        <f>IF(ROW()-2&lt;=COUNT(图纸材料表!B:B),ROW()-2,"")</f>
        <v>75</v>
      </c>
      <c r="B77">
        <f>IFERROR(VLOOKUP($A77,图纸材料表!$A:$E,COLUMN(图纸材料表!B75),1),"")</f>
        <v>7</v>
      </c>
      <c r="C77">
        <f>IFERROR(VLOOKUP($A77,图纸材料表!$A:$E,COLUMN(图纸材料表!C75),1),"")</f>
        <v>18</v>
      </c>
      <c r="D77">
        <f>IFERROR(VLOOKUP($A77,图纸材料表!$A:$E,COLUMN(图纸材料表!D75),1),"")</f>
        <v>0</v>
      </c>
      <c r="E77">
        <f>IFERROR(VLOOKUP($A77,图纸材料表!$A:$E,COLUMN(图纸材料表!E75),1),"")</f>
        <v>175</v>
      </c>
    </row>
    <row r="78" spans="1:5">
      <c r="A78">
        <f>IF(ROW()-2&lt;=COUNT(图纸材料表!B:B),ROW()-2,"")</f>
        <v>76</v>
      </c>
      <c r="B78">
        <f>IFERROR(VLOOKUP($A78,图纸材料表!$A:$E,COLUMN(图纸材料表!B76),1),"")</f>
        <v>7</v>
      </c>
      <c r="C78">
        <f>IFERROR(VLOOKUP($A78,图纸材料表!$A:$E,COLUMN(图纸材料表!C76),1),"")</f>
        <v>65</v>
      </c>
      <c r="D78">
        <f>IFERROR(VLOOKUP($A78,图纸材料表!$A:$E,COLUMN(图纸材料表!D76),1),"")</f>
        <v>0</v>
      </c>
      <c r="E78">
        <f>IFERROR(VLOOKUP($A78,图纸材料表!$A:$E,COLUMN(图纸材料表!E76),1),"")</f>
        <v>11</v>
      </c>
    </row>
    <row r="79" spans="1:5">
      <c r="A79">
        <f>IF(ROW()-2&lt;=COUNT(图纸材料表!B:B),ROW()-2,"")</f>
        <v>77</v>
      </c>
      <c r="B79">
        <f>IFERROR(VLOOKUP($A79,图纸材料表!$A:$E,COLUMN(图纸材料表!B77),1),"")</f>
        <v>7</v>
      </c>
      <c r="C79">
        <f>IFERROR(VLOOKUP($A79,图纸材料表!$A:$E,COLUMN(图纸材料表!C77),1),"")</f>
        <v>89</v>
      </c>
      <c r="D79">
        <f>IFERROR(VLOOKUP($A79,图纸材料表!$A:$E,COLUMN(图纸材料表!D77),1),"")</f>
        <v>0</v>
      </c>
      <c r="E79">
        <f>IFERROR(VLOOKUP($A79,图纸材料表!$A:$E,COLUMN(图纸材料表!E77),1),"")</f>
        <v>7</v>
      </c>
    </row>
    <row r="80" spans="1:5">
      <c r="A80">
        <f>IF(ROW()-2&lt;=COUNT(图纸材料表!B:B),ROW()-2,"")</f>
        <v>78</v>
      </c>
      <c r="B80">
        <f>IFERROR(VLOOKUP($A80,图纸材料表!$A:$E,COLUMN(图纸材料表!B78),1),"")</f>
        <v>7</v>
      </c>
      <c r="C80">
        <f>IFERROR(VLOOKUP($A80,图纸材料表!$A:$E,COLUMN(图纸材料表!C78),1),"")</f>
        <v>126</v>
      </c>
      <c r="D80">
        <f>IFERROR(VLOOKUP($A80,图纸材料表!$A:$E,COLUMN(图纸材料表!D78),1),"")</f>
        <v>3</v>
      </c>
      <c r="E80">
        <f>IFERROR(VLOOKUP($A80,图纸材料表!$A:$E,COLUMN(图纸材料表!E78),1),"")</f>
        <v>14</v>
      </c>
    </row>
    <row r="81" spans="1:5">
      <c r="A81">
        <f>IF(ROW()-2&lt;=COUNT(图纸材料表!B:B),ROW()-2,"")</f>
        <v>79</v>
      </c>
      <c r="B81">
        <f>IFERROR(VLOOKUP($A81,图纸材料表!$A:$E,COLUMN(图纸材料表!B79),1),"")</f>
        <v>7</v>
      </c>
      <c r="C81">
        <f>IFERROR(VLOOKUP($A81,图纸材料表!$A:$E,COLUMN(图纸材料表!C79),1),"")</f>
        <v>162</v>
      </c>
      <c r="D81">
        <f>IFERROR(VLOOKUP($A81,图纸材料表!$A:$E,COLUMN(图纸材料表!D79),1),"")</f>
        <v>1</v>
      </c>
      <c r="E81">
        <f>IFERROR(VLOOKUP($A81,图纸材料表!$A:$E,COLUMN(图纸材料表!E79),1),"")</f>
        <v>87</v>
      </c>
    </row>
    <row r="82" spans="1:5">
      <c r="A82">
        <f>IF(ROW()-2&lt;=COUNT(图纸材料表!B:B),ROW()-2,"")</f>
        <v>80</v>
      </c>
      <c r="B82">
        <f>IFERROR(VLOOKUP($A82,图纸材料表!$A:$E,COLUMN(图纸材料表!B80),1),"")</f>
        <v>8</v>
      </c>
      <c r="C82">
        <f>IFERROR(VLOOKUP($A82,图纸材料表!$A:$E,COLUMN(图纸材料表!C80),1),"")</f>
        <v>2</v>
      </c>
      <c r="D82">
        <f>IFERROR(VLOOKUP($A82,图纸材料表!$A:$E,COLUMN(图纸材料表!D80),1),"")</f>
        <v>0</v>
      </c>
      <c r="E82">
        <f>IFERROR(VLOOKUP($A82,图纸材料表!$A:$E,COLUMN(图纸材料表!E80),1),"")</f>
        <v>6</v>
      </c>
    </row>
    <row r="83" spans="1:5">
      <c r="A83">
        <f>IF(ROW()-2&lt;=COUNT(图纸材料表!B:B),ROW()-2,"")</f>
        <v>81</v>
      </c>
      <c r="B83">
        <f>IFERROR(VLOOKUP($A83,图纸材料表!$A:$E,COLUMN(图纸材料表!B81),1),"")</f>
        <v>8</v>
      </c>
      <c r="C83">
        <f>IFERROR(VLOOKUP($A83,图纸材料表!$A:$E,COLUMN(图纸材料表!C81),1),"")</f>
        <v>5</v>
      </c>
      <c r="D83">
        <f>IFERROR(VLOOKUP($A83,图纸材料表!$A:$E,COLUMN(图纸材料表!D81),1),"")</f>
        <v>0</v>
      </c>
      <c r="E83">
        <f>IFERROR(VLOOKUP($A83,图纸材料表!$A:$E,COLUMN(图纸材料表!E81),1),"")</f>
        <v>41</v>
      </c>
    </row>
    <row r="84" spans="1:5">
      <c r="A84">
        <f>IF(ROW()-2&lt;=COUNT(图纸材料表!B:B),ROW()-2,"")</f>
        <v>82</v>
      </c>
      <c r="B84">
        <f>IFERROR(VLOOKUP($A84,图纸材料表!$A:$E,COLUMN(图纸材料表!B82),1),"")</f>
        <v>8</v>
      </c>
      <c r="C84">
        <f>IFERROR(VLOOKUP($A84,图纸材料表!$A:$E,COLUMN(图纸材料表!C82),1),"")</f>
        <v>5</v>
      </c>
      <c r="D84">
        <f>IFERROR(VLOOKUP($A84,图纸材料表!$A:$E,COLUMN(图纸材料表!D82),1),"")</f>
        <v>2</v>
      </c>
      <c r="E84">
        <f>IFERROR(VLOOKUP($A84,图纸材料表!$A:$E,COLUMN(图纸材料表!E82),1),"")</f>
        <v>15</v>
      </c>
    </row>
    <row r="85" spans="1:5">
      <c r="A85">
        <f>IF(ROW()-2&lt;=COUNT(图纸材料表!B:B),ROW()-2,"")</f>
        <v>83</v>
      </c>
      <c r="B85">
        <f>IFERROR(VLOOKUP($A85,图纸材料表!$A:$E,COLUMN(图纸材料表!B83),1),"")</f>
        <v>8</v>
      </c>
      <c r="C85">
        <f>IFERROR(VLOOKUP($A85,图纸材料表!$A:$E,COLUMN(图纸材料表!C83),1),"")</f>
        <v>17</v>
      </c>
      <c r="D85">
        <f>IFERROR(VLOOKUP($A85,图纸材料表!$A:$E,COLUMN(图纸材料表!D83),1),"")</f>
        <v>0</v>
      </c>
      <c r="E85">
        <f>IFERROR(VLOOKUP($A85,图纸材料表!$A:$E,COLUMN(图纸材料表!E83),1),"")</f>
        <v>32</v>
      </c>
    </row>
    <row r="86" spans="1:5">
      <c r="A86">
        <f>IF(ROW()-2&lt;=COUNT(图纸材料表!B:B),ROW()-2,"")</f>
        <v>84</v>
      </c>
      <c r="B86">
        <f>IFERROR(VLOOKUP($A86,图纸材料表!$A:$E,COLUMN(图纸材料表!B84),1),"")</f>
        <v>8</v>
      </c>
      <c r="C86">
        <f>IFERROR(VLOOKUP($A86,图纸材料表!$A:$E,COLUMN(图纸材料表!C84),1),"")</f>
        <v>30</v>
      </c>
      <c r="D86">
        <f>IFERROR(VLOOKUP($A86,图纸材料表!$A:$E,COLUMN(图纸材料表!D84),1),"")</f>
        <v>0</v>
      </c>
      <c r="E86">
        <f>IFERROR(VLOOKUP($A86,图纸材料表!$A:$E,COLUMN(图纸材料表!E84),1),"")</f>
        <v>3</v>
      </c>
    </row>
    <row r="87" spans="1:5">
      <c r="A87">
        <f>IF(ROW()-2&lt;=COUNT(图纸材料表!B:B),ROW()-2,"")</f>
        <v>85</v>
      </c>
      <c r="B87">
        <f>IFERROR(VLOOKUP($A87,图纸材料表!$A:$E,COLUMN(图纸材料表!B85),1),"")</f>
        <v>8</v>
      </c>
      <c r="C87">
        <f>IFERROR(VLOOKUP($A87,图纸材料表!$A:$E,COLUMN(图纸材料表!C85),1),"")</f>
        <v>38</v>
      </c>
      <c r="D87">
        <f>IFERROR(VLOOKUP($A87,图纸材料表!$A:$E,COLUMN(图纸材料表!D85),1),"")</f>
        <v>0</v>
      </c>
      <c r="E87">
        <f>IFERROR(VLOOKUP($A87,图纸材料表!$A:$E,COLUMN(图纸材料表!E85),1),"")</f>
        <v>6</v>
      </c>
    </row>
    <row r="88" spans="1:5">
      <c r="A88">
        <f>IF(ROW()-2&lt;=COUNT(图纸材料表!B:B),ROW()-2,"")</f>
        <v>86</v>
      </c>
      <c r="B88">
        <f>IFERROR(VLOOKUP($A88,图纸材料表!$A:$E,COLUMN(图纸材料表!B86),1),"")</f>
        <v>8</v>
      </c>
      <c r="C88">
        <f>IFERROR(VLOOKUP($A88,图纸材料表!$A:$E,COLUMN(图纸材料表!C86),1),"")</f>
        <v>50</v>
      </c>
      <c r="D88">
        <f>IFERROR(VLOOKUP($A88,图纸材料表!$A:$E,COLUMN(图纸材料表!D86),1),"")</f>
        <v>5</v>
      </c>
      <c r="E88">
        <f>IFERROR(VLOOKUP($A88,图纸材料表!$A:$E,COLUMN(图纸材料表!E86),1),"")</f>
        <v>2</v>
      </c>
    </row>
    <row r="89" spans="1:5">
      <c r="A89">
        <f>IF(ROW()-2&lt;=COUNT(图纸材料表!B:B),ROW()-2,"")</f>
        <v>87</v>
      </c>
      <c r="B89">
        <f>IFERROR(VLOOKUP($A89,图纸材料表!$A:$E,COLUMN(图纸材料表!B87),1),"")</f>
        <v>8</v>
      </c>
      <c r="C89">
        <f>IFERROR(VLOOKUP($A89,图纸材料表!$A:$E,COLUMN(图纸材料表!C87),1),"")</f>
        <v>53</v>
      </c>
      <c r="D89">
        <f>IFERROR(VLOOKUP($A89,图纸材料表!$A:$E,COLUMN(图纸材料表!D87),1),"")</f>
        <v>0</v>
      </c>
      <c r="E89">
        <f>IFERROR(VLOOKUP($A89,图纸材料表!$A:$E,COLUMN(图纸材料表!E87),1),"")</f>
        <v>53</v>
      </c>
    </row>
    <row r="90" spans="1:5">
      <c r="A90">
        <f>IF(ROW()-2&lt;=COUNT(图纸材料表!B:B),ROW()-2,"")</f>
        <v>88</v>
      </c>
      <c r="B90">
        <f>IFERROR(VLOOKUP($A90,图纸材料表!$A:$E,COLUMN(图纸材料表!B88),1),"")</f>
        <v>8</v>
      </c>
      <c r="C90">
        <f>IFERROR(VLOOKUP($A90,图纸材料表!$A:$E,COLUMN(图纸材料表!C88),1),"")</f>
        <v>65</v>
      </c>
      <c r="D90">
        <f>IFERROR(VLOOKUP($A90,图纸材料表!$A:$E,COLUMN(图纸材料表!D88),1),"")</f>
        <v>0</v>
      </c>
      <c r="E90">
        <f>IFERROR(VLOOKUP($A90,图纸材料表!$A:$E,COLUMN(图纸材料表!E88),1),"")</f>
        <v>4</v>
      </c>
    </row>
    <row r="91" spans="1:5">
      <c r="A91">
        <f>IF(ROW()-2&lt;=COUNT(图纸材料表!B:B),ROW()-2,"")</f>
        <v>89</v>
      </c>
      <c r="B91">
        <f>IFERROR(VLOOKUP($A91,图纸材料表!$A:$E,COLUMN(图纸材料表!B89),1),"")</f>
        <v>8</v>
      </c>
      <c r="C91">
        <f>IFERROR(VLOOKUP($A91,图纸材料表!$A:$E,COLUMN(图纸材料表!C89),1),"")</f>
        <v>85</v>
      </c>
      <c r="D91">
        <f>IFERROR(VLOOKUP($A91,图纸材料表!$A:$E,COLUMN(图纸材料表!D89),1),"")</f>
        <v>0</v>
      </c>
      <c r="E91">
        <f>IFERROR(VLOOKUP($A91,图纸材料表!$A:$E,COLUMN(图纸材料表!E89),1),"")</f>
        <v>14</v>
      </c>
    </row>
    <row r="92" spans="1:5">
      <c r="A92">
        <f>IF(ROW()-2&lt;=COUNT(图纸材料表!B:B),ROW()-2,"")</f>
        <v>90</v>
      </c>
      <c r="B92">
        <f>IFERROR(VLOOKUP($A92,图纸材料表!$A:$E,COLUMN(图纸材料表!B90),1),"")</f>
        <v>8</v>
      </c>
      <c r="C92">
        <f>IFERROR(VLOOKUP($A92,图纸材料表!$A:$E,COLUMN(图纸材料表!C90),1),"")</f>
        <v>98</v>
      </c>
      <c r="D92">
        <f>IFERROR(VLOOKUP($A92,图纸材料表!$A:$E,COLUMN(图纸材料表!D90),1),"")</f>
        <v>0</v>
      </c>
      <c r="E92">
        <f>IFERROR(VLOOKUP($A92,图纸材料表!$A:$E,COLUMN(图纸材料表!E90),1),"")</f>
        <v>19</v>
      </c>
    </row>
    <row r="93" spans="1:5">
      <c r="A93">
        <f>IF(ROW()-2&lt;=COUNT(图纸材料表!B:B),ROW()-2,"")</f>
        <v>91</v>
      </c>
      <c r="B93">
        <f>IFERROR(VLOOKUP($A93,图纸材料表!$A:$E,COLUMN(图纸材料表!B91),1),"")</f>
        <v>8</v>
      </c>
      <c r="C93">
        <f>IFERROR(VLOOKUP($A93,图纸材料表!$A:$E,COLUMN(图纸材料表!C91),1),"")</f>
        <v>102</v>
      </c>
      <c r="D93">
        <f>IFERROR(VLOOKUP($A93,图纸材料表!$A:$E,COLUMN(图纸材料表!D91),1),"")</f>
        <v>0</v>
      </c>
      <c r="E93">
        <f>IFERROR(VLOOKUP($A93,图纸材料表!$A:$E,COLUMN(图纸材料表!E91),1),"")</f>
        <v>18</v>
      </c>
    </row>
    <row r="94" spans="1:5">
      <c r="A94">
        <f>IF(ROW()-2&lt;=COUNT(图纸材料表!B:B),ROW()-2,"")</f>
        <v>92</v>
      </c>
      <c r="B94">
        <f>IFERROR(VLOOKUP($A94,图纸材料表!$A:$E,COLUMN(图纸材料表!B92),1),"")</f>
        <v>8</v>
      </c>
      <c r="C94">
        <f>IFERROR(VLOOKUP($A94,图纸材料表!$A:$E,COLUMN(图纸材料表!C92),1),"")</f>
        <v>126</v>
      </c>
      <c r="D94">
        <f>IFERROR(VLOOKUP($A94,图纸材料表!$A:$E,COLUMN(图纸材料表!D92),1),"")</f>
        <v>0</v>
      </c>
      <c r="E94">
        <f>IFERROR(VLOOKUP($A94,图纸材料表!$A:$E,COLUMN(图纸材料表!E92),1),"")</f>
        <v>22</v>
      </c>
    </row>
    <row r="95" spans="1:5">
      <c r="A95">
        <f>IF(ROW()-2&lt;=COUNT(图纸材料表!B:B),ROW()-2,"")</f>
        <v>93</v>
      </c>
      <c r="B95">
        <f>IFERROR(VLOOKUP($A95,图纸材料表!$A:$E,COLUMN(图纸材料表!B93),1),"")</f>
        <v>8</v>
      </c>
      <c r="C95">
        <f>IFERROR(VLOOKUP($A95,图纸材料表!$A:$E,COLUMN(图纸材料表!C93),1),"")</f>
        <v>126</v>
      </c>
      <c r="D95">
        <f>IFERROR(VLOOKUP($A95,图纸材料表!$A:$E,COLUMN(图纸材料表!D93),1),"")</f>
        <v>2</v>
      </c>
      <c r="E95">
        <f>IFERROR(VLOOKUP($A95,图纸材料表!$A:$E,COLUMN(图纸材料表!E93),1),"")</f>
        <v>18</v>
      </c>
    </row>
    <row r="96" spans="1:5">
      <c r="A96">
        <f>IF(ROW()-2&lt;=COUNT(图纸材料表!B:B),ROW()-2,"")</f>
        <v>94</v>
      </c>
      <c r="B96">
        <f>IFERROR(VLOOKUP($A96,图纸材料表!$A:$E,COLUMN(图纸材料表!B94),1),"")</f>
        <v>8</v>
      </c>
      <c r="C96">
        <f>IFERROR(VLOOKUP($A96,图纸材料表!$A:$E,COLUMN(图纸材料表!C94),1),"")</f>
        <v>135</v>
      </c>
      <c r="D96">
        <f>IFERROR(VLOOKUP($A96,图纸材料表!$A:$E,COLUMN(图纸材料表!D94),1),"")</f>
        <v>0</v>
      </c>
      <c r="E96">
        <f>IFERROR(VLOOKUP($A96,图纸材料表!$A:$E,COLUMN(图纸材料表!E94),1),"")</f>
        <v>2</v>
      </c>
    </row>
    <row r="97" spans="1:5">
      <c r="A97">
        <f>IF(ROW()-2&lt;=COUNT(图纸材料表!B:B),ROW()-2,"")</f>
        <v>95</v>
      </c>
      <c r="B97">
        <f>IFERROR(VLOOKUP($A97,图纸材料表!$A:$E,COLUMN(图纸材料表!B95),1),"")</f>
        <v>9</v>
      </c>
      <c r="C97">
        <f>IFERROR(VLOOKUP($A97,图纸材料表!$A:$E,COLUMN(图纸材料表!C95),1),"")</f>
        <v>2</v>
      </c>
      <c r="D97">
        <f>IFERROR(VLOOKUP($A97,图纸材料表!$A:$E,COLUMN(图纸材料表!D95),1),"")</f>
        <v>0</v>
      </c>
      <c r="E97">
        <f>IFERROR(VLOOKUP($A97,图纸材料表!$A:$E,COLUMN(图纸材料表!E95),1),"")</f>
        <v>2</v>
      </c>
    </row>
    <row r="98" spans="1:5">
      <c r="A98">
        <f>IF(ROW()-2&lt;=COUNT(图纸材料表!B:B),ROW()-2,"")</f>
        <v>96</v>
      </c>
      <c r="B98">
        <f>IFERROR(VLOOKUP($A98,图纸材料表!$A:$E,COLUMN(图纸材料表!B96),1),"")</f>
        <v>9</v>
      </c>
      <c r="C98">
        <f>IFERROR(VLOOKUP($A98,图纸材料表!$A:$E,COLUMN(图纸材料表!C96),1),"")</f>
        <v>5</v>
      </c>
      <c r="D98">
        <f>IFERROR(VLOOKUP($A98,图纸材料表!$A:$E,COLUMN(图纸材料表!D96),1),"")</f>
        <v>0</v>
      </c>
      <c r="E98">
        <f>IFERROR(VLOOKUP($A98,图纸材料表!$A:$E,COLUMN(图纸材料表!E96),1),"")</f>
        <v>46</v>
      </c>
    </row>
    <row r="99" spans="1:5">
      <c r="A99">
        <f>IF(ROW()-2&lt;=COUNT(图纸材料表!B:B),ROW()-2,"")</f>
        <v>97</v>
      </c>
      <c r="B99">
        <f>IFERROR(VLOOKUP($A99,图纸材料表!$A:$E,COLUMN(图纸材料表!B97),1),"")</f>
        <v>9</v>
      </c>
      <c r="C99">
        <f>IFERROR(VLOOKUP($A99,图纸材料表!$A:$E,COLUMN(图纸材料表!C97),1),"")</f>
        <v>5</v>
      </c>
      <c r="D99">
        <f>IFERROR(VLOOKUP($A99,图纸材料表!$A:$E,COLUMN(图纸材料表!D97),1),"")</f>
        <v>2</v>
      </c>
      <c r="E99">
        <f>IFERROR(VLOOKUP($A99,图纸材料表!$A:$E,COLUMN(图纸材料表!E97),1),"")</f>
        <v>34</v>
      </c>
    </row>
    <row r="100" spans="1:5">
      <c r="A100">
        <f>IF(ROW()-2&lt;=COUNT(图纸材料表!B:B),ROW()-2,"")</f>
        <v>98</v>
      </c>
      <c r="B100">
        <f>IFERROR(VLOOKUP($A100,图纸材料表!$A:$E,COLUMN(图纸材料表!B98),1),"")</f>
        <v>9</v>
      </c>
      <c r="C100">
        <f>IFERROR(VLOOKUP($A100,图纸材料表!$A:$E,COLUMN(图纸材料表!C98),1),"")</f>
        <v>17</v>
      </c>
      <c r="D100">
        <f>IFERROR(VLOOKUP($A100,图纸材料表!$A:$E,COLUMN(图纸材料表!D98),1),"")</f>
        <v>0</v>
      </c>
      <c r="E100">
        <f>IFERROR(VLOOKUP($A100,图纸材料表!$A:$E,COLUMN(图纸材料表!E98),1),"")</f>
        <v>46</v>
      </c>
    </row>
    <row r="101" spans="1:5">
      <c r="A101">
        <f>IF(ROW()-2&lt;=COUNT(图纸材料表!B:B),ROW()-2,"")</f>
        <v>99</v>
      </c>
      <c r="B101">
        <f>IFERROR(VLOOKUP($A101,图纸材料表!$A:$E,COLUMN(图纸材料表!B99),1),"")</f>
        <v>9</v>
      </c>
      <c r="C101">
        <f>IFERROR(VLOOKUP($A101,图纸材料表!$A:$E,COLUMN(图纸材料表!C99),1),"")</f>
        <v>38</v>
      </c>
      <c r="D101">
        <f>IFERROR(VLOOKUP($A101,图纸材料表!$A:$E,COLUMN(图纸材料表!D99),1),"")</f>
        <v>0</v>
      </c>
      <c r="E101">
        <f>IFERROR(VLOOKUP($A101,图纸材料表!$A:$E,COLUMN(图纸材料表!E99),1),"")</f>
        <v>2</v>
      </c>
    </row>
    <row r="102" spans="1:5">
      <c r="A102">
        <f>IF(ROW()-2&lt;=COUNT(图纸材料表!B:B),ROW()-2,"")</f>
        <v>100</v>
      </c>
      <c r="B102">
        <f>IFERROR(VLOOKUP($A102,图纸材料表!$A:$E,COLUMN(图纸材料表!B100),1),"")</f>
        <v>9</v>
      </c>
      <c r="C102">
        <f>IFERROR(VLOOKUP($A102,图纸材料表!$A:$E,COLUMN(图纸材料表!C100),1),"")</f>
        <v>45</v>
      </c>
      <c r="D102">
        <f>IFERROR(VLOOKUP($A102,图纸材料表!$A:$E,COLUMN(图纸材料表!D100),1),"")</f>
        <v>0</v>
      </c>
      <c r="E102">
        <f>IFERROR(VLOOKUP($A102,图纸材料表!$A:$E,COLUMN(图纸材料表!E100),1),"")</f>
        <v>93</v>
      </c>
    </row>
    <row r="103" spans="1:5">
      <c r="A103">
        <f>IF(ROW()-2&lt;=COUNT(图纸材料表!B:B),ROW()-2,"")</f>
        <v>101</v>
      </c>
      <c r="B103">
        <f>IFERROR(VLOOKUP($A103,图纸材料表!$A:$E,COLUMN(图纸材料表!B101),1),"")</f>
        <v>9</v>
      </c>
      <c r="C103">
        <f>IFERROR(VLOOKUP($A103,图纸材料表!$A:$E,COLUMN(图纸材料表!C101),1),"")</f>
        <v>85</v>
      </c>
      <c r="D103">
        <f>IFERROR(VLOOKUP($A103,图纸材料表!$A:$E,COLUMN(图纸材料表!D101),1),"")</f>
        <v>0</v>
      </c>
      <c r="E103">
        <f>IFERROR(VLOOKUP($A103,图纸材料表!$A:$E,COLUMN(图纸材料表!E101),1),"")</f>
        <v>44</v>
      </c>
    </row>
    <row r="104" spans="1:5">
      <c r="A104">
        <f>IF(ROW()-2&lt;=COUNT(图纸材料表!B:B),ROW()-2,"")</f>
        <v>102</v>
      </c>
      <c r="B104">
        <f>IFERROR(VLOOKUP($A104,图纸材料表!$A:$E,COLUMN(图纸材料表!B102),1),"")</f>
        <v>9</v>
      </c>
      <c r="C104">
        <f>IFERROR(VLOOKUP($A104,图纸材料表!$A:$E,COLUMN(图纸材料表!C102),1),"")</f>
        <v>102</v>
      </c>
      <c r="D104">
        <f>IFERROR(VLOOKUP($A104,图纸材料表!$A:$E,COLUMN(图纸材料表!D102),1),"")</f>
        <v>0</v>
      </c>
      <c r="E104">
        <f>IFERROR(VLOOKUP($A104,图纸材料表!$A:$E,COLUMN(图纸材料表!E102),1),"")</f>
        <v>89</v>
      </c>
    </row>
    <row r="105" spans="1:5">
      <c r="A105">
        <f>IF(ROW()-2&lt;=COUNT(图纸材料表!B:B),ROW()-2,"")</f>
        <v>103</v>
      </c>
      <c r="B105">
        <f>IFERROR(VLOOKUP($A105,图纸材料表!$A:$E,COLUMN(图纸材料表!B103),1),"")</f>
        <v>9</v>
      </c>
      <c r="C105">
        <f>IFERROR(VLOOKUP($A105,图纸材料表!$A:$E,COLUMN(图纸材料表!C103),1),"")</f>
        <v>108</v>
      </c>
      <c r="D105">
        <f>IFERROR(VLOOKUP($A105,图纸材料表!$A:$E,COLUMN(图纸材料表!D103),1),"")</f>
        <v>0</v>
      </c>
      <c r="E105">
        <f>IFERROR(VLOOKUP($A105,图纸材料表!$A:$E,COLUMN(图纸材料表!E103),1),"")</f>
        <v>11</v>
      </c>
    </row>
    <row r="106" spans="1:5">
      <c r="A106">
        <f>IF(ROW()-2&lt;=COUNT(图纸材料表!B:B),ROW()-2,"")</f>
        <v>104</v>
      </c>
      <c r="B106">
        <f>IFERROR(VLOOKUP($A106,图纸材料表!$A:$E,COLUMN(图纸材料表!B104),1),"")</f>
        <v>9</v>
      </c>
      <c r="C106">
        <f>IFERROR(VLOOKUP($A106,图纸材料表!$A:$E,COLUMN(图纸材料表!C104),1),"")</f>
        <v>126</v>
      </c>
      <c r="D106">
        <f>IFERROR(VLOOKUP($A106,图纸材料表!$A:$E,COLUMN(图纸材料表!D104),1),"")</f>
        <v>0</v>
      </c>
      <c r="E106">
        <f>IFERROR(VLOOKUP($A106,图纸材料表!$A:$E,COLUMN(图纸材料表!E104),1),"")</f>
        <v>70</v>
      </c>
    </row>
    <row r="107" spans="1:5">
      <c r="A107">
        <f>IF(ROW()-2&lt;=COUNT(图纸材料表!B:B),ROW()-2,"")</f>
        <v>105</v>
      </c>
      <c r="B107">
        <f>IFERROR(VLOOKUP($A107,图纸材料表!$A:$E,COLUMN(图纸材料表!B105),1),"")</f>
        <v>9</v>
      </c>
      <c r="C107">
        <f>IFERROR(VLOOKUP($A107,图纸材料表!$A:$E,COLUMN(图纸材料表!C105),1),"")</f>
        <v>126</v>
      </c>
      <c r="D107">
        <f>IFERROR(VLOOKUP($A107,图纸材料表!$A:$E,COLUMN(图纸材料表!D105),1),"")</f>
        <v>2</v>
      </c>
      <c r="E107">
        <f>IFERROR(VLOOKUP($A107,图纸材料表!$A:$E,COLUMN(图纸材料表!E105),1),"")</f>
        <v>30</v>
      </c>
    </row>
    <row r="108" spans="1:5">
      <c r="A108">
        <f>IF(ROW()-2&lt;=COUNT(图纸材料表!B:B),ROW()-2,"")</f>
        <v>106</v>
      </c>
      <c r="B108">
        <f>IFERROR(VLOOKUP($A108,图纸材料表!$A:$E,COLUMN(图纸材料表!B106),1),"")</f>
        <v>9</v>
      </c>
      <c r="C108">
        <f>IFERROR(VLOOKUP($A108,图纸材料表!$A:$E,COLUMN(图纸材料表!C106),1),"")</f>
        <v>135</v>
      </c>
      <c r="D108">
        <f>IFERROR(VLOOKUP($A108,图纸材料表!$A:$E,COLUMN(图纸材料表!D106),1),"")</f>
        <v>0</v>
      </c>
      <c r="E108">
        <f>IFERROR(VLOOKUP($A108,图纸材料表!$A:$E,COLUMN(图纸材料表!E106),1),"")</f>
        <v>5</v>
      </c>
    </row>
    <row r="109" spans="1:5">
      <c r="A109">
        <f>IF(ROW()-2&lt;=COUNT(图纸材料表!B:B),ROW()-2,"")</f>
        <v>107</v>
      </c>
      <c r="B109">
        <f>IFERROR(VLOOKUP($A109,图纸材料表!$A:$E,COLUMN(图纸材料表!B107),1),"")</f>
        <v>10</v>
      </c>
      <c r="C109">
        <f>IFERROR(VLOOKUP($A109,图纸材料表!$A:$E,COLUMN(图纸材料表!C107),1),"")</f>
        <v>5</v>
      </c>
      <c r="D109">
        <f>IFERROR(VLOOKUP($A109,图纸材料表!$A:$E,COLUMN(图纸材料表!D107),1),"")</f>
        <v>2</v>
      </c>
      <c r="E109">
        <f>IFERROR(VLOOKUP($A109,图纸材料表!$A:$E,COLUMN(图纸材料表!E107),1),"")</f>
        <v>25</v>
      </c>
    </row>
    <row r="110" spans="1:5">
      <c r="A110">
        <f>IF(ROW()-2&lt;=COUNT(图纸材料表!B:B),ROW()-2,"")</f>
        <v>108</v>
      </c>
      <c r="B110">
        <f>IFERROR(VLOOKUP($A110,图纸材料表!$A:$E,COLUMN(图纸材料表!B108),1),"")</f>
        <v>10</v>
      </c>
      <c r="C110">
        <f>IFERROR(VLOOKUP($A110,图纸材料表!$A:$E,COLUMN(图纸材料表!C108),1),"")</f>
        <v>5</v>
      </c>
      <c r="D110">
        <f>IFERROR(VLOOKUP($A110,图纸材料表!$A:$E,COLUMN(图纸材料表!D108),1),"")</f>
        <v>5</v>
      </c>
      <c r="E110">
        <f>IFERROR(VLOOKUP($A110,图纸材料表!$A:$E,COLUMN(图纸材料表!E108),1),"")</f>
        <v>16</v>
      </c>
    </row>
    <row r="111" spans="1:5">
      <c r="A111">
        <f>IF(ROW()-2&lt;=COUNT(图纸材料表!B:B),ROW()-2,"")</f>
        <v>109</v>
      </c>
      <c r="B111">
        <f>IFERROR(VLOOKUP($A111,图纸材料表!$A:$E,COLUMN(图纸材料表!B109),1),"")</f>
        <v>10</v>
      </c>
      <c r="C111">
        <f>IFERROR(VLOOKUP($A111,图纸材料表!$A:$E,COLUMN(图纸材料表!C109),1),"")</f>
        <v>44</v>
      </c>
      <c r="D111">
        <f>IFERROR(VLOOKUP($A111,图纸材料表!$A:$E,COLUMN(图纸材料表!D109),1),"")</f>
        <v>5</v>
      </c>
      <c r="E111">
        <f>IFERROR(VLOOKUP($A111,图纸材料表!$A:$E,COLUMN(图纸材料表!E109),1),"")</f>
        <v>22</v>
      </c>
    </row>
    <row r="112" spans="1:5">
      <c r="A112">
        <f>IF(ROW()-2&lt;=COUNT(图纸材料表!B:B),ROW()-2,"")</f>
        <v>110</v>
      </c>
      <c r="B112">
        <f>IFERROR(VLOOKUP($A112,图纸材料表!$A:$E,COLUMN(图纸材料表!B110),1),"")</f>
        <v>10</v>
      </c>
      <c r="C112">
        <f>IFERROR(VLOOKUP($A112,图纸材料表!$A:$E,COLUMN(图纸材料表!C110),1),"")</f>
        <v>85</v>
      </c>
      <c r="D112">
        <f>IFERROR(VLOOKUP($A112,图纸材料表!$A:$E,COLUMN(图纸材料表!D110),1),"")</f>
        <v>0</v>
      </c>
      <c r="E112">
        <f>IFERROR(VLOOKUP($A112,图纸材料表!$A:$E,COLUMN(图纸材料表!E110),1),"")</f>
        <v>12</v>
      </c>
    </row>
    <row r="113" spans="1:5">
      <c r="A113">
        <f>IF(ROW()-2&lt;=COUNT(图纸材料表!B:B),ROW()-2,"")</f>
        <v>111</v>
      </c>
      <c r="B113">
        <f>IFERROR(VLOOKUP($A113,图纸材料表!$A:$E,COLUMN(图纸材料表!B111),1),"")</f>
        <v>10</v>
      </c>
      <c r="C113">
        <f>IFERROR(VLOOKUP($A113,图纸材料表!$A:$E,COLUMN(图纸材料表!C111),1),"")</f>
        <v>89</v>
      </c>
      <c r="D113">
        <f>IFERROR(VLOOKUP($A113,图纸材料表!$A:$E,COLUMN(图纸材料表!D111),1),"")</f>
        <v>0</v>
      </c>
      <c r="E113">
        <f>IFERROR(VLOOKUP($A113,图纸材料表!$A:$E,COLUMN(图纸材料表!E111),1),"")</f>
        <v>4</v>
      </c>
    </row>
    <row r="114" spans="1:5">
      <c r="A114">
        <f>IF(ROW()-2&lt;=COUNT(图纸材料表!B:B),ROW()-2,"")</f>
        <v>112</v>
      </c>
      <c r="B114">
        <f>IFERROR(VLOOKUP($A114,图纸材料表!$A:$E,COLUMN(图纸材料表!B112),1),"")</f>
        <v>10</v>
      </c>
      <c r="C114">
        <f>IFERROR(VLOOKUP($A114,图纸材料表!$A:$E,COLUMN(图纸材料表!C112),1),"")</f>
        <v>98</v>
      </c>
      <c r="D114">
        <f>IFERROR(VLOOKUP($A114,图纸材料表!$A:$E,COLUMN(图纸材料表!D112),1),"")</f>
        <v>0</v>
      </c>
      <c r="E114">
        <f>IFERROR(VLOOKUP($A114,图纸材料表!$A:$E,COLUMN(图纸材料表!E112),1),"")</f>
        <v>193</v>
      </c>
    </row>
    <row r="115" spans="1:5">
      <c r="A115">
        <f>IF(ROW()-2&lt;=COUNT(图纸材料表!B:B),ROW()-2,"")</f>
        <v>113</v>
      </c>
      <c r="B115">
        <f>IFERROR(VLOOKUP($A115,图纸材料表!$A:$E,COLUMN(图纸材料表!B113),1),"")</f>
        <v>10</v>
      </c>
      <c r="C115">
        <f>IFERROR(VLOOKUP($A115,图纸材料表!$A:$E,COLUMN(图纸材料表!C113),1),"")</f>
        <v>109</v>
      </c>
      <c r="D115">
        <f>IFERROR(VLOOKUP($A115,图纸材料表!$A:$E,COLUMN(图纸材料表!D113),1),"")</f>
        <v>0</v>
      </c>
      <c r="E115">
        <f>IFERROR(VLOOKUP($A115,图纸材料表!$A:$E,COLUMN(图纸材料表!E113),1),"")</f>
        <v>60</v>
      </c>
    </row>
    <row r="116" spans="1:5">
      <c r="A116">
        <f>IF(ROW()-2&lt;=COUNT(图纸材料表!B:B),ROW()-2,"")</f>
        <v>114</v>
      </c>
      <c r="B116">
        <f>IFERROR(VLOOKUP($A116,图纸材料表!$A:$E,COLUMN(图纸材料表!B114),1),"")</f>
        <v>10</v>
      </c>
      <c r="C116">
        <f>IFERROR(VLOOKUP($A116,图纸材料表!$A:$E,COLUMN(图纸材料表!C114),1),"")</f>
        <v>126</v>
      </c>
      <c r="D116">
        <f>IFERROR(VLOOKUP($A116,图纸材料表!$A:$E,COLUMN(图纸材料表!D114),1),"")</f>
        <v>2</v>
      </c>
      <c r="E116">
        <f>IFERROR(VLOOKUP($A116,图纸材料表!$A:$E,COLUMN(图纸材料表!E114),1),"")</f>
        <v>37</v>
      </c>
    </row>
    <row r="117" spans="1:5">
      <c r="A117">
        <f>IF(ROW()-2&lt;=COUNT(图纸材料表!B:B),ROW()-2,"")</f>
        <v>115</v>
      </c>
      <c r="B117">
        <f>IFERROR(VLOOKUP($A117,图纸材料表!$A:$E,COLUMN(图纸材料表!B115),1),"")</f>
        <v>10</v>
      </c>
      <c r="C117">
        <f>IFERROR(VLOOKUP($A117,图纸材料表!$A:$E,COLUMN(图纸材料表!C115),1),"")</f>
        <v>126</v>
      </c>
      <c r="D117">
        <f>IFERROR(VLOOKUP($A117,图纸材料表!$A:$E,COLUMN(图纸材料表!D115),1),"")</f>
        <v>5</v>
      </c>
      <c r="E117">
        <f>IFERROR(VLOOKUP($A117,图纸材料表!$A:$E,COLUMN(图纸材料表!E115),1),"")</f>
        <v>10</v>
      </c>
    </row>
    <row r="118" spans="1:5">
      <c r="A118">
        <f>IF(ROW()-2&lt;=COUNT(图纸材料表!B:B),ROW()-2,"")</f>
        <v>116</v>
      </c>
      <c r="B118">
        <f>IFERROR(VLOOKUP($A118,图纸材料表!$A:$E,COLUMN(图纸材料表!B116),1),"")</f>
        <v>10</v>
      </c>
      <c r="C118">
        <f>IFERROR(VLOOKUP($A118,图纸材料表!$A:$E,COLUMN(图纸材料表!C116),1),"")</f>
        <v>135</v>
      </c>
      <c r="D118">
        <f>IFERROR(VLOOKUP($A118,图纸材料表!$A:$E,COLUMN(图纸材料表!D116),1),"")</f>
        <v>0</v>
      </c>
      <c r="E118">
        <f>IFERROR(VLOOKUP($A118,图纸材料表!$A:$E,COLUMN(图纸材料表!E116),1),"")</f>
        <v>1</v>
      </c>
    </row>
    <row r="119" spans="1:5">
      <c r="A119">
        <f>IF(ROW()-2&lt;=COUNT(图纸材料表!B:B),ROW()-2,"")</f>
        <v>117</v>
      </c>
      <c r="B119">
        <f>IFERROR(VLOOKUP($A119,图纸材料表!$A:$E,COLUMN(图纸材料表!B117),1),"")</f>
        <v>10</v>
      </c>
      <c r="C119">
        <f>IFERROR(VLOOKUP($A119,图纸材料表!$A:$E,COLUMN(图纸材料表!C117),1),"")</f>
        <v>160</v>
      </c>
      <c r="D119">
        <f>IFERROR(VLOOKUP($A119,图纸材料表!$A:$E,COLUMN(图纸材料表!D117),1),"")</f>
        <v>4</v>
      </c>
      <c r="E119">
        <f>IFERROR(VLOOKUP($A119,图纸材料表!$A:$E,COLUMN(图纸材料表!E117),1),"")</f>
        <v>72</v>
      </c>
    </row>
    <row r="120" spans="1:5">
      <c r="A120">
        <f>IF(ROW()-2&lt;=COUNT(图纸材料表!B:B),ROW()-2,"")</f>
        <v>118</v>
      </c>
      <c r="B120">
        <f>IFERROR(VLOOKUP($A120,图纸材料表!$A:$E,COLUMN(图纸材料表!B118),1),"")</f>
        <v>10</v>
      </c>
      <c r="C120">
        <f>IFERROR(VLOOKUP($A120,图纸材料表!$A:$E,COLUMN(图纸材料表!C118),1),"")</f>
        <v>160</v>
      </c>
      <c r="D120">
        <f>IFERROR(VLOOKUP($A120,图纸材料表!$A:$E,COLUMN(图纸材料表!D118),1),"")</f>
        <v>5</v>
      </c>
      <c r="E120">
        <f>IFERROR(VLOOKUP($A120,图纸材料表!$A:$E,COLUMN(图纸材料表!E118),1),"")</f>
        <v>43</v>
      </c>
    </row>
    <row r="121" spans="1:5">
      <c r="A121">
        <f>IF(ROW()-2&lt;=COUNT(图纸材料表!B:B),ROW()-2,"")</f>
        <v>119</v>
      </c>
      <c r="B121">
        <f>IFERROR(VLOOKUP($A121,图纸材料表!$A:$E,COLUMN(图纸材料表!B119),1),"")</f>
        <v>10</v>
      </c>
      <c r="C121">
        <f>IFERROR(VLOOKUP($A121,图纸材料表!$A:$E,COLUMN(图纸材料表!C119),1),"")</f>
        <v>164</v>
      </c>
      <c r="D121">
        <f>IFERROR(VLOOKUP($A121,图纸材料表!$A:$E,COLUMN(图纸材料表!D119),1),"")</f>
        <v>0</v>
      </c>
      <c r="E121">
        <f>IFERROR(VLOOKUP($A121,图纸材料表!$A:$E,COLUMN(图纸材料表!E119),1),"")</f>
        <v>30</v>
      </c>
    </row>
    <row r="122" spans="1:5">
      <c r="A122">
        <f>IF(ROW()-2&lt;=COUNT(图纸材料表!B:B),ROW()-2,"")</f>
        <v>120</v>
      </c>
      <c r="B122">
        <f>IFERROR(VLOOKUP($A122,图纸材料表!$A:$E,COLUMN(图纸材料表!B120),1),"")</f>
        <v>11</v>
      </c>
      <c r="C122">
        <f>IFERROR(VLOOKUP($A122,图纸材料表!$A:$E,COLUMN(图纸材料表!C120),1),"")</f>
        <v>2</v>
      </c>
      <c r="D122">
        <f>IFERROR(VLOOKUP($A122,图纸材料表!$A:$E,COLUMN(图纸材料表!D120),1),"")</f>
        <v>0</v>
      </c>
      <c r="E122">
        <f>IFERROR(VLOOKUP($A122,图纸材料表!$A:$E,COLUMN(图纸材料表!E120),1),"")</f>
        <v>6</v>
      </c>
    </row>
    <row r="123" spans="1:5">
      <c r="A123">
        <f>IF(ROW()-2&lt;=COUNT(图纸材料表!B:B),ROW()-2,"")</f>
        <v>121</v>
      </c>
      <c r="B123">
        <f>IFERROR(VLOOKUP($A123,图纸材料表!$A:$E,COLUMN(图纸材料表!B121),1),"")</f>
        <v>11</v>
      </c>
      <c r="C123">
        <f>IFERROR(VLOOKUP($A123,图纸材料表!$A:$E,COLUMN(图纸材料表!C121),1),"")</f>
        <v>5</v>
      </c>
      <c r="D123">
        <f>IFERROR(VLOOKUP($A123,图纸材料表!$A:$E,COLUMN(图纸材料表!D121),1),"")</f>
        <v>2</v>
      </c>
      <c r="E123">
        <f>IFERROR(VLOOKUP($A123,图纸材料表!$A:$E,COLUMN(图纸材料表!E121),1),"")</f>
        <v>32</v>
      </c>
    </row>
    <row r="124" spans="1:5">
      <c r="A124">
        <f>IF(ROW()-2&lt;=COUNT(图纸材料表!B:B),ROW()-2,"")</f>
        <v>122</v>
      </c>
      <c r="B124">
        <f>IFERROR(VLOOKUP($A124,图纸材料表!$A:$E,COLUMN(图纸材料表!B122),1),"")</f>
        <v>11</v>
      </c>
      <c r="C124">
        <f>IFERROR(VLOOKUP($A124,图纸材料表!$A:$E,COLUMN(图纸材料表!C122),1),"")</f>
        <v>65</v>
      </c>
      <c r="D124">
        <f>IFERROR(VLOOKUP($A124,图纸材料表!$A:$E,COLUMN(图纸材料表!D122),1),"")</f>
        <v>0</v>
      </c>
      <c r="E124">
        <f>IFERROR(VLOOKUP($A124,图纸材料表!$A:$E,COLUMN(图纸材料表!E122),1),"")</f>
        <v>6</v>
      </c>
    </row>
    <row r="125" spans="1:5">
      <c r="A125">
        <f>IF(ROW()-2&lt;=COUNT(图纸材料表!B:B),ROW()-2,"")</f>
        <v>123</v>
      </c>
      <c r="B125">
        <f>IFERROR(VLOOKUP($A125,图纸材料表!$A:$E,COLUMN(图纸材料表!B123),1),"")</f>
        <v>11</v>
      </c>
      <c r="C125">
        <f>IFERROR(VLOOKUP($A125,图纸材料表!$A:$E,COLUMN(图纸材料表!C123),1),"")</f>
        <v>126</v>
      </c>
      <c r="D125">
        <f>IFERROR(VLOOKUP($A125,图纸材料表!$A:$E,COLUMN(图纸材料表!D123),1),"")</f>
        <v>2</v>
      </c>
      <c r="E125">
        <f>IFERROR(VLOOKUP($A125,图纸材料表!$A:$E,COLUMN(图纸材料表!E123),1),"")</f>
        <v>5</v>
      </c>
    </row>
    <row r="126" spans="1:5">
      <c r="A126">
        <f>IF(ROW()-2&lt;=COUNT(图纸材料表!B:B),ROW()-2,"")</f>
        <v>124</v>
      </c>
      <c r="B126">
        <f>IFERROR(VLOOKUP($A126,图纸材料表!$A:$E,COLUMN(图纸材料表!B124),1),"")</f>
        <v>11</v>
      </c>
      <c r="C126">
        <f>IFERROR(VLOOKUP($A126,图纸材料表!$A:$E,COLUMN(图纸材料表!C124),1),"")</f>
        <v>126</v>
      </c>
      <c r="D126">
        <f>IFERROR(VLOOKUP($A126,图纸材料表!$A:$E,COLUMN(图纸材料表!D124),1),"")</f>
        <v>5</v>
      </c>
      <c r="E126">
        <f>IFERROR(VLOOKUP($A126,图纸材料表!$A:$E,COLUMN(图纸材料表!E124),1),"")</f>
        <v>12</v>
      </c>
    </row>
    <row r="127" spans="1:5">
      <c r="A127">
        <f>IF(ROW()-2&lt;=COUNT(图纸材料表!B:B),ROW()-2,"")</f>
        <v>125</v>
      </c>
      <c r="B127">
        <f>IFERROR(VLOOKUP($A127,图纸材料表!$A:$E,COLUMN(图纸材料表!B125),1),"")</f>
        <v>11</v>
      </c>
      <c r="C127">
        <f>IFERROR(VLOOKUP($A127,图纸材料表!$A:$E,COLUMN(图纸材料表!C125),1),"")</f>
        <v>155</v>
      </c>
      <c r="D127">
        <f>IFERROR(VLOOKUP($A127,图纸材料表!$A:$E,COLUMN(图纸材料表!D125),1),"")</f>
        <v>0</v>
      </c>
      <c r="E127">
        <f>IFERROR(VLOOKUP($A127,图纸材料表!$A:$E,COLUMN(图纸材料表!E125),1),"")</f>
        <v>279</v>
      </c>
    </row>
    <row r="128" spans="1:5">
      <c r="A128">
        <f>IF(ROW()-2&lt;=COUNT(图纸材料表!B:B),ROW()-2,"")</f>
        <v>126</v>
      </c>
      <c r="B128">
        <f>IFERROR(VLOOKUP($A128,图纸材料表!$A:$E,COLUMN(图纸材料表!B126),1),"")</f>
        <v>11</v>
      </c>
      <c r="C128">
        <f>IFERROR(VLOOKUP($A128,图纸材料表!$A:$E,COLUMN(图纸材料表!C126),1),"")</f>
        <v>156</v>
      </c>
      <c r="D128">
        <f>IFERROR(VLOOKUP($A128,图纸材料表!$A:$E,COLUMN(图纸材料表!D126),1),"")</f>
        <v>0</v>
      </c>
      <c r="E128">
        <f>IFERROR(VLOOKUP($A128,图纸材料表!$A:$E,COLUMN(图纸材料表!E126),1),"")</f>
        <v>9</v>
      </c>
    </row>
    <row r="129" spans="1:5">
      <c r="A129">
        <f>IF(ROW()-2&lt;=COUNT(图纸材料表!B:B),ROW()-2,"")</f>
        <v>127</v>
      </c>
      <c r="B129">
        <f>IFERROR(VLOOKUP($A129,图纸材料表!$A:$E,COLUMN(图纸材料表!B127),1),"")</f>
        <v>11</v>
      </c>
      <c r="C129">
        <f>IFERROR(VLOOKUP($A129,图纸材料表!$A:$E,COLUMN(图纸材料表!C127),1),"")</f>
        <v>159</v>
      </c>
      <c r="D129">
        <f>IFERROR(VLOOKUP($A129,图纸材料表!$A:$E,COLUMN(图纸材料表!D127),1),"")</f>
        <v>7</v>
      </c>
      <c r="E129">
        <f>IFERROR(VLOOKUP($A129,图纸材料表!$A:$E,COLUMN(图纸材料表!E127),1),"")</f>
        <v>30</v>
      </c>
    </row>
    <row r="130" spans="1:5">
      <c r="A130">
        <f>IF(ROW()-2&lt;=COUNT(图纸材料表!B:B),ROW()-2,"")</f>
        <v>128</v>
      </c>
      <c r="B130">
        <f>IFERROR(VLOOKUP($A130,图纸材料表!$A:$E,COLUMN(图纸材料表!B128),1),"")</f>
        <v>11</v>
      </c>
      <c r="C130">
        <f>IFERROR(VLOOKUP($A130,图纸材料表!$A:$E,COLUMN(图纸材料表!C128),1),"")</f>
        <v>159</v>
      </c>
      <c r="D130">
        <f>IFERROR(VLOOKUP($A130,图纸材料表!$A:$E,COLUMN(图纸材料表!D128),1),"")</f>
        <v>9</v>
      </c>
      <c r="E130">
        <f>IFERROR(VLOOKUP($A130,图纸材料表!$A:$E,COLUMN(图纸材料表!E128),1),"")</f>
        <v>37</v>
      </c>
    </row>
    <row r="131" spans="1:5">
      <c r="A131">
        <f>IF(ROW()-2&lt;=COUNT(图纸材料表!B:B),ROW()-2,"")</f>
        <v>129</v>
      </c>
      <c r="B131">
        <f>IFERROR(VLOOKUP($A131,图纸材料表!$A:$E,COLUMN(图纸材料表!B129),1),"")</f>
        <v>11</v>
      </c>
      <c r="C131">
        <f>IFERROR(VLOOKUP($A131,图纸材料表!$A:$E,COLUMN(图纸材料表!C129),1),"")</f>
        <v>160</v>
      </c>
      <c r="D131">
        <f>IFERROR(VLOOKUP($A131,图纸材料表!$A:$E,COLUMN(图纸材料表!D129),1),"")</f>
        <v>7</v>
      </c>
      <c r="E131">
        <f>IFERROR(VLOOKUP($A131,图纸材料表!$A:$E,COLUMN(图纸材料表!E129),1),"")</f>
        <v>128</v>
      </c>
    </row>
    <row r="132" spans="1:5">
      <c r="A132">
        <f>IF(ROW()-2&lt;=COUNT(图纸材料表!B:B),ROW()-2,"")</f>
        <v>130</v>
      </c>
      <c r="B132">
        <f>IFERROR(VLOOKUP($A132,图纸材料表!$A:$E,COLUMN(图纸材料表!B130),1),"")</f>
        <v>12</v>
      </c>
      <c r="C132">
        <f>IFERROR(VLOOKUP($A132,图纸材料表!$A:$E,COLUMN(图纸材料表!C130),1),"")</f>
        <v>35</v>
      </c>
      <c r="D132">
        <f>IFERROR(VLOOKUP($A132,图纸材料表!$A:$E,COLUMN(图纸材料表!D130),1),"")</f>
        <v>0</v>
      </c>
      <c r="E132">
        <f>IFERROR(VLOOKUP($A132,图纸材料表!$A:$E,COLUMN(图纸材料表!E130),1),"")</f>
        <v>8</v>
      </c>
    </row>
    <row r="133" spans="1:5">
      <c r="A133">
        <f>IF(ROW()-2&lt;=COUNT(图纸材料表!B:B),ROW()-2,"")</f>
        <v>131</v>
      </c>
      <c r="B133">
        <f>IFERROR(VLOOKUP($A133,图纸材料表!$A:$E,COLUMN(图纸材料表!B131),1),"")</f>
        <v>12</v>
      </c>
      <c r="C133">
        <f>IFERROR(VLOOKUP($A133,图纸材料表!$A:$E,COLUMN(图纸材料表!C131),1),"")</f>
        <v>35</v>
      </c>
      <c r="D133">
        <f>IFERROR(VLOOKUP($A133,图纸材料表!$A:$E,COLUMN(图纸材料表!D131),1),"")</f>
        <v>1</v>
      </c>
      <c r="E133">
        <f>IFERROR(VLOOKUP($A133,图纸材料表!$A:$E,COLUMN(图纸材料表!E131),1),"")</f>
        <v>11</v>
      </c>
    </row>
    <row r="134" spans="1:5">
      <c r="A134">
        <f>IF(ROW()-2&lt;=COUNT(图纸材料表!B:B),ROW()-2,"")</f>
        <v>132</v>
      </c>
      <c r="B134">
        <f>IFERROR(VLOOKUP($A134,图纸材料表!$A:$E,COLUMN(图纸材料表!B132),1),"")</f>
        <v>12</v>
      </c>
      <c r="C134">
        <f>IFERROR(VLOOKUP($A134,图纸材料表!$A:$E,COLUMN(图纸材料表!C132),1),"")</f>
        <v>35</v>
      </c>
      <c r="D134">
        <f>IFERROR(VLOOKUP($A134,图纸材料表!$A:$E,COLUMN(图纸材料表!D132),1),"")</f>
        <v>2</v>
      </c>
      <c r="E134">
        <f>IFERROR(VLOOKUP($A134,图纸材料表!$A:$E,COLUMN(图纸材料表!E132),1),"")</f>
        <v>22</v>
      </c>
    </row>
    <row r="135" spans="1:5">
      <c r="A135">
        <f>IF(ROW()-2&lt;=COUNT(图纸材料表!B:B),ROW()-2,"")</f>
        <v>133</v>
      </c>
      <c r="B135">
        <f>IFERROR(VLOOKUP($A135,图纸材料表!$A:$E,COLUMN(图纸材料表!B133),1),"")</f>
        <v>12</v>
      </c>
      <c r="C135">
        <f>IFERROR(VLOOKUP($A135,图纸材料表!$A:$E,COLUMN(图纸材料表!C133),1),"")</f>
        <v>35</v>
      </c>
      <c r="D135">
        <f>IFERROR(VLOOKUP($A135,图纸材料表!$A:$E,COLUMN(图纸材料表!D133),1),"")</f>
        <v>3</v>
      </c>
      <c r="E135">
        <f>IFERROR(VLOOKUP($A135,图纸材料表!$A:$E,COLUMN(图纸材料表!E133),1),"")</f>
        <v>22</v>
      </c>
    </row>
    <row r="136" spans="1:5">
      <c r="A136">
        <f>IF(ROW()-2&lt;=COUNT(图纸材料表!B:B),ROW()-2,"")</f>
        <v>134</v>
      </c>
      <c r="B136">
        <f>IFERROR(VLOOKUP($A136,图纸材料表!$A:$E,COLUMN(图纸材料表!B134),1),"")</f>
        <v>12</v>
      </c>
      <c r="C136">
        <f>IFERROR(VLOOKUP($A136,图纸材料表!$A:$E,COLUMN(图纸材料表!C134),1),"")</f>
        <v>35</v>
      </c>
      <c r="D136">
        <f>IFERROR(VLOOKUP($A136,图纸材料表!$A:$E,COLUMN(图纸材料表!D134),1),"")</f>
        <v>4</v>
      </c>
      <c r="E136">
        <f>IFERROR(VLOOKUP($A136,图纸材料表!$A:$E,COLUMN(图纸材料表!E134),1),"")</f>
        <v>22</v>
      </c>
    </row>
    <row r="137" spans="1:5">
      <c r="A137">
        <f>IF(ROW()-2&lt;=COUNT(图纸材料表!B:B),ROW()-2,"")</f>
        <v>135</v>
      </c>
      <c r="B137">
        <f>IFERROR(VLOOKUP($A137,图纸材料表!$A:$E,COLUMN(图纸材料表!B135),1),"")</f>
        <v>12</v>
      </c>
      <c r="C137">
        <f>IFERROR(VLOOKUP($A137,图纸材料表!$A:$E,COLUMN(图纸材料表!C135),1),"")</f>
        <v>35</v>
      </c>
      <c r="D137">
        <f>IFERROR(VLOOKUP($A137,图纸材料表!$A:$E,COLUMN(图纸材料表!D135),1),"")</f>
        <v>5</v>
      </c>
      <c r="E137">
        <f>IFERROR(VLOOKUP($A137,图纸材料表!$A:$E,COLUMN(图纸材料表!E135),1),"")</f>
        <v>75</v>
      </c>
    </row>
    <row r="138" spans="1:5">
      <c r="A138">
        <f>IF(ROW()-2&lt;=COUNT(图纸材料表!B:B),ROW()-2,"")</f>
        <v>136</v>
      </c>
      <c r="B138">
        <f>IFERROR(VLOOKUP($A138,图纸材料表!$A:$E,COLUMN(图纸材料表!B136),1),"")</f>
        <v>12</v>
      </c>
      <c r="C138">
        <f>IFERROR(VLOOKUP($A138,图纸材料表!$A:$E,COLUMN(图纸材料表!C136),1),"")</f>
        <v>35</v>
      </c>
      <c r="D138">
        <f>IFERROR(VLOOKUP($A138,图纸材料表!$A:$E,COLUMN(图纸材料表!D136),1),"")</f>
        <v>6</v>
      </c>
      <c r="E138">
        <f>IFERROR(VLOOKUP($A138,图纸材料表!$A:$E,COLUMN(图纸材料表!E136),1),"")</f>
        <v>22</v>
      </c>
    </row>
    <row r="139" spans="1:5">
      <c r="A139">
        <f>IF(ROW()-2&lt;=COUNT(图纸材料表!B:B),ROW()-2,"")</f>
        <v>137</v>
      </c>
      <c r="B139">
        <f>IFERROR(VLOOKUP($A139,图纸材料表!$A:$E,COLUMN(图纸材料表!B137),1),"")</f>
        <v>12</v>
      </c>
      <c r="C139">
        <f>IFERROR(VLOOKUP($A139,图纸材料表!$A:$E,COLUMN(图纸材料表!C137),1),"")</f>
        <v>35</v>
      </c>
      <c r="D139">
        <f>IFERROR(VLOOKUP($A139,图纸材料表!$A:$E,COLUMN(图纸材料表!D137),1),"")</f>
        <v>7</v>
      </c>
      <c r="E139">
        <f>IFERROR(VLOOKUP($A139,图纸材料表!$A:$E,COLUMN(图纸材料表!E137),1),"")</f>
        <v>17</v>
      </c>
    </row>
    <row r="140" spans="1:5">
      <c r="A140">
        <f>IF(ROW()-2&lt;=COUNT(图纸材料表!B:B),ROW()-2,"")</f>
        <v>138</v>
      </c>
      <c r="B140">
        <f>IFERROR(VLOOKUP($A140,图纸材料表!$A:$E,COLUMN(图纸材料表!B138),1),"")</f>
        <v>12</v>
      </c>
      <c r="C140">
        <f>IFERROR(VLOOKUP($A140,图纸材料表!$A:$E,COLUMN(图纸材料表!C138),1),"")</f>
        <v>35</v>
      </c>
      <c r="D140">
        <f>IFERROR(VLOOKUP($A140,图纸材料表!$A:$E,COLUMN(图纸材料表!D138),1),"")</f>
        <v>14</v>
      </c>
      <c r="E140">
        <f>IFERROR(VLOOKUP($A140,图纸材料表!$A:$E,COLUMN(图纸材料表!E138),1),"")</f>
        <v>18</v>
      </c>
    </row>
    <row r="141" spans="1:5">
      <c r="A141">
        <f>IF(ROW()-2&lt;=COUNT(图纸材料表!B:B),ROW()-2,"")</f>
        <v>139</v>
      </c>
      <c r="B141">
        <f>IFERROR(VLOOKUP($A141,图纸材料表!$A:$E,COLUMN(图纸材料表!B139),1),"")</f>
        <v>12</v>
      </c>
      <c r="C141">
        <f>IFERROR(VLOOKUP($A141,图纸材料表!$A:$E,COLUMN(图纸材料表!C139),1),"")</f>
        <v>35</v>
      </c>
      <c r="D141">
        <f>IFERROR(VLOOKUP($A141,图纸材料表!$A:$E,COLUMN(图纸材料表!D139),1),"")</f>
        <v>15</v>
      </c>
      <c r="E141">
        <f>IFERROR(VLOOKUP($A141,图纸材料表!$A:$E,COLUMN(图纸材料表!E139),1),"")</f>
        <v>17</v>
      </c>
    </row>
    <row r="142" spans="1:5">
      <c r="A142">
        <f>IF(ROW()-2&lt;=COUNT(图纸材料表!B:B),ROW()-2,"")</f>
        <v>140</v>
      </c>
      <c r="B142">
        <f>IFERROR(VLOOKUP($A142,图纸材料表!$A:$E,COLUMN(图纸材料表!B140),1),"")</f>
        <v>12</v>
      </c>
      <c r="C142">
        <f>IFERROR(VLOOKUP($A142,图纸材料表!$A:$E,COLUMN(图纸材料表!C140),1),"")</f>
        <v>89</v>
      </c>
      <c r="D142">
        <f>IFERROR(VLOOKUP($A142,图纸材料表!$A:$E,COLUMN(图纸材料表!D140),1),"")</f>
        <v>0</v>
      </c>
      <c r="E142">
        <f>IFERROR(VLOOKUP($A142,图纸材料表!$A:$E,COLUMN(图纸材料表!E140),1),"")</f>
        <v>7</v>
      </c>
    </row>
    <row r="143" spans="1:5">
      <c r="A143">
        <f>IF(ROW()-2&lt;=COUNT(图纸材料表!B:B),ROW()-2,"")</f>
        <v>141</v>
      </c>
      <c r="B143">
        <f>IFERROR(VLOOKUP($A143,图纸材料表!$A:$E,COLUMN(图纸材料表!B141),1),"")</f>
        <v>13</v>
      </c>
      <c r="C143">
        <f>IFERROR(VLOOKUP($A143,图纸材料表!$A:$E,COLUMN(图纸材料表!C141),1),"")</f>
        <v>5</v>
      </c>
      <c r="D143">
        <f>IFERROR(VLOOKUP($A143,图纸材料表!$A:$E,COLUMN(图纸材料表!D141),1),"")</f>
        <v>0</v>
      </c>
      <c r="E143">
        <f>IFERROR(VLOOKUP($A143,图纸材料表!$A:$E,COLUMN(图纸材料表!E141),1),"")</f>
        <v>53</v>
      </c>
    </row>
    <row r="144" spans="1:5">
      <c r="A144">
        <f>IF(ROW()-2&lt;=COUNT(图纸材料表!B:B),ROW()-2,"")</f>
        <v>142</v>
      </c>
      <c r="B144">
        <f>IFERROR(VLOOKUP($A144,图纸材料表!$A:$E,COLUMN(图纸材料表!B142),1),"")</f>
        <v>13</v>
      </c>
      <c r="C144">
        <f>IFERROR(VLOOKUP($A144,图纸材料表!$A:$E,COLUMN(图纸材料表!C142),1),"")</f>
        <v>5</v>
      </c>
      <c r="D144">
        <f>IFERROR(VLOOKUP($A144,图纸材料表!$A:$E,COLUMN(图纸材料表!D142),1),"")</f>
        <v>1</v>
      </c>
      <c r="E144">
        <f>IFERROR(VLOOKUP($A144,图纸材料表!$A:$E,COLUMN(图纸材料表!E142),1),"")</f>
        <v>12</v>
      </c>
    </row>
    <row r="145" spans="1:5">
      <c r="A145">
        <f>IF(ROW()-2&lt;=COUNT(图纸材料表!B:B),ROW()-2,"")</f>
        <v>143</v>
      </c>
      <c r="B145">
        <f>IFERROR(VLOOKUP($A145,图纸材料表!$A:$E,COLUMN(图纸材料表!B143),1),"")</f>
        <v>13</v>
      </c>
      <c r="C145">
        <f>IFERROR(VLOOKUP($A145,图纸材料表!$A:$E,COLUMN(图纸材料表!C143),1),"")</f>
        <v>5</v>
      </c>
      <c r="D145">
        <f>IFERROR(VLOOKUP($A145,图纸材料表!$A:$E,COLUMN(图纸材料表!D143),1),"")</f>
        <v>2</v>
      </c>
      <c r="E145">
        <f>IFERROR(VLOOKUP($A145,图纸材料表!$A:$E,COLUMN(图纸材料表!E143),1),"")</f>
        <v>34</v>
      </c>
    </row>
    <row r="146" spans="1:5">
      <c r="A146">
        <f>IF(ROW()-2&lt;=COUNT(图纸材料表!B:B),ROW()-2,"")</f>
        <v>144</v>
      </c>
      <c r="B146">
        <f>IFERROR(VLOOKUP($A146,图纸材料表!$A:$E,COLUMN(图纸材料表!B144),1),"")</f>
        <v>13</v>
      </c>
      <c r="C146">
        <f>IFERROR(VLOOKUP($A146,图纸材料表!$A:$E,COLUMN(图纸材料表!C144),1),"")</f>
        <v>17</v>
      </c>
      <c r="D146">
        <f>IFERROR(VLOOKUP($A146,图纸材料表!$A:$E,COLUMN(图纸材料表!D144),1),"")</f>
        <v>0</v>
      </c>
      <c r="E146">
        <f>IFERROR(VLOOKUP($A146,图纸材料表!$A:$E,COLUMN(图纸材料表!E144),1),"")</f>
        <v>46</v>
      </c>
    </row>
    <row r="147" spans="1:5">
      <c r="A147">
        <f>IF(ROW()-2&lt;=COUNT(图纸材料表!B:B),ROW()-2,"")</f>
        <v>145</v>
      </c>
      <c r="B147">
        <f>IFERROR(VLOOKUP($A147,图纸材料表!$A:$E,COLUMN(图纸材料表!B145),1),"")</f>
        <v>13</v>
      </c>
      <c r="C147">
        <f>IFERROR(VLOOKUP($A147,图纸材料表!$A:$E,COLUMN(图纸材料表!C145),1),"")</f>
        <v>65</v>
      </c>
      <c r="D147">
        <f>IFERROR(VLOOKUP($A147,图纸材料表!$A:$E,COLUMN(图纸材料表!D145),1),"")</f>
        <v>0</v>
      </c>
      <c r="E147">
        <f>IFERROR(VLOOKUP($A147,图纸材料表!$A:$E,COLUMN(图纸材料表!E145),1),"")</f>
        <v>5</v>
      </c>
    </row>
    <row r="148" spans="1:5">
      <c r="A148">
        <f>IF(ROW()-2&lt;=COUNT(图纸材料表!B:B),ROW()-2,"")</f>
        <v>146</v>
      </c>
      <c r="B148">
        <f>IFERROR(VLOOKUP($A148,图纸材料表!$A:$E,COLUMN(图纸材料表!B146),1),"")</f>
        <v>13</v>
      </c>
      <c r="C148">
        <f>IFERROR(VLOOKUP($A148,图纸材料表!$A:$E,COLUMN(图纸材料表!C146),1),"")</f>
        <v>72</v>
      </c>
      <c r="D148">
        <f>IFERROR(VLOOKUP($A148,图纸材料表!$A:$E,COLUMN(图纸材料表!D146),1),"")</f>
        <v>0</v>
      </c>
      <c r="E148">
        <f>IFERROR(VLOOKUP($A148,图纸材料表!$A:$E,COLUMN(图纸材料表!E146),1),"")</f>
        <v>1</v>
      </c>
    </row>
    <row r="149" spans="1:5">
      <c r="A149">
        <f>IF(ROW()-2&lt;=COUNT(图纸材料表!B:B),ROW()-2,"")</f>
        <v>147</v>
      </c>
      <c r="B149">
        <f>IFERROR(VLOOKUP($A149,图纸材料表!$A:$E,COLUMN(图纸材料表!B147),1),"")</f>
        <v>13</v>
      </c>
      <c r="C149">
        <f>IFERROR(VLOOKUP($A149,图纸材料表!$A:$E,COLUMN(图纸材料表!C147),1),"")</f>
        <v>85</v>
      </c>
      <c r="D149">
        <f>IFERROR(VLOOKUP($A149,图纸材料表!$A:$E,COLUMN(图纸材料表!D147),1),"")</f>
        <v>0</v>
      </c>
      <c r="E149">
        <f>IFERROR(VLOOKUP($A149,图纸材料表!$A:$E,COLUMN(图纸材料表!E147),1),"")</f>
        <v>1</v>
      </c>
    </row>
    <row r="150" spans="1:5">
      <c r="A150">
        <f>IF(ROW()-2&lt;=COUNT(图纸材料表!B:B),ROW()-2,"")</f>
        <v>148</v>
      </c>
      <c r="B150">
        <f>IFERROR(VLOOKUP($A150,图纸材料表!$A:$E,COLUMN(图纸材料表!B148),1),"")</f>
        <v>13</v>
      </c>
      <c r="C150">
        <f>IFERROR(VLOOKUP($A150,图纸材料表!$A:$E,COLUMN(图纸材料表!C148),1),"")</f>
        <v>98</v>
      </c>
      <c r="D150">
        <f>IFERROR(VLOOKUP($A150,图纸材料表!$A:$E,COLUMN(图纸材料表!D148),1),"")</f>
        <v>0</v>
      </c>
      <c r="E150">
        <f>IFERROR(VLOOKUP($A150,图纸材料表!$A:$E,COLUMN(图纸材料表!E148),1),"")</f>
        <v>117</v>
      </c>
    </row>
    <row r="151" spans="1:5">
      <c r="A151">
        <f>IF(ROW()-2&lt;=COUNT(图纸材料表!B:B),ROW()-2,"")</f>
        <v>149</v>
      </c>
      <c r="B151">
        <f>IFERROR(VLOOKUP($A151,图纸材料表!$A:$E,COLUMN(图纸材料表!B149),1),"")</f>
        <v>13</v>
      </c>
      <c r="C151">
        <f>IFERROR(VLOOKUP($A151,图纸材料表!$A:$E,COLUMN(图纸材料表!C149),1),"")</f>
        <v>126</v>
      </c>
      <c r="D151">
        <f>IFERROR(VLOOKUP($A151,图纸材料表!$A:$E,COLUMN(图纸材料表!D149),1),"")</f>
        <v>0</v>
      </c>
      <c r="E151">
        <f>IFERROR(VLOOKUP($A151,图纸材料表!$A:$E,COLUMN(图纸材料表!E149),1),"")</f>
        <v>13</v>
      </c>
    </row>
    <row r="152" spans="1:5">
      <c r="A152">
        <f>IF(ROW()-2&lt;=COUNT(图纸材料表!B:B),ROW()-2,"")</f>
        <v>150</v>
      </c>
      <c r="B152">
        <f>IFERROR(VLOOKUP($A152,图纸材料表!$A:$E,COLUMN(图纸材料表!B150),1),"")</f>
        <v>13</v>
      </c>
      <c r="C152">
        <f>IFERROR(VLOOKUP($A152,图纸材料表!$A:$E,COLUMN(图纸材料表!C150),1),"")</f>
        <v>126</v>
      </c>
      <c r="D152">
        <f>IFERROR(VLOOKUP($A152,图纸材料表!$A:$E,COLUMN(图纸材料表!D150),1),"")</f>
        <v>2</v>
      </c>
      <c r="E152">
        <f>IFERROR(VLOOKUP($A152,图纸材料表!$A:$E,COLUMN(图纸材料表!E150),1),"")</f>
        <v>33</v>
      </c>
    </row>
    <row r="153" spans="1:5">
      <c r="A153">
        <f>IF(ROW()-2&lt;=COUNT(图纸材料表!B:B),ROW()-2,"")</f>
        <v>151</v>
      </c>
      <c r="B153">
        <f>IFERROR(VLOOKUP($A153,图纸材料表!$A:$E,COLUMN(图纸材料表!B151),1),"")</f>
        <v>13</v>
      </c>
      <c r="C153">
        <f>IFERROR(VLOOKUP($A153,图纸材料表!$A:$E,COLUMN(图纸材料表!C151),1),"")</f>
        <v>134</v>
      </c>
      <c r="D153">
        <f>IFERROR(VLOOKUP($A153,图纸材料表!$A:$E,COLUMN(图纸材料表!D151),1),"")</f>
        <v>0</v>
      </c>
      <c r="E153">
        <f>IFERROR(VLOOKUP($A153,图纸材料表!$A:$E,COLUMN(图纸材料表!E151),1),"")</f>
        <v>108</v>
      </c>
    </row>
    <row r="154" spans="1:5">
      <c r="A154">
        <f>IF(ROW()-2&lt;=COUNT(图纸材料表!B:B),ROW()-2,"")</f>
        <v>152</v>
      </c>
      <c r="B154">
        <f>IFERROR(VLOOKUP($A154,图纸材料表!$A:$E,COLUMN(图纸材料表!B152),1),"")</f>
        <v>13</v>
      </c>
      <c r="C154">
        <f>IFERROR(VLOOKUP($A154,图纸材料表!$A:$E,COLUMN(图纸材料表!C152),1),"")</f>
        <v>135</v>
      </c>
      <c r="D154">
        <f>IFERROR(VLOOKUP($A154,图纸材料表!$A:$E,COLUMN(图纸材料表!D152),1),"")</f>
        <v>0</v>
      </c>
      <c r="E154">
        <f>IFERROR(VLOOKUP($A154,图纸材料表!$A:$E,COLUMN(图纸材料表!E152),1),"")</f>
        <v>2</v>
      </c>
    </row>
    <row r="155" spans="1:5">
      <c r="A155">
        <f>IF(ROW()-2&lt;=COUNT(图纸材料表!B:B),ROW()-2,"")</f>
        <v>153</v>
      </c>
      <c r="B155">
        <f>IFERROR(VLOOKUP($A155,图纸材料表!$A:$E,COLUMN(图纸材料表!B153),1),"")</f>
        <v>13</v>
      </c>
      <c r="C155">
        <f>IFERROR(VLOOKUP($A155,图纸材料表!$A:$E,COLUMN(图纸材料表!C153),1),"")</f>
        <v>160</v>
      </c>
      <c r="D155">
        <f>IFERROR(VLOOKUP($A155,图纸材料表!$A:$E,COLUMN(图纸材料表!D153),1),"")</f>
        <v>0</v>
      </c>
      <c r="E155">
        <f>IFERROR(VLOOKUP($A155,图纸材料表!$A:$E,COLUMN(图纸材料表!E153),1),"")</f>
        <v>30</v>
      </c>
    </row>
    <row r="156" spans="1:5">
      <c r="A156">
        <f>IF(ROW()-2&lt;=COUNT(图纸材料表!B:B),ROW()-2,"")</f>
        <v>154</v>
      </c>
      <c r="B156">
        <f>IFERROR(VLOOKUP($A156,图纸材料表!$A:$E,COLUMN(图纸材料表!B154),1),"")</f>
        <v>14</v>
      </c>
      <c r="C156">
        <f>IFERROR(VLOOKUP($A156,图纸材料表!$A:$E,COLUMN(图纸材料表!C154),1),"")</f>
        <v>35</v>
      </c>
      <c r="D156">
        <f>IFERROR(VLOOKUP($A156,图纸材料表!$A:$E,COLUMN(图纸材料表!D154),1),"")</f>
        <v>0</v>
      </c>
      <c r="E156">
        <f>IFERROR(VLOOKUP($A156,图纸材料表!$A:$E,COLUMN(图纸材料表!E154),1),"")</f>
        <v>42</v>
      </c>
    </row>
    <row r="157" spans="1:5">
      <c r="A157">
        <f>IF(ROW()-2&lt;=COUNT(图纸材料表!B:B),ROW()-2,"")</f>
        <v>155</v>
      </c>
      <c r="B157">
        <f>IFERROR(VLOOKUP($A157,图纸材料表!$A:$E,COLUMN(图纸材料表!B155),1),"")</f>
        <v>14</v>
      </c>
      <c r="C157">
        <f>IFERROR(VLOOKUP($A157,图纸材料表!$A:$E,COLUMN(图纸材料表!C155),1),"")</f>
        <v>35</v>
      </c>
      <c r="D157">
        <f>IFERROR(VLOOKUP($A157,图纸材料表!$A:$E,COLUMN(图纸材料表!D155),1),"")</f>
        <v>1</v>
      </c>
      <c r="E157">
        <f>IFERROR(VLOOKUP($A157,图纸材料表!$A:$E,COLUMN(图纸材料表!E155),1),"")</f>
        <v>69</v>
      </c>
    </row>
    <row r="158" spans="1:5">
      <c r="A158">
        <f>IF(ROW()-2&lt;=COUNT(图纸材料表!B:B),ROW()-2,"")</f>
        <v>156</v>
      </c>
      <c r="B158">
        <f>IFERROR(VLOOKUP($A158,图纸材料表!$A:$E,COLUMN(图纸材料表!B156),1),"")</f>
        <v>14</v>
      </c>
      <c r="C158">
        <f>IFERROR(VLOOKUP($A158,图纸材料表!$A:$E,COLUMN(图纸材料表!C156),1),"")</f>
        <v>35</v>
      </c>
      <c r="D158">
        <f>IFERROR(VLOOKUP($A158,图纸材料表!$A:$E,COLUMN(图纸材料表!D156),1),"")</f>
        <v>2</v>
      </c>
      <c r="E158">
        <f>IFERROR(VLOOKUP($A158,图纸材料表!$A:$E,COLUMN(图纸材料表!E156),1),"")</f>
        <v>72</v>
      </c>
    </row>
    <row r="159" spans="1:5">
      <c r="A159">
        <f>IF(ROW()-2&lt;=COUNT(图纸材料表!B:B),ROW()-2,"")</f>
        <v>157</v>
      </c>
      <c r="B159">
        <f>IFERROR(VLOOKUP($A159,图纸材料表!$A:$E,COLUMN(图纸材料表!B157),1),"")</f>
        <v>14</v>
      </c>
      <c r="C159">
        <f>IFERROR(VLOOKUP($A159,图纸材料表!$A:$E,COLUMN(图纸材料表!C157),1),"")</f>
        <v>35</v>
      </c>
      <c r="D159">
        <f>IFERROR(VLOOKUP($A159,图纸材料表!$A:$E,COLUMN(图纸材料表!D157),1),"")</f>
        <v>3</v>
      </c>
      <c r="E159">
        <f>IFERROR(VLOOKUP($A159,图纸材料表!$A:$E,COLUMN(图纸材料表!E157),1),"")</f>
        <v>20</v>
      </c>
    </row>
    <row r="160" spans="1:5">
      <c r="A160">
        <f>IF(ROW()-2&lt;=COUNT(图纸材料表!B:B),ROW()-2,"")</f>
        <v>158</v>
      </c>
      <c r="B160">
        <f>IFERROR(VLOOKUP($A160,图纸材料表!$A:$E,COLUMN(图纸材料表!B158),1),"")</f>
        <v>14</v>
      </c>
      <c r="C160">
        <f>IFERROR(VLOOKUP($A160,图纸材料表!$A:$E,COLUMN(图纸材料表!C158),1),"")</f>
        <v>35</v>
      </c>
      <c r="D160">
        <f>IFERROR(VLOOKUP($A160,图纸材料表!$A:$E,COLUMN(图纸材料表!D158),1),"")</f>
        <v>4</v>
      </c>
      <c r="E160">
        <f>IFERROR(VLOOKUP($A160,图纸材料表!$A:$E,COLUMN(图纸材料表!E158),1),"")</f>
        <v>20</v>
      </c>
    </row>
    <row r="161" spans="1:5">
      <c r="A161">
        <f>IF(ROW()-2&lt;=COUNT(图纸材料表!B:B),ROW()-2,"")</f>
        <v>159</v>
      </c>
      <c r="B161">
        <f>IFERROR(VLOOKUP($A161,图纸材料表!$A:$E,COLUMN(图纸材料表!B159),1),"")</f>
        <v>14</v>
      </c>
      <c r="C161">
        <f>IFERROR(VLOOKUP($A161,图纸材料表!$A:$E,COLUMN(图纸材料表!C159),1),"")</f>
        <v>35</v>
      </c>
      <c r="D161">
        <f>IFERROR(VLOOKUP($A161,图纸材料表!$A:$E,COLUMN(图纸材料表!D159),1),"")</f>
        <v>5</v>
      </c>
      <c r="E161">
        <f>IFERROR(VLOOKUP($A161,图纸材料表!$A:$E,COLUMN(图纸材料表!E159),1),"")</f>
        <v>24</v>
      </c>
    </row>
    <row r="162" spans="1:5">
      <c r="A162">
        <f>IF(ROW()-2&lt;=COUNT(图纸材料表!B:B),ROW()-2,"")</f>
        <v>160</v>
      </c>
      <c r="B162">
        <f>IFERROR(VLOOKUP($A162,图纸材料表!$A:$E,COLUMN(图纸材料表!B160),1),"")</f>
        <v>14</v>
      </c>
      <c r="C162">
        <f>IFERROR(VLOOKUP($A162,图纸材料表!$A:$E,COLUMN(图纸材料表!C160),1),"")</f>
        <v>35</v>
      </c>
      <c r="D162">
        <f>IFERROR(VLOOKUP($A162,图纸材料表!$A:$E,COLUMN(图纸材料表!D160),1),"")</f>
        <v>6</v>
      </c>
      <c r="E162">
        <f>IFERROR(VLOOKUP($A162,图纸材料表!$A:$E,COLUMN(图纸材料表!E160),1),"")</f>
        <v>20</v>
      </c>
    </row>
    <row r="163" spans="1:5">
      <c r="A163">
        <f>IF(ROW()-2&lt;=COUNT(图纸材料表!B:B),ROW()-2,"")</f>
        <v>161</v>
      </c>
      <c r="B163">
        <f>IFERROR(VLOOKUP($A163,图纸材料表!$A:$E,COLUMN(图纸材料表!B161),1),"")</f>
        <v>14</v>
      </c>
      <c r="C163">
        <f>IFERROR(VLOOKUP($A163,图纸材料表!$A:$E,COLUMN(图纸材料表!C161),1),"")</f>
        <v>53</v>
      </c>
      <c r="D163">
        <f>IFERROR(VLOOKUP($A163,图纸材料表!$A:$E,COLUMN(图纸材料表!D161),1),"")</f>
        <v>0</v>
      </c>
      <c r="E163">
        <f>IFERROR(VLOOKUP($A163,图纸材料表!$A:$E,COLUMN(图纸材料表!E161),1),"")</f>
        <v>2</v>
      </c>
    </row>
    <row r="164" spans="1:5">
      <c r="A164">
        <f>IF(ROW()-2&lt;=COUNT(图纸材料表!B:B),ROW()-2,"")</f>
        <v>162</v>
      </c>
      <c r="B164">
        <f>IFERROR(VLOOKUP($A164,图纸材料表!$A:$E,COLUMN(图纸材料表!B162),1),"")</f>
        <v>14</v>
      </c>
      <c r="C164">
        <f>IFERROR(VLOOKUP($A164,图纸材料表!$A:$E,COLUMN(图纸材料表!C162),1),"")</f>
        <v>65</v>
      </c>
      <c r="D164">
        <f>IFERROR(VLOOKUP($A164,图纸材料表!$A:$E,COLUMN(图纸材料表!D162),1),"")</f>
        <v>0</v>
      </c>
      <c r="E164">
        <f>IFERROR(VLOOKUP($A164,图纸材料表!$A:$E,COLUMN(图纸材料表!E162),1),"")</f>
        <v>3</v>
      </c>
    </row>
    <row r="165" spans="1:5">
      <c r="A165">
        <f>IF(ROW()-2&lt;=COUNT(图纸材料表!B:B),ROW()-2,"")</f>
        <v>163</v>
      </c>
      <c r="B165">
        <f>IFERROR(VLOOKUP($A165,图纸材料表!$A:$E,COLUMN(图纸材料表!B163),1),"")</f>
        <v>14</v>
      </c>
      <c r="C165">
        <f>IFERROR(VLOOKUP($A165,图纸材料表!$A:$E,COLUMN(图纸材料表!C163),1),"")</f>
        <v>72</v>
      </c>
      <c r="D165">
        <f>IFERROR(VLOOKUP($A165,图纸材料表!$A:$E,COLUMN(图纸材料表!D163),1),"")</f>
        <v>0</v>
      </c>
      <c r="E165">
        <f>IFERROR(VLOOKUP($A165,图纸材料表!$A:$E,COLUMN(图纸材料表!E163),1),"")</f>
        <v>2</v>
      </c>
    </row>
    <row r="166" spans="1:5">
      <c r="A166">
        <f>IF(ROW()-2&lt;=COUNT(图纸材料表!B:B),ROW()-2,"")</f>
        <v>164</v>
      </c>
      <c r="B166">
        <f>IFERROR(VLOOKUP($A166,图纸材料表!$A:$E,COLUMN(图纸材料表!B164),1),"")</f>
        <v>14</v>
      </c>
      <c r="C166">
        <f>IFERROR(VLOOKUP($A166,图纸材料表!$A:$E,COLUMN(图纸材料表!C164),1),"")</f>
        <v>85</v>
      </c>
      <c r="D166">
        <f>IFERROR(VLOOKUP($A166,图纸材料表!$A:$E,COLUMN(图纸材料表!D164),1),"")</f>
        <v>0</v>
      </c>
      <c r="E166">
        <f>IFERROR(VLOOKUP($A166,图纸材料表!$A:$E,COLUMN(图纸材料表!E164),1),"")</f>
        <v>12</v>
      </c>
    </row>
    <row r="167" spans="1:5">
      <c r="A167">
        <f>IF(ROW()-2&lt;=COUNT(图纸材料表!B:B),ROW()-2,"")</f>
        <v>165</v>
      </c>
      <c r="B167">
        <f>IFERROR(VLOOKUP($A167,图纸材料表!$A:$E,COLUMN(图纸材料表!B165),1),"")</f>
        <v>14</v>
      </c>
      <c r="C167">
        <f>IFERROR(VLOOKUP($A167,图纸材料表!$A:$E,COLUMN(图纸材料表!C165),1),"")</f>
        <v>155</v>
      </c>
      <c r="D167">
        <f>IFERROR(VLOOKUP($A167,图纸材料表!$A:$E,COLUMN(图纸材料表!D165),1),"")</f>
        <v>0</v>
      </c>
      <c r="E167">
        <f>IFERROR(VLOOKUP($A167,图纸材料表!$A:$E,COLUMN(图纸材料表!E165),1),"")</f>
        <v>10</v>
      </c>
    </row>
    <row r="168" spans="1:5">
      <c r="A168">
        <f>IF(ROW()-2&lt;=COUNT(图纸材料表!B:B),ROW()-2,"")</f>
        <v>166</v>
      </c>
      <c r="B168">
        <f>IFERROR(VLOOKUP($A168,图纸材料表!$A:$E,COLUMN(图纸材料表!B166),1),"")</f>
        <v>14</v>
      </c>
      <c r="C168">
        <f>IFERROR(VLOOKUP($A168,图纸材料表!$A:$E,COLUMN(图纸材料表!C166),1),"")</f>
        <v>156</v>
      </c>
      <c r="D168">
        <f>IFERROR(VLOOKUP($A168,图纸材料表!$A:$E,COLUMN(图纸材料表!D166),1),"")</f>
        <v>0</v>
      </c>
      <c r="E168">
        <f>IFERROR(VLOOKUP($A168,图纸材料表!$A:$E,COLUMN(图纸材料表!E166),1),"")</f>
        <v>7</v>
      </c>
    </row>
    <row r="169" spans="1:5">
      <c r="A169">
        <f>IF(ROW()-2&lt;=COUNT(图纸材料表!B:B),ROW()-2,"")</f>
        <v>167</v>
      </c>
      <c r="B169">
        <f>IFERROR(VLOOKUP($A169,图纸材料表!$A:$E,COLUMN(图纸材料表!B167),1),"")</f>
        <v>14</v>
      </c>
      <c r="C169">
        <f>IFERROR(VLOOKUP($A169,图纸材料表!$A:$E,COLUMN(图纸材料表!C167),1),"")</f>
        <v>251</v>
      </c>
      <c r="D169">
        <f>IFERROR(VLOOKUP($A169,图纸材料表!$A:$E,COLUMN(图纸材料表!D167),1),"")</f>
        <v>0</v>
      </c>
      <c r="E169">
        <f>IFERROR(VLOOKUP($A169,图纸材料表!$A:$E,COLUMN(图纸材料表!E167),1),"")</f>
        <v>60</v>
      </c>
    </row>
    <row r="170" spans="1:5">
      <c r="A170">
        <f>IF(ROW()-2&lt;=COUNT(图纸材料表!B:B),ROW()-2,"")</f>
        <v>168</v>
      </c>
      <c r="B170">
        <f>IFERROR(VLOOKUP($A170,图纸材料表!$A:$E,COLUMN(图纸材料表!B168),1),"")</f>
        <v>14</v>
      </c>
      <c r="C170">
        <f>IFERROR(VLOOKUP($A170,图纸材料表!$A:$E,COLUMN(图纸材料表!C168),1),"")</f>
        <v>251</v>
      </c>
      <c r="D170">
        <f>IFERROR(VLOOKUP($A170,图纸材料表!$A:$E,COLUMN(图纸材料表!D168),1),"")</f>
        <v>7</v>
      </c>
      <c r="E170">
        <f>IFERROR(VLOOKUP($A170,图纸材料表!$A:$E,COLUMN(图纸材料表!E168),1),"")</f>
        <v>61</v>
      </c>
    </row>
    <row r="171" spans="1:5">
      <c r="A171">
        <f>IF(ROW()-2&lt;=COUNT(图纸材料表!B:B),ROW()-2,"")</f>
        <v>169</v>
      </c>
      <c r="B171">
        <f>IFERROR(VLOOKUP($A171,图纸材料表!$A:$E,COLUMN(图纸材料表!B169),1),"")</f>
        <v>15</v>
      </c>
      <c r="C171">
        <f>IFERROR(VLOOKUP($A171,图纸材料表!$A:$E,COLUMN(图纸材料表!C169),1),"")</f>
        <v>12</v>
      </c>
      <c r="D171">
        <f>IFERROR(VLOOKUP($A171,图纸材料表!$A:$E,COLUMN(图纸材料表!D169),1),"")</f>
        <v>0</v>
      </c>
      <c r="E171">
        <f>IFERROR(VLOOKUP($A171,图纸材料表!$A:$E,COLUMN(图纸材料表!E169),1),"")</f>
        <v>80</v>
      </c>
    </row>
    <row r="172" spans="1:5">
      <c r="A172">
        <f>IF(ROW()-2&lt;=COUNT(图纸材料表!B:B),ROW()-2,"")</f>
        <v>170</v>
      </c>
      <c r="B172">
        <f>IFERROR(VLOOKUP($A172,图纸材料表!$A:$E,COLUMN(图纸材料表!B170),1),"")</f>
        <v>15</v>
      </c>
      <c r="C172">
        <f>IFERROR(VLOOKUP($A172,图纸材料表!$A:$E,COLUMN(图纸材料表!C170),1),"")</f>
        <v>24</v>
      </c>
      <c r="D172">
        <f>IFERROR(VLOOKUP($A172,图纸材料表!$A:$E,COLUMN(图纸材料表!D170),1),"")</f>
        <v>0</v>
      </c>
      <c r="E172">
        <f>IFERROR(VLOOKUP($A172,图纸材料表!$A:$E,COLUMN(图纸材料表!E170),1),"")</f>
        <v>120</v>
      </c>
    </row>
    <row r="173" spans="1:5">
      <c r="A173">
        <f>IF(ROW()-2&lt;=COUNT(图纸材料表!B:B),ROW()-2,"")</f>
        <v>171</v>
      </c>
      <c r="B173">
        <f>IFERROR(VLOOKUP($A173,图纸材料表!$A:$E,COLUMN(图纸材料表!B171),1),"")</f>
        <v>15</v>
      </c>
      <c r="C173">
        <f>IFERROR(VLOOKUP($A173,图纸材料表!$A:$E,COLUMN(图纸材料表!C171),1),"")</f>
        <v>24</v>
      </c>
      <c r="D173">
        <f>IFERROR(VLOOKUP($A173,图纸材料表!$A:$E,COLUMN(图纸材料表!D171),1),"")</f>
        <v>2</v>
      </c>
      <c r="E173">
        <f>IFERROR(VLOOKUP($A173,图纸材料表!$A:$E,COLUMN(图纸材料表!E171),1),"")</f>
        <v>197</v>
      </c>
    </row>
    <row r="174" spans="1:5">
      <c r="A174">
        <f>IF(ROW()-2&lt;=COUNT(图纸材料表!B:B),ROW()-2,"")</f>
        <v>172</v>
      </c>
      <c r="B174">
        <f>IFERROR(VLOOKUP($A174,图纸材料表!$A:$E,COLUMN(图纸材料表!B172),1),"")</f>
        <v>15</v>
      </c>
      <c r="C174">
        <f>IFERROR(VLOOKUP($A174,图纸材料表!$A:$E,COLUMN(图纸材料表!C172),1),"")</f>
        <v>44</v>
      </c>
      <c r="D174">
        <f>IFERROR(VLOOKUP($A174,图纸材料表!$A:$E,COLUMN(图纸材料表!D172),1),"")</f>
        <v>1</v>
      </c>
      <c r="E174">
        <f>IFERROR(VLOOKUP($A174,图纸材料表!$A:$E,COLUMN(图纸材料表!E172),1),"")</f>
        <v>64</v>
      </c>
    </row>
    <row r="175" spans="1:5">
      <c r="A175">
        <f>IF(ROW()-2&lt;=COUNT(图纸材料表!B:B),ROW()-2,"")</f>
        <v>173</v>
      </c>
      <c r="B175">
        <f>IFERROR(VLOOKUP($A175,图纸材料表!$A:$E,COLUMN(图纸材料表!B173),1),"")</f>
        <v>15</v>
      </c>
      <c r="C175">
        <f>IFERROR(VLOOKUP($A175,图纸材料表!$A:$E,COLUMN(图纸材料表!C173),1),"")</f>
        <v>85</v>
      </c>
      <c r="D175">
        <f>IFERROR(VLOOKUP($A175,图纸材料表!$A:$E,COLUMN(图纸材料表!D173),1),"")</f>
        <v>0</v>
      </c>
      <c r="E175">
        <f>IFERROR(VLOOKUP($A175,图纸材料表!$A:$E,COLUMN(图纸材料表!E173),1),"")</f>
        <v>56</v>
      </c>
    </row>
    <row r="176" spans="1:5">
      <c r="A176">
        <f>IF(ROW()-2&lt;=COUNT(图纸材料表!B:B),ROW()-2,"")</f>
        <v>174</v>
      </c>
      <c r="B176">
        <f>IFERROR(VLOOKUP($A176,图纸材料表!$A:$E,COLUMN(图纸材料表!B174),1),"")</f>
        <v>15</v>
      </c>
      <c r="C176">
        <f>IFERROR(VLOOKUP($A176,图纸材料表!$A:$E,COLUMN(图纸材料表!C174),1),"")</f>
        <v>126</v>
      </c>
      <c r="D176">
        <f>IFERROR(VLOOKUP($A176,图纸材料表!$A:$E,COLUMN(图纸材料表!D174),1),"")</f>
        <v>2</v>
      </c>
      <c r="E176">
        <f>IFERROR(VLOOKUP($A176,图纸材料表!$A:$E,COLUMN(图纸材料表!E174),1),"")</f>
        <v>52</v>
      </c>
    </row>
    <row r="177" spans="1:5">
      <c r="A177">
        <f>IF(ROW()-2&lt;=COUNT(图纸材料表!B:B),ROW()-2,"")</f>
        <v>175</v>
      </c>
      <c r="B177">
        <f>IFERROR(VLOOKUP($A177,图纸材料表!$A:$E,COLUMN(图纸材料表!B175),1),"")</f>
        <v>15</v>
      </c>
      <c r="C177">
        <f>IFERROR(VLOOKUP($A177,图纸材料表!$A:$E,COLUMN(图纸材料表!C175),1),"")</f>
        <v>160</v>
      </c>
      <c r="D177">
        <f>IFERROR(VLOOKUP($A177,图纸材料表!$A:$E,COLUMN(图纸材料表!D175),1),"")</f>
        <v>1</v>
      </c>
      <c r="E177">
        <f>IFERROR(VLOOKUP($A177,图纸材料表!$A:$E,COLUMN(图纸材料表!E175),1),"")</f>
        <v>142</v>
      </c>
    </row>
    <row r="178" spans="1:5">
      <c r="A178">
        <f>IF(ROW()-2&lt;=COUNT(图纸材料表!B:B),ROW()-2,"")</f>
        <v>176</v>
      </c>
      <c r="B178">
        <f>IFERROR(VLOOKUP($A178,图纸材料表!$A:$E,COLUMN(图纸材料表!B176),1),"")</f>
        <v>16</v>
      </c>
      <c r="C178">
        <f>IFERROR(VLOOKUP($A178,图纸材料表!$A:$E,COLUMN(图纸材料表!C176),1),"")</f>
        <v>5</v>
      </c>
      <c r="D178">
        <f>IFERROR(VLOOKUP($A178,图纸材料表!$A:$E,COLUMN(图纸材料表!D176),1),"")</f>
        <v>5</v>
      </c>
      <c r="E178">
        <f>IFERROR(VLOOKUP($A178,图纸材料表!$A:$E,COLUMN(图纸材料表!E176),1),"")</f>
        <v>59</v>
      </c>
    </row>
    <row r="179" spans="1:5">
      <c r="A179">
        <f>IF(ROW()-2&lt;=COUNT(图纸材料表!B:B),ROW()-2,"")</f>
        <v>177</v>
      </c>
      <c r="B179">
        <f>IFERROR(VLOOKUP($A179,图纸材料表!$A:$E,COLUMN(图纸材料表!B177),1),"")</f>
        <v>16</v>
      </c>
      <c r="C179">
        <f>IFERROR(VLOOKUP($A179,图纸材料表!$A:$E,COLUMN(图纸材料表!C177),1),"")</f>
        <v>25</v>
      </c>
      <c r="D179">
        <f>IFERROR(VLOOKUP($A179,图纸材料表!$A:$E,COLUMN(图纸材料表!D177),1),"")</f>
        <v>0</v>
      </c>
      <c r="E179">
        <f>IFERROR(VLOOKUP($A179,图纸材料表!$A:$E,COLUMN(图纸材料表!E177),1),"")</f>
        <v>1</v>
      </c>
    </row>
    <row r="180" spans="1:5">
      <c r="A180">
        <f>IF(ROW()-2&lt;=COUNT(图纸材料表!B:B),ROW()-2,"")</f>
        <v>178</v>
      </c>
      <c r="B180">
        <f>IFERROR(VLOOKUP($A180,图纸材料表!$A:$E,COLUMN(图纸材料表!B178),1),"")</f>
        <v>16</v>
      </c>
      <c r="C180">
        <f>IFERROR(VLOOKUP($A180,图纸材料表!$A:$E,COLUMN(图纸材料表!C178),1),"")</f>
        <v>44</v>
      </c>
      <c r="D180">
        <f>IFERROR(VLOOKUP($A180,图纸材料表!$A:$E,COLUMN(图纸材料表!D178),1),"")</f>
        <v>5</v>
      </c>
      <c r="E180">
        <f>IFERROR(VLOOKUP($A180,图纸材料表!$A:$E,COLUMN(图纸材料表!E178),1),"")</f>
        <v>28</v>
      </c>
    </row>
    <row r="181" spans="1:5">
      <c r="A181">
        <f>IF(ROW()-2&lt;=COUNT(图纸材料表!B:B),ROW()-2,"")</f>
        <v>179</v>
      </c>
      <c r="B181">
        <f>IFERROR(VLOOKUP($A181,图纸材料表!$A:$E,COLUMN(图纸材料表!B179),1),"")</f>
        <v>16</v>
      </c>
      <c r="C181">
        <f>IFERROR(VLOOKUP($A181,图纸材料表!$A:$E,COLUMN(图纸材料表!C179),1),"")</f>
        <v>50</v>
      </c>
      <c r="D181">
        <f>IFERROR(VLOOKUP($A181,图纸材料表!$A:$E,COLUMN(图纸材料表!D179),1),"")</f>
        <v>5</v>
      </c>
      <c r="E181">
        <f>IFERROR(VLOOKUP($A181,图纸材料表!$A:$E,COLUMN(图纸材料表!E179),1),"")</f>
        <v>8</v>
      </c>
    </row>
    <row r="182" spans="1:5">
      <c r="A182">
        <f>IF(ROW()-2&lt;=COUNT(图纸材料表!B:B),ROW()-2,"")</f>
        <v>180</v>
      </c>
      <c r="B182">
        <f>IFERROR(VLOOKUP($A182,图纸材料表!$A:$E,COLUMN(图纸材料表!B180),1),"")</f>
        <v>16</v>
      </c>
      <c r="C182">
        <f>IFERROR(VLOOKUP($A182,图纸材料表!$A:$E,COLUMN(图纸材料表!C180),1),"")</f>
        <v>53</v>
      </c>
      <c r="D182">
        <f>IFERROR(VLOOKUP($A182,图纸材料表!$A:$E,COLUMN(图纸材料表!D180),1),"")</f>
        <v>0</v>
      </c>
      <c r="E182">
        <f>IFERROR(VLOOKUP($A182,图纸材料表!$A:$E,COLUMN(图纸材料表!E180),1),"")</f>
        <v>18</v>
      </c>
    </row>
    <row r="183" spans="1:5">
      <c r="A183">
        <f>IF(ROW()-2&lt;=COUNT(图纸材料表!B:B),ROW()-2,"")</f>
        <v>181</v>
      </c>
      <c r="B183">
        <f>IFERROR(VLOOKUP($A183,图纸材料表!$A:$E,COLUMN(图纸材料表!B181),1),"")</f>
        <v>16</v>
      </c>
      <c r="C183">
        <f>IFERROR(VLOOKUP($A183,图纸材料表!$A:$E,COLUMN(图纸材料表!C181),1),"")</f>
        <v>76</v>
      </c>
      <c r="D183">
        <f>IFERROR(VLOOKUP($A183,图纸材料表!$A:$E,COLUMN(图纸材料表!D181),1),"")</f>
        <v>5</v>
      </c>
      <c r="E183">
        <f>IFERROR(VLOOKUP($A183,图纸材料表!$A:$E,COLUMN(图纸材料表!E181),1),"")</f>
        <v>2</v>
      </c>
    </row>
    <row r="184" spans="1:5">
      <c r="A184">
        <f>IF(ROW()-2&lt;=COUNT(图纸材料表!B:B),ROW()-2,"")</f>
        <v>182</v>
      </c>
      <c r="B184">
        <f>IFERROR(VLOOKUP($A184,图纸材料表!$A:$E,COLUMN(图纸材料表!B182),1),"")</f>
        <v>16</v>
      </c>
      <c r="C184">
        <f>IFERROR(VLOOKUP($A184,图纸材料表!$A:$E,COLUMN(图纸材料表!C182),1),"")</f>
        <v>85</v>
      </c>
      <c r="D184">
        <f>IFERROR(VLOOKUP($A184,图纸材料表!$A:$E,COLUMN(图纸材料表!D182),1),"")</f>
        <v>0</v>
      </c>
      <c r="E184">
        <f>IFERROR(VLOOKUP($A184,图纸材料表!$A:$E,COLUMN(图纸材料表!E182),1),"")</f>
        <v>23</v>
      </c>
    </row>
    <row r="185" spans="1:5">
      <c r="A185">
        <f>IF(ROW()-2&lt;=COUNT(图纸材料表!B:B),ROW()-2,"")</f>
        <v>183</v>
      </c>
      <c r="B185">
        <f>IFERROR(VLOOKUP($A185,图纸材料表!$A:$E,COLUMN(图纸材料表!B183),1),"")</f>
        <v>16</v>
      </c>
      <c r="C185">
        <f>IFERROR(VLOOKUP($A185,图纸材料表!$A:$E,COLUMN(图纸材料表!C183),1),"")</f>
        <v>89</v>
      </c>
      <c r="D185">
        <f>IFERROR(VLOOKUP($A185,图纸材料表!$A:$E,COLUMN(图纸材料表!D183),1),"")</f>
        <v>0</v>
      </c>
      <c r="E185">
        <f>IFERROR(VLOOKUP($A185,图纸材料表!$A:$E,COLUMN(图纸材料表!E183),1),"")</f>
        <v>5</v>
      </c>
    </row>
    <row r="186" spans="1:5">
      <c r="A186">
        <f>IF(ROW()-2&lt;=COUNT(图纸材料表!B:B),ROW()-2,"")</f>
        <v>184</v>
      </c>
      <c r="B186">
        <f>IFERROR(VLOOKUP($A186,图纸材料表!$A:$E,COLUMN(图纸材料表!B184),1),"")</f>
        <v>16</v>
      </c>
      <c r="C186">
        <f>IFERROR(VLOOKUP($A186,图纸材料表!$A:$E,COLUMN(图纸材料表!C184),1),"")</f>
        <v>98</v>
      </c>
      <c r="D186">
        <f>IFERROR(VLOOKUP($A186,图纸材料表!$A:$E,COLUMN(图纸材料表!D184),1),"")</f>
        <v>0</v>
      </c>
      <c r="E186">
        <f>IFERROR(VLOOKUP($A186,图纸材料表!$A:$E,COLUMN(图纸材料表!E184),1),"")</f>
        <v>339</v>
      </c>
    </row>
    <row r="187" spans="1:5">
      <c r="A187">
        <f>IF(ROW()-2&lt;=COUNT(图纸材料表!B:B),ROW()-2,"")</f>
        <v>185</v>
      </c>
      <c r="B187">
        <f>IFERROR(VLOOKUP($A187,图纸材料表!$A:$E,COLUMN(图纸材料表!B185),1),"")</f>
        <v>16</v>
      </c>
      <c r="C187">
        <f>IFERROR(VLOOKUP($A187,图纸材料表!$A:$E,COLUMN(图纸材料表!C185),1),"")</f>
        <v>98</v>
      </c>
      <c r="D187">
        <f>IFERROR(VLOOKUP($A187,图纸材料表!$A:$E,COLUMN(图纸材料表!D185),1),"")</f>
        <v>3</v>
      </c>
      <c r="E187">
        <f>IFERROR(VLOOKUP($A187,图纸材料表!$A:$E,COLUMN(图纸材料表!E185),1),"")</f>
        <v>6</v>
      </c>
    </row>
    <row r="188" spans="1:5">
      <c r="A188">
        <f>IF(ROW()-2&lt;=COUNT(图纸材料表!B:B),ROW()-2,"")</f>
        <v>186</v>
      </c>
      <c r="B188">
        <f>IFERROR(VLOOKUP($A188,图纸材料表!$A:$E,COLUMN(图纸材料表!B186),1),"")</f>
        <v>16</v>
      </c>
      <c r="C188">
        <f>IFERROR(VLOOKUP($A188,图纸材料表!$A:$E,COLUMN(图纸材料表!C186),1),"")</f>
        <v>109</v>
      </c>
      <c r="D188">
        <f>IFERROR(VLOOKUP($A188,图纸材料表!$A:$E,COLUMN(图纸材料表!D186),1),"")</f>
        <v>0</v>
      </c>
      <c r="E188">
        <f>IFERROR(VLOOKUP($A188,图纸材料表!$A:$E,COLUMN(图纸材料表!E186),1),"")</f>
        <v>109</v>
      </c>
    </row>
    <row r="189" spans="1:5">
      <c r="A189">
        <f>IF(ROW()-2&lt;=COUNT(图纸材料表!B:B),ROW()-2,"")</f>
        <v>187</v>
      </c>
      <c r="B189">
        <f>IFERROR(VLOOKUP($A189,图纸材料表!$A:$E,COLUMN(图纸材料表!B187),1),"")</f>
        <v>16</v>
      </c>
      <c r="C189">
        <f>IFERROR(VLOOKUP($A189,图纸材料表!$A:$E,COLUMN(图纸材料表!C187),1),"")</f>
        <v>160</v>
      </c>
      <c r="D189">
        <f>IFERROR(VLOOKUP($A189,图纸材料表!$A:$E,COLUMN(图纸材料表!D187),1),"")</f>
        <v>1</v>
      </c>
      <c r="E189">
        <f>IFERROR(VLOOKUP($A189,图纸材料表!$A:$E,COLUMN(图纸材料表!E187),1),"")</f>
        <v>16</v>
      </c>
    </row>
    <row r="190" spans="1:5">
      <c r="A190">
        <f>IF(ROW()-2&lt;=COUNT(图纸材料表!B:B),ROW()-2,"")</f>
        <v>188</v>
      </c>
      <c r="B190">
        <f>IFERROR(VLOOKUP($A190,图纸材料表!$A:$E,COLUMN(图纸材料表!B188),1),"")</f>
        <v>16</v>
      </c>
      <c r="C190">
        <f>IFERROR(VLOOKUP($A190,图纸材料表!$A:$E,COLUMN(图纸材料表!C188),1),"")</f>
        <v>160</v>
      </c>
      <c r="D190">
        <f>IFERROR(VLOOKUP($A190,图纸材料表!$A:$E,COLUMN(图纸材料表!D188),1),"")</f>
        <v>2</v>
      </c>
      <c r="E190">
        <f>IFERROR(VLOOKUP($A190,图纸材料表!$A:$E,COLUMN(图纸材料表!E188),1),"")</f>
        <v>17</v>
      </c>
    </row>
    <row r="191" spans="1:5">
      <c r="A191">
        <f>IF(ROW()-2&lt;=COUNT(图纸材料表!B:B),ROW()-2,"")</f>
        <v>189</v>
      </c>
      <c r="B191">
        <f>IFERROR(VLOOKUP($A191,图纸材料表!$A:$E,COLUMN(图纸材料表!B189),1),"")</f>
        <v>16</v>
      </c>
      <c r="C191">
        <f>IFERROR(VLOOKUP($A191,图纸材料表!$A:$E,COLUMN(图纸材料表!C189),1),"")</f>
        <v>160</v>
      </c>
      <c r="D191">
        <f>IFERROR(VLOOKUP($A191,图纸材料表!$A:$E,COLUMN(图纸材料表!D189),1),"")</f>
        <v>3</v>
      </c>
      <c r="E191">
        <f>IFERROR(VLOOKUP($A191,图纸材料表!$A:$E,COLUMN(图纸材料表!E189),1),"")</f>
        <v>24</v>
      </c>
    </row>
    <row r="192" spans="1:5">
      <c r="A192">
        <f>IF(ROW()-2&lt;=COUNT(图纸材料表!B:B),ROW()-2,"")</f>
        <v>190</v>
      </c>
      <c r="B192">
        <f>IFERROR(VLOOKUP($A192,图纸材料表!$A:$E,COLUMN(图纸材料表!B190),1),"")</f>
        <v>16</v>
      </c>
      <c r="C192">
        <f>IFERROR(VLOOKUP($A192,图纸材料表!$A:$E,COLUMN(图纸材料表!C190),1),"")</f>
        <v>160</v>
      </c>
      <c r="D192">
        <f>IFERROR(VLOOKUP($A192,图纸材料表!$A:$E,COLUMN(图纸材料表!D190),1),"")</f>
        <v>4</v>
      </c>
      <c r="E192">
        <f>IFERROR(VLOOKUP($A192,图纸材料表!$A:$E,COLUMN(图纸材料表!E190),1),"")</f>
        <v>16</v>
      </c>
    </row>
    <row r="193" spans="1:5">
      <c r="A193">
        <f>IF(ROW()-2&lt;=COUNT(图纸材料表!B:B),ROW()-2,"")</f>
        <v>191</v>
      </c>
      <c r="B193">
        <f>IFERROR(VLOOKUP($A193,图纸材料表!$A:$E,COLUMN(图纸材料表!B191),1),"")</f>
        <v>16</v>
      </c>
      <c r="C193">
        <f>IFERROR(VLOOKUP($A193,图纸材料表!$A:$E,COLUMN(图纸材料表!C191),1),"")</f>
        <v>160</v>
      </c>
      <c r="D193">
        <f>IFERROR(VLOOKUP($A193,图纸材料表!$A:$E,COLUMN(图纸材料表!D191),1),"")</f>
        <v>5</v>
      </c>
      <c r="E193">
        <f>IFERROR(VLOOKUP($A193,图纸材料表!$A:$E,COLUMN(图纸材料表!E191),1),"")</f>
        <v>12</v>
      </c>
    </row>
    <row r="194" spans="1:5">
      <c r="A194">
        <f>IF(ROW()-2&lt;=COUNT(图纸材料表!B:B),ROW()-2,"")</f>
        <v>192</v>
      </c>
      <c r="B194">
        <f>IFERROR(VLOOKUP($A194,图纸材料表!$A:$E,COLUMN(图纸材料表!B192),1),"")</f>
        <v>16</v>
      </c>
      <c r="C194">
        <f>IFERROR(VLOOKUP($A194,图纸材料表!$A:$E,COLUMN(图纸材料表!C192),1),"")</f>
        <v>160</v>
      </c>
      <c r="D194">
        <f>IFERROR(VLOOKUP($A194,图纸材料表!$A:$E,COLUMN(图纸材料表!D192),1),"")</f>
        <v>6</v>
      </c>
      <c r="E194">
        <f>IFERROR(VLOOKUP($A194,图纸材料表!$A:$E,COLUMN(图纸材料表!E192),1),"")</f>
        <v>13</v>
      </c>
    </row>
    <row r="195" spans="1:5">
      <c r="A195">
        <f>IF(ROW()-2&lt;=COUNT(图纸材料表!B:B),ROW()-2,"")</f>
        <v>193</v>
      </c>
      <c r="B195">
        <f>IFERROR(VLOOKUP($A195,图纸材料表!$A:$E,COLUMN(图纸材料表!B193),1),"")</f>
        <v>16</v>
      </c>
      <c r="C195">
        <f>IFERROR(VLOOKUP($A195,图纸材料表!$A:$E,COLUMN(图纸材料表!C193),1),"")</f>
        <v>160</v>
      </c>
      <c r="D195">
        <f>IFERROR(VLOOKUP($A195,图纸材料表!$A:$E,COLUMN(图纸材料表!D193),1),"")</f>
        <v>9</v>
      </c>
      <c r="E195">
        <f>IFERROR(VLOOKUP($A195,图纸材料表!$A:$E,COLUMN(图纸材料表!E193),1),"")</f>
        <v>13</v>
      </c>
    </row>
    <row r="196" spans="1:5">
      <c r="A196">
        <f>IF(ROW()-2&lt;=COUNT(图纸材料表!B:B),ROW()-2,"")</f>
        <v>194</v>
      </c>
      <c r="B196">
        <f>IFERROR(VLOOKUP($A196,图纸材料表!$A:$E,COLUMN(图纸材料表!B194),1),"")</f>
        <v>16</v>
      </c>
      <c r="C196">
        <f>IFERROR(VLOOKUP($A196,图纸材料表!$A:$E,COLUMN(图纸材料表!C194),1),"")</f>
        <v>160</v>
      </c>
      <c r="D196">
        <f>IFERROR(VLOOKUP($A196,图纸材料表!$A:$E,COLUMN(图纸材料表!D194),1),"")</f>
        <v>12</v>
      </c>
      <c r="E196">
        <f>IFERROR(VLOOKUP($A196,图纸材料表!$A:$E,COLUMN(图纸材料表!E194),1),"")</f>
        <v>16</v>
      </c>
    </row>
    <row r="197" spans="1:5">
      <c r="A197">
        <f>IF(ROW()-2&lt;=COUNT(图纸材料表!B:B),ROW()-2,"")</f>
        <v>195</v>
      </c>
      <c r="B197">
        <f>IFERROR(VLOOKUP($A197,图纸材料表!$A:$E,COLUMN(图纸材料表!B195),1),"")</f>
        <v>16</v>
      </c>
      <c r="C197">
        <f>IFERROR(VLOOKUP($A197,图纸材料表!$A:$E,COLUMN(图纸材料表!C195),1),"")</f>
        <v>164</v>
      </c>
      <c r="D197">
        <f>IFERROR(VLOOKUP($A197,图纸材料表!$A:$E,COLUMN(图纸材料表!D195),1),"")</f>
        <v>0</v>
      </c>
      <c r="E197">
        <f>IFERROR(VLOOKUP($A197,图纸材料表!$A:$E,COLUMN(图纸材料表!E195),1),"")</f>
        <v>102</v>
      </c>
    </row>
    <row r="198" spans="1:5">
      <c r="A198">
        <f>IF(ROW()-2&lt;=COUNT(图纸材料表!B:B),ROW()-2,"")</f>
        <v>196</v>
      </c>
      <c r="B198">
        <f>IFERROR(VLOOKUP($A198,图纸材料表!$A:$E,COLUMN(图纸材料表!B196),1),"")</f>
        <v>16</v>
      </c>
      <c r="C198">
        <f>IFERROR(VLOOKUP($A198,图纸材料表!$A:$E,COLUMN(图纸材料表!C196),1),"")</f>
        <v>171</v>
      </c>
      <c r="D198">
        <f>IFERROR(VLOOKUP($A198,图纸材料表!$A:$E,COLUMN(图纸材料表!D196),1),"")</f>
        <v>14</v>
      </c>
      <c r="E198">
        <f>IFERROR(VLOOKUP($A198,图纸材料表!$A:$E,COLUMN(图纸材料表!E196),1),"")</f>
        <v>9</v>
      </c>
    </row>
    <row r="199" spans="1:5">
      <c r="A199">
        <f>IF(ROW()-2&lt;=COUNT(图纸材料表!B:B),ROW()-2,"")</f>
        <v>197</v>
      </c>
      <c r="B199">
        <f>IFERROR(VLOOKUP($A199,图纸材料表!$A:$E,COLUMN(图纸材料表!B197),1),"")</f>
        <v>17</v>
      </c>
      <c r="C199">
        <f>IFERROR(VLOOKUP($A199,图纸材料表!$A:$E,COLUMN(图纸材料表!C197),1),"")</f>
        <v>4</v>
      </c>
      <c r="D199">
        <f>IFERROR(VLOOKUP($A199,图纸材料表!$A:$E,COLUMN(图纸材料表!D197),1),"")</f>
        <v>0</v>
      </c>
      <c r="E199">
        <f>IFERROR(VLOOKUP($A199,图纸材料表!$A:$E,COLUMN(图纸材料表!E197),1),"")</f>
        <v>40</v>
      </c>
    </row>
    <row r="200" spans="1:5">
      <c r="A200">
        <f>IF(ROW()-2&lt;=COUNT(图纸材料表!B:B),ROW()-2,"")</f>
        <v>198</v>
      </c>
      <c r="B200">
        <f>IFERROR(VLOOKUP($A200,图纸材料表!$A:$E,COLUMN(图纸材料表!B198),1),"")</f>
        <v>17</v>
      </c>
      <c r="C200">
        <f>IFERROR(VLOOKUP($A200,图纸材料表!$A:$E,COLUMN(图纸材料表!C198),1),"")</f>
        <v>5</v>
      </c>
      <c r="D200">
        <f>IFERROR(VLOOKUP($A200,图纸材料表!$A:$E,COLUMN(图纸材料表!D198),1),"")</f>
        <v>0</v>
      </c>
      <c r="E200">
        <f>IFERROR(VLOOKUP($A200,图纸材料表!$A:$E,COLUMN(图纸材料表!E198),1),"")</f>
        <v>88</v>
      </c>
    </row>
    <row r="201" spans="1:5">
      <c r="A201">
        <f>IF(ROW()-2&lt;=COUNT(图纸材料表!B:B),ROW()-2,"")</f>
        <v>199</v>
      </c>
      <c r="B201">
        <f>IFERROR(VLOOKUP($A201,图纸材料表!$A:$E,COLUMN(图纸材料表!B199),1),"")</f>
        <v>17</v>
      </c>
      <c r="C201">
        <f>IFERROR(VLOOKUP($A201,图纸材料表!$A:$E,COLUMN(图纸材料表!C199),1),"")</f>
        <v>5</v>
      </c>
      <c r="D201">
        <f>IFERROR(VLOOKUP($A201,图纸材料表!$A:$E,COLUMN(图纸材料表!D199),1),"")</f>
        <v>2</v>
      </c>
      <c r="E201">
        <f>IFERROR(VLOOKUP($A201,图纸材料表!$A:$E,COLUMN(图纸材料表!E199),1),"")</f>
        <v>33</v>
      </c>
    </row>
    <row r="202" spans="1:5">
      <c r="A202">
        <f>IF(ROW()-2&lt;=COUNT(图纸材料表!B:B),ROW()-2,"")</f>
        <v>200</v>
      </c>
      <c r="B202">
        <f>IFERROR(VLOOKUP($A202,图纸材料表!$A:$E,COLUMN(图纸材料表!B200),1),"")</f>
        <v>17</v>
      </c>
      <c r="C202">
        <f>IFERROR(VLOOKUP($A202,图纸材料表!$A:$E,COLUMN(图纸材料表!C200),1),"")</f>
        <v>17</v>
      </c>
      <c r="D202">
        <f>IFERROR(VLOOKUP($A202,图纸材料表!$A:$E,COLUMN(图纸材料表!D200),1),"")</f>
        <v>0</v>
      </c>
      <c r="E202">
        <f>IFERROR(VLOOKUP($A202,图纸材料表!$A:$E,COLUMN(图纸材料表!E200),1),"")</f>
        <v>11</v>
      </c>
    </row>
    <row r="203" spans="1:5">
      <c r="A203">
        <f>IF(ROW()-2&lt;=COUNT(图纸材料表!B:B),ROW()-2,"")</f>
        <v>201</v>
      </c>
      <c r="B203">
        <f>IFERROR(VLOOKUP($A203,图纸材料表!$A:$E,COLUMN(图纸材料表!B201),1),"")</f>
        <v>17</v>
      </c>
      <c r="C203">
        <f>IFERROR(VLOOKUP($A203,图纸材料表!$A:$E,COLUMN(图纸材料表!C201),1),"")</f>
        <v>53</v>
      </c>
      <c r="D203">
        <f>IFERROR(VLOOKUP($A203,图纸材料表!$A:$E,COLUMN(图纸材料表!D201),1),"")</f>
        <v>0</v>
      </c>
      <c r="E203">
        <f>IFERROR(VLOOKUP($A203,图纸材料表!$A:$E,COLUMN(图纸材料表!E201),1),"")</f>
        <v>102</v>
      </c>
    </row>
    <row r="204" spans="1:5">
      <c r="A204">
        <f>IF(ROW()-2&lt;=COUNT(图纸材料表!B:B),ROW()-2,"")</f>
        <v>202</v>
      </c>
      <c r="B204">
        <f>IFERROR(VLOOKUP($A204,图纸材料表!$A:$E,COLUMN(图纸材料表!B202),1),"")</f>
        <v>17</v>
      </c>
      <c r="C204">
        <f>IFERROR(VLOOKUP($A204,图纸材料表!$A:$E,COLUMN(图纸材料表!C202),1),"")</f>
        <v>126</v>
      </c>
      <c r="D204">
        <f>IFERROR(VLOOKUP($A204,图纸材料表!$A:$E,COLUMN(图纸材料表!D202),1),"")</f>
        <v>0</v>
      </c>
      <c r="E204">
        <f>IFERROR(VLOOKUP($A204,图纸材料表!$A:$E,COLUMN(图纸材料表!E202),1),"")</f>
        <v>18</v>
      </c>
    </row>
    <row r="205" spans="1:5">
      <c r="A205">
        <f>IF(ROW()-2&lt;=COUNT(图纸材料表!B:B),ROW()-2,"")</f>
        <v>203</v>
      </c>
      <c r="B205">
        <f>IFERROR(VLOOKUP($A205,图纸材料表!$A:$E,COLUMN(图纸材料表!B203),1),"")</f>
        <v>18</v>
      </c>
      <c r="C205">
        <f>IFERROR(VLOOKUP($A205,图纸材料表!$A:$E,COLUMN(图纸材料表!C203),1),"")</f>
        <v>4</v>
      </c>
      <c r="D205">
        <f>IFERROR(VLOOKUP($A205,图纸材料表!$A:$E,COLUMN(图纸材料表!D203),1),"")</f>
        <v>0</v>
      </c>
      <c r="E205">
        <f>IFERROR(VLOOKUP($A205,图纸材料表!$A:$E,COLUMN(图纸材料表!E203),1),"")</f>
        <v>14</v>
      </c>
    </row>
    <row r="206" spans="1:5">
      <c r="A206">
        <f>IF(ROW()-2&lt;=COUNT(图纸材料表!B:B),ROW()-2,"")</f>
        <v>204</v>
      </c>
      <c r="B206">
        <f>IFERROR(VLOOKUP($A206,图纸材料表!$A:$E,COLUMN(图纸材料表!B204),1),"")</f>
        <v>18</v>
      </c>
      <c r="C206">
        <f>IFERROR(VLOOKUP($A206,图纸材料表!$A:$E,COLUMN(图纸材料表!C204),1),"")</f>
        <v>5</v>
      </c>
      <c r="D206">
        <f>IFERROR(VLOOKUP($A206,图纸材料表!$A:$E,COLUMN(图纸材料表!D204),1),"")</f>
        <v>0</v>
      </c>
      <c r="E206">
        <f>IFERROR(VLOOKUP($A206,图纸材料表!$A:$E,COLUMN(图纸材料表!E204),1),"")</f>
        <v>63</v>
      </c>
    </row>
    <row r="207" spans="1:5">
      <c r="A207">
        <f>IF(ROW()-2&lt;=COUNT(图纸材料表!B:B),ROW()-2,"")</f>
        <v>205</v>
      </c>
      <c r="B207">
        <f>IFERROR(VLOOKUP($A207,图纸材料表!$A:$E,COLUMN(图纸材料表!B205),1),"")</f>
        <v>18</v>
      </c>
      <c r="C207">
        <f>IFERROR(VLOOKUP($A207,图纸材料表!$A:$E,COLUMN(图纸材料表!C205),1),"")</f>
        <v>17</v>
      </c>
      <c r="D207">
        <f>IFERROR(VLOOKUP($A207,图纸材料表!$A:$E,COLUMN(图纸材料表!D205),1),"")</f>
        <v>0</v>
      </c>
      <c r="E207">
        <f>IFERROR(VLOOKUP($A207,图纸材料表!$A:$E,COLUMN(图纸材料表!E205),1),"")</f>
        <v>84</v>
      </c>
    </row>
    <row r="208" spans="1:5">
      <c r="A208">
        <f>IF(ROW()-2&lt;=COUNT(图纸材料表!B:B),ROW()-2,"")</f>
        <v>206</v>
      </c>
      <c r="B208">
        <f>IFERROR(VLOOKUP($A208,图纸材料表!$A:$E,COLUMN(图纸材料表!B206),1),"")</f>
        <v>18</v>
      </c>
      <c r="C208">
        <f>IFERROR(VLOOKUP($A208,图纸材料表!$A:$E,COLUMN(图纸材料表!C206),1),"")</f>
        <v>53</v>
      </c>
      <c r="D208">
        <f>IFERROR(VLOOKUP($A208,图纸材料表!$A:$E,COLUMN(图纸材料表!D206),1),"")</f>
        <v>0</v>
      </c>
      <c r="E208">
        <f>IFERROR(VLOOKUP($A208,图纸材料表!$A:$E,COLUMN(图纸材料表!E206),1),"")</f>
        <v>14</v>
      </c>
    </row>
    <row r="209" spans="1:5">
      <c r="A209">
        <f>IF(ROW()-2&lt;=COUNT(图纸材料表!B:B),ROW()-2,"")</f>
        <v>207</v>
      </c>
      <c r="B209">
        <f>IFERROR(VLOOKUP($A209,图纸材料表!$A:$E,COLUMN(图纸材料表!B207),1),"")</f>
        <v>18</v>
      </c>
      <c r="C209">
        <f>IFERROR(VLOOKUP($A209,图纸材料表!$A:$E,COLUMN(图纸材料表!C207),1),"")</f>
        <v>85</v>
      </c>
      <c r="D209">
        <f>IFERROR(VLOOKUP($A209,图纸材料表!$A:$E,COLUMN(图纸材料表!D207),1),"")</f>
        <v>0</v>
      </c>
      <c r="E209">
        <f>IFERROR(VLOOKUP($A209,图纸材料表!$A:$E,COLUMN(图纸材料表!E207),1),"")</f>
        <v>11</v>
      </c>
    </row>
    <row r="210" spans="1:5">
      <c r="A210">
        <f>IF(ROW()-2&lt;=COUNT(图纸材料表!B:B),ROW()-2,"")</f>
        <v>208</v>
      </c>
      <c r="B210">
        <f>IFERROR(VLOOKUP($A210,图纸材料表!$A:$E,COLUMN(图纸材料表!B208),1),"")</f>
        <v>18</v>
      </c>
      <c r="C210">
        <f>IFERROR(VLOOKUP($A210,图纸材料表!$A:$E,COLUMN(图纸材料表!C208),1),"")</f>
        <v>102</v>
      </c>
      <c r="D210">
        <f>IFERROR(VLOOKUP($A210,图纸材料表!$A:$E,COLUMN(图纸材料表!D208),1),"")</f>
        <v>0</v>
      </c>
      <c r="E210">
        <f>IFERROR(VLOOKUP($A210,图纸材料表!$A:$E,COLUMN(图纸材料表!E208),1),"")</f>
        <v>16</v>
      </c>
    </row>
    <row r="211" spans="1:5">
      <c r="A211">
        <f>IF(ROW()-2&lt;=COUNT(图纸材料表!B:B),ROW()-2,"")</f>
        <v>209</v>
      </c>
      <c r="B211">
        <f>IFERROR(VLOOKUP($A211,图纸材料表!$A:$E,COLUMN(图纸材料表!B209),1),"")</f>
        <v>18</v>
      </c>
      <c r="C211">
        <f>IFERROR(VLOOKUP($A211,图纸材料表!$A:$E,COLUMN(图纸材料表!C209),1),"")</f>
        <v>126</v>
      </c>
      <c r="D211">
        <f>IFERROR(VLOOKUP($A211,图纸材料表!$A:$E,COLUMN(图纸材料表!D209),1),"")</f>
        <v>0</v>
      </c>
      <c r="E211">
        <f>IFERROR(VLOOKUP($A211,图纸材料表!$A:$E,COLUMN(图纸材料表!E209),1),"")</f>
        <v>60</v>
      </c>
    </row>
    <row r="212" spans="1:5">
      <c r="A212">
        <f>IF(ROW()-2&lt;=COUNT(图纸材料表!B:B),ROW()-2,"")</f>
        <v>210</v>
      </c>
      <c r="B212">
        <f>IFERROR(VLOOKUP($A212,图纸材料表!$A:$E,COLUMN(图纸材料表!B210),1),"")</f>
        <v>19</v>
      </c>
      <c r="C212">
        <f>IFERROR(VLOOKUP($A212,图纸材料表!$A:$E,COLUMN(图纸材料表!C210),1),"")</f>
        <v>17</v>
      </c>
      <c r="D212">
        <f>IFERROR(VLOOKUP($A212,图纸材料表!$A:$E,COLUMN(图纸材料表!D210),1),"")</f>
        <v>0</v>
      </c>
      <c r="E212">
        <f>IFERROR(VLOOKUP($A212,图纸材料表!$A:$E,COLUMN(图纸材料表!E210),1),"")</f>
        <v>31</v>
      </c>
    </row>
    <row r="213" spans="1:5">
      <c r="A213">
        <f>IF(ROW()-2&lt;=COUNT(图纸材料表!B:B),ROW()-2,"")</f>
        <v>211</v>
      </c>
      <c r="B213">
        <f>IFERROR(VLOOKUP($A213,图纸材料表!$A:$E,COLUMN(图纸材料表!B211),1),"")</f>
        <v>19</v>
      </c>
      <c r="C213">
        <f>IFERROR(VLOOKUP($A213,图纸材料表!$A:$E,COLUMN(图纸材料表!C211),1),"")</f>
        <v>18</v>
      </c>
      <c r="D213">
        <f>IFERROR(VLOOKUP($A213,图纸材料表!$A:$E,COLUMN(图纸材料表!D211),1),"")</f>
        <v>0</v>
      </c>
      <c r="E213">
        <f>IFERROR(VLOOKUP($A213,图纸材料表!$A:$E,COLUMN(图纸材料表!E211),1),"")</f>
        <v>38</v>
      </c>
    </row>
    <row r="214" spans="1:5">
      <c r="A214">
        <f>IF(ROW()-2&lt;=COUNT(图纸材料表!B:B),ROW()-2,"")</f>
        <v>212</v>
      </c>
      <c r="B214">
        <f>IFERROR(VLOOKUP($A214,图纸材料表!$A:$E,COLUMN(图纸材料表!B212),1),"")</f>
        <v>19</v>
      </c>
      <c r="C214">
        <f>IFERROR(VLOOKUP($A214,图纸材料表!$A:$E,COLUMN(图纸材料表!C212),1),"")</f>
        <v>18</v>
      </c>
      <c r="D214">
        <f>IFERROR(VLOOKUP($A214,图纸材料表!$A:$E,COLUMN(图纸材料表!D212),1),"")</f>
        <v>1</v>
      </c>
      <c r="E214">
        <f>IFERROR(VLOOKUP($A214,图纸材料表!$A:$E,COLUMN(图纸材料表!E212),1),"")</f>
        <v>100</v>
      </c>
    </row>
    <row r="215" spans="1:5">
      <c r="A215">
        <f>IF(ROW()-2&lt;=COUNT(图纸材料表!B:B),ROW()-2,"")</f>
        <v>213</v>
      </c>
      <c r="B215">
        <f>IFERROR(VLOOKUP($A215,图纸材料表!$A:$E,COLUMN(图纸材料表!B213),1),"")</f>
        <v>20</v>
      </c>
      <c r="C215">
        <f>IFERROR(VLOOKUP($A215,图纸材料表!$A:$E,COLUMN(图纸材料表!C213),1),"")</f>
        <v>44</v>
      </c>
      <c r="D215">
        <f>IFERROR(VLOOKUP($A215,图纸材料表!$A:$E,COLUMN(图纸材料表!D213),1),"")</f>
        <v>5</v>
      </c>
      <c r="E215">
        <f>IFERROR(VLOOKUP($A215,图纸材料表!$A:$E,COLUMN(图纸材料表!E213),1),"")</f>
        <v>9</v>
      </c>
    </row>
    <row r="216" spans="1:5">
      <c r="A216">
        <f>IF(ROW()-2&lt;=COUNT(图纸材料表!B:B),ROW()-2,"")</f>
        <v>214</v>
      </c>
      <c r="B216">
        <f>IFERROR(VLOOKUP($A216,图纸材料表!$A:$E,COLUMN(图纸材料表!B214),1),"")</f>
        <v>20</v>
      </c>
      <c r="C216">
        <f>IFERROR(VLOOKUP($A216,图纸材料表!$A:$E,COLUMN(图纸材料表!C214),1),"")</f>
        <v>89</v>
      </c>
      <c r="D216">
        <f>IFERROR(VLOOKUP($A216,图纸材料表!$A:$E,COLUMN(图纸材料表!D214),1),"")</f>
        <v>0</v>
      </c>
      <c r="E216">
        <f>IFERROR(VLOOKUP($A216,图纸材料表!$A:$E,COLUMN(图纸材料表!E214),1),"")</f>
        <v>1</v>
      </c>
    </row>
    <row r="217" spans="1:5">
      <c r="A217">
        <f>IF(ROW()-2&lt;=COUNT(图纸材料表!B:B),ROW()-2,"")</f>
        <v>215</v>
      </c>
      <c r="B217">
        <f>IFERROR(VLOOKUP($A217,图纸材料表!$A:$E,COLUMN(图纸材料表!B215),1),"")</f>
        <v>20</v>
      </c>
      <c r="C217">
        <f>IFERROR(VLOOKUP($A217,图纸材料表!$A:$E,COLUMN(图纸材料表!C215),1),"")</f>
        <v>98</v>
      </c>
      <c r="D217">
        <f>IFERROR(VLOOKUP($A217,图纸材料表!$A:$E,COLUMN(图纸材料表!D215),1),"")</f>
        <v>3</v>
      </c>
      <c r="E217">
        <f>IFERROR(VLOOKUP($A217,图纸材料表!$A:$E,COLUMN(图纸材料表!E215),1),"")</f>
        <v>1</v>
      </c>
    </row>
    <row r="218" spans="1:5">
      <c r="A218">
        <f>IF(ROW()-2&lt;=COUNT(图纸材料表!B:B),ROW()-2,"")</f>
        <v>216</v>
      </c>
      <c r="B218">
        <f>IFERROR(VLOOKUP($A218,图纸材料表!$A:$E,COLUMN(图纸材料表!B216),1),"")</f>
        <v>20</v>
      </c>
      <c r="C218">
        <f>IFERROR(VLOOKUP($A218,图纸材料表!$A:$E,COLUMN(图纸材料表!C216),1),"")</f>
        <v>139</v>
      </c>
      <c r="D218">
        <f>IFERROR(VLOOKUP($A218,图纸材料表!$A:$E,COLUMN(图纸材料表!D216),1),"")</f>
        <v>0</v>
      </c>
      <c r="E218">
        <f>IFERROR(VLOOKUP($A218,图纸材料表!$A:$E,COLUMN(图纸材料表!E216),1),"")</f>
        <v>1</v>
      </c>
    </row>
    <row r="219" spans="1:5">
      <c r="A219">
        <f>IF(ROW()-2&lt;=COUNT(图纸材料表!B:B),ROW()-2,"")</f>
        <v>217</v>
      </c>
      <c r="B219">
        <f>IFERROR(VLOOKUP($A219,图纸材料表!$A:$E,COLUMN(图纸材料表!B217),1),"")</f>
        <v>21</v>
      </c>
      <c r="C219">
        <f>IFERROR(VLOOKUP($A219,图纸材料表!$A:$E,COLUMN(图纸材料表!C217),1),"")</f>
        <v>18</v>
      </c>
      <c r="D219">
        <f>IFERROR(VLOOKUP($A219,图纸材料表!$A:$E,COLUMN(图纸材料表!D217),1),"")</f>
        <v>1</v>
      </c>
      <c r="E219">
        <f>IFERROR(VLOOKUP($A219,图纸材料表!$A:$E,COLUMN(图纸材料表!E217),1),"")</f>
        <v>3</v>
      </c>
    </row>
    <row r="220" spans="1:5">
      <c r="A220">
        <f>IF(ROW()-2&lt;=COUNT(图纸材料表!B:B),ROW()-2,"")</f>
        <v>218</v>
      </c>
      <c r="B220">
        <f>IFERROR(VLOOKUP($A220,图纸材料表!$A:$E,COLUMN(图纸材料表!B218),1),"")</f>
        <v>21</v>
      </c>
      <c r="C220">
        <f>IFERROR(VLOOKUP($A220,图纸材料表!$A:$E,COLUMN(图纸材料表!C218),1),"")</f>
        <v>85</v>
      </c>
      <c r="D220">
        <f>IFERROR(VLOOKUP($A220,图纸材料表!$A:$E,COLUMN(图纸材料表!D218),1),"")</f>
        <v>0</v>
      </c>
      <c r="E220">
        <f>IFERROR(VLOOKUP($A220,图纸材料表!$A:$E,COLUMN(图纸材料表!E218),1),"")</f>
        <v>1</v>
      </c>
    </row>
    <row r="221" spans="1:5">
      <c r="A221">
        <f>IF(ROW()-2&lt;=COUNT(图纸材料表!B:B),ROW()-2,"")</f>
        <v>219</v>
      </c>
      <c r="B221">
        <f>IFERROR(VLOOKUP($A221,图纸材料表!$A:$E,COLUMN(图纸材料表!B219),1),"")</f>
        <v>22</v>
      </c>
      <c r="C221">
        <f>IFERROR(VLOOKUP($A221,图纸材料表!$A:$E,COLUMN(图纸材料表!C219),1),"")</f>
        <v>2</v>
      </c>
      <c r="D221">
        <f>IFERROR(VLOOKUP($A221,图纸材料表!$A:$E,COLUMN(图纸材料表!D219),1),"")</f>
        <v>0</v>
      </c>
      <c r="E221">
        <f>IFERROR(VLOOKUP($A221,图纸材料表!$A:$E,COLUMN(图纸材料表!E219),1),"")</f>
        <v>20</v>
      </c>
    </row>
    <row r="222" spans="1:5">
      <c r="A222">
        <f>IF(ROW()-2&lt;=COUNT(图纸材料表!B:B),ROW()-2,"")</f>
        <v>220</v>
      </c>
      <c r="B222">
        <f>IFERROR(VLOOKUP($A222,图纸材料表!$A:$E,COLUMN(图纸材料表!B220),1),"")</f>
        <v>22</v>
      </c>
      <c r="C222">
        <f>IFERROR(VLOOKUP($A222,图纸材料表!$A:$E,COLUMN(图纸材料表!C220),1),"")</f>
        <v>3</v>
      </c>
      <c r="D222">
        <f>IFERROR(VLOOKUP($A222,图纸材料表!$A:$E,COLUMN(图纸材料表!D220),1),"")</f>
        <v>0</v>
      </c>
      <c r="E222">
        <f>IFERROR(VLOOKUP($A222,图纸材料表!$A:$E,COLUMN(图纸材料表!E220),1),"")</f>
        <v>1</v>
      </c>
    </row>
    <row r="223" spans="1:5">
      <c r="A223">
        <f>IF(ROW()-2&lt;=COUNT(图纸材料表!B:B),ROW()-2,"")</f>
        <v>221</v>
      </c>
      <c r="B223">
        <f>IFERROR(VLOOKUP($A223,图纸材料表!$A:$E,COLUMN(图纸材料表!B221),1),"")</f>
        <v>22</v>
      </c>
      <c r="C223">
        <f>IFERROR(VLOOKUP($A223,图纸材料表!$A:$E,COLUMN(图纸材料表!C221),1),"")</f>
        <v>41</v>
      </c>
      <c r="D223">
        <f>IFERROR(VLOOKUP($A223,图纸材料表!$A:$E,COLUMN(图纸材料表!D221),1),"")</f>
        <v>0</v>
      </c>
      <c r="E223">
        <f>IFERROR(VLOOKUP($A223,图纸材料表!$A:$E,COLUMN(图纸材料表!E221),1),"")</f>
        <v>4</v>
      </c>
    </row>
    <row r="224" spans="1:5">
      <c r="A224">
        <f>IF(ROW()-2&lt;=COUNT(图纸材料表!B:B),ROW()-2,"")</f>
        <v>222</v>
      </c>
      <c r="B224">
        <f>IFERROR(VLOOKUP($A224,图纸材料表!$A:$E,COLUMN(图纸材料表!B222),1),"")</f>
        <v>22</v>
      </c>
      <c r="C224">
        <f>IFERROR(VLOOKUP($A224,图纸材料表!$A:$E,COLUMN(图纸材料表!C222),1),"")</f>
        <v>44</v>
      </c>
      <c r="D224">
        <f>IFERROR(VLOOKUP($A224,图纸材料表!$A:$E,COLUMN(图纸材料表!D222),1),"")</f>
        <v>5</v>
      </c>
      <c r="E224">
        <f>IFERROR(VLOOKUP($A224,图纸材料表!$A:$E,COLUMN(图纸材料表!E222),1),"")</f>
        <v>4</v>
      </c>
    </row>
    <row r="225" spans="1:5">
      <c r="A225">
        <f>IF(ROW()-2&lt;=COUNT(图纸材料表!B:B),ROW()-2,"")</f>
        <v>223</v>
      </c>
      <c r="B225">
        <f>IFERROR(VLOOKUP($A225,图纸材料表!$A:$E,COLUMN(图纸材料表!B223),1),"")</f>
        <v>22</v>
      </c>
      <c r="C225">
        <f>IFERROR(VLOOKUP($A225,图纸材料表!$A:$E,COLUMN(图纸材料表!C223),1),"")</f>
        <v>89</v>
      </c>
      <c r="D225">
        <f>IFERROR(VLOOKUP($A225,图纸材料表!$A:$E,COLUMN(图纸材料表!D223),1),"")</f>
        <v>0</v>
      </c>
      <c r="E225">
        <f>IFERROR(VLOOKUP($A225,图纸材料表!$A:$E,COLUMN(图纸材料表!E223),1),"")</f>
        <v>1</v>
      </c>
    </row>
    <row r="226" spans="1:5">
      <c r="A226">
        <f>IF(ROW()-2&lt;=COUNT(图纸材料表!B:B),ROW()-2,"")</f>
        <v>224</v>
      </c>
      <c r="B226">
        <f>IFERROR(VLOOKUP($A226,图纸材料表!$A:$E,COLUMN(图纸材料表!B224),1),"")</f>
        <v>22</v>
      </c>
      <c r="C226">
        <f>IFERROR(VLOOKUP($A226,图纸材料表!$A:$E,COLUMN(图纸材料表!C224),1),"")</f>
        <v>171</v>
      </c>
      <c r="D226">
        <f>IFERROR(VLOOKUP($A226,图纸材料表!$A:$E,COLUMN(图纸材料表!D224),1),"")</f>
        <v>14</v>
      </c>
      <c r="E226">
        <f>IFERROR(VLOOKUP($A226,图纸材料表!$A:$E,COLUMN(图纸材料表!E224),1),"")</f>
        <v>16</v>
      </c>
    </row>
    <row r="227" spans="1:5">
      <c r="A227">
        <f>IF(ROW()-2&lt;=COUNT(图纸材料表!B:B),ROW()-2,"")</f>
        <v>225</v>
      </c>
      <c r="B227">
        <f>IFERROR(VLOOKUP($A227,图纸材料表!$A:$E,COLUMN(图纸材料表!B225),1),"")</f>
        <v>23</v>
      </c>
      <c r="C227">
        <f>IFERROR(VLOOKUP($A227,图纸材料表!$A:$E,COLUMN(图纸材料表!C225),1),"")</f>
        <v>41</v>
      </c>
      <c r="D227">
        <f>IFERROR(VLOOKUP($A227,图纸材料表!$A:$E,COLUMN(图纸材料表!D225),1),"")</f>
        <v>0</v>
      </c>
      <c r="E227">
        <f>IFERROR(VLOOKUP($A227,图纸材料表!$A:$E,COLUMN(图纸材料表!E225),1),"")</f>
        <v>9</v>
      </c>
    </row>
    <row r="228" spans="1:5">
      <c r="A228">
        <f>IF(ROW()-2&lt;=COUNT(图纸材料表!B:B),ROW()-2,"")</f>
        <v>226</v>
      </c>
      <c r="B228">
        <f>IFERROR(VLOOKUP($A228,图纸材料表!$A:$E,COLUMN(图纸材料表!B226),1),"")</f>
        <v>23</v>
      </c>
      <c r="C228">
        <f>IFERROR(VLOOKUP($A228,图纸材料表!$A:$E,COLUMN(图纸材料表!C226),1),"")</f>
        <v>57</v>
      </c>
      <c r="D228">
        <f>IFERROR(VLOOKUP($A228,图纸材料表!$A:$E,COLUMN(图纸材料表!D226),1),"")</f>
        <v>0</v>
      </c>
      <c r="E228">
        <f>IFERROR(VLOOKUP($A228,图纸材料表!$A:$E,COLUMN(图纸材料表!E226),1),"")</f>
        <v>16</v>
      </c>
    </row>
    <row r="229" spans="1:5">
      <c r="A229">
        <f>IF(ROW()-2&lt;=COUNT(图纸材料表!B:B),ROW()-2,"")</f>
        <v>227</v>
      </c>
      <c r="B229">
        <f>IFERROR(VLOOKUP($A229,图纸材料表!$A:$E,COLUMN(图纸材料表!B227),1),"")</f>
        <v>23</v>
      </c>
      <c r="C229">
        <f>IFERROR(VLOOKUP($A229,图纸材料表!$A:$E,COLUMN(图纸材料表!C227),1),"")</f>
        <v>138</v>
      </c>
      <c r="D229">
        <f>IFERROR(VLOOKUP($A229,图纸材料表!$A:$E,COLUMN(图纸材料表!D227),1),"")</f>
        <v>0</v>
      </c>
      <c r="E229">
        <f>IFERROR(VLOOKUP($A229,图纸材料表!$A:$E,COLUMN(图纸材料表!E227),1),"")</f>
        <v>1</v>
      </c>
    </row>
    <row r="230" spans="1:5">
      <c r="A230">
        <f>IF(ROW()-2&lt;=COUNT(图纸材料表!B:B),ROW()-2,"")</f>
        <v>228</v>
      </c>
      <c r="B230">
        <f>IFERROR(VLOOKUP($A230,图纸材料表!$A:$E,COLUMN(图纸材料表!B228),1),"")</f>
        <v>24</v>
      </c>
      <c r="C230">
        <f>IFERROR(VLOOKUP($A230,图纸材料表!$A:$E,COLUMN(图纸材料表!C228),1),"")</f>
        <v>251</v>
      </c>
      <c r="D230">
        <f>IFERROR(VLOOKUP($A230,图纸材料表!$A:$E,COLUMN(图纸材料表!D228),1),"")</f>
        <v>0</v>
      </c>
      <c r="E230">
        <f>IFERROR(VLOOKUP($A230,图纸材料表!$A:$E,COLUMN(图纸材料表!E228),1),"")</f>
        <v>3</v>
      </c>
    </row>
    <row r="231" spans="1:5">
      <c r="A231">
        <f>IF(ROW()-2&lt;=COUNT(图纸材料表!B:B),ROW()-2,"")</f>
        <v>229</v>
      </c>
      <c r="B231">
        <f>IFERROR(VLOOKUP($A231,图纸材料表!$A:$E,COLUMN(图纸材料表!B229),1),"")</f>
        <v>24</v>
      </c>
      <c r="C231">
        <f>IFERROR(VLOOKUP($A231,图纸材料表!$A:$E,COLUMN(图纸材料表!C229),1),"")</f>
        <v>251</v>
      </c>
      <c r="D231">
        <f>IFERROR(VLOOKUP($A231,图纸材料表!$A:$E,COLUMN(图纸材料表!D229),1),"")</f>
        <v>1</v>
      </c>
      <c r="E231">
        <f>IFERROR(VLOOKUP($A231,图纸材料表!$A:$E,COLUMN(图纸材料表!E229),1),"")</f>
        <v>2</v>
      </c>
    </row>
    <row r="232" spans="1:5">
      <c r="A232">
        <f>IF(ROW()-2&lt;=COUNT(图纸材料表!B:B),ROW()-2,"")</f>
        <v>230</v>
      </c>
      <c r="B232">
        <f>IFERROR(VLOOKUP($A232,图纸材料表!$A:$E,COLUMN(图纸材料表!B230),1),"")</f>
        <v>24</v>
      </c>
      <c r="C232">
        <f>IFERROR(VLOOKUP($A232,图纸材料表!$A:$E,COLUMN(图纸材料表!C230),1),"")</f>
        <v>251</v>
      </c>
      <c r="D232">
        <f>IFERROR(VLOOKUP($A232,图纸材料表!$A:$E,COLUMN(图纸材料表!D230),1),"")</f>
        <v>3</v>
      </c>
      <c r="E232">
        <f>IFERROR(VLOOKUP($A232,图纸材料表!$A:$E,COLUMN(图纸材料表!E230),1),"")</f>
        <v>4</v>
      </c>
    </row>
    <row r="233" spans="1:5">
      <c r="A233">
        <f>IF(ROW()-2&lt;=COUNT(图纸材料表!B:B),ROW()-2,"")</f>
        <v>231</v>
      </c>
      <c r="B233">
        <f>IFERROR(VLOOKUP($A233,图纸材料表!$A:$E,COLUMN(图纸材料表!B231),1),"")</f>
        <v>24</v>
      </c>
      <c r="C233">
        <f>IFERROR(VLOOKUP($A233,图纸材料表!$A:$E,COLUMN(图纸材料表!C231),1),"")</f>
        <v>251</v>
      </c>
      <c r="D233">
        <f>IFERROR(VLOOKUP($A233,图纸材料表!$A:$E,COLUMN(图纸材料表!D231),1),"")</f>
        <v>4</v>
      </c>
      <c r="E233">
        <f>IFERROR(VLOOKUP($A233,图纸材料表!$A:$E,COLUMN(图纸材料表!E231),1),"")</f>
        <v>3</v>
      </c>
    </row>
    <row r="234" spans="1:5">
      <c r="A234">
        <f>IF(ROW()-2&lt;=COUNT(图纸材料表!B:B),ROW()-2,"")</f>
        <v>232</v>
      </c>
      <c r="B234">
        <f>IFERROR(VLOOKUP($A234,图纸材料表!$A:$E,COLUMN(图纸材料表!B232),1),"")</f>
        <v>24</v>
      </c>
      <c r="C234">
        <f>IFERROR(VLOOKUP($A234,图纸材料表!$A:$E,COLUMN(图纸材料表!C232),1),"")</f>
        <v>251</v>
      </c>
      <c r="D234">
        <f>IFERROR(VLOOKUP($A234,图纸材料表!$A:$E,COLUMN(图纸材料表!D232),1),"")</f>
        <v>5</v>
      </c>
      <c r="E234">
        <f>IFERROR(VLOOKUP($A234,图纸材料表!$A:$E,COLUMN(图纸材料表!E232),1),"")</f>
        <v>3</v>
      </c>
    </row>
    <row r="235" spans="1:5">
      <c r="A235">
        <f>IF(ROW()-2&lt;=COUNT(图纸材料表!B:B),ROW()-2,"")</f>
        <v>233</v>
      </c>
      <c r="B235">
        <f>IFERROR(VLOOKUP($A235,图纸材料表!$A:$E,COLUMN(图纸材料表!B233),1),"")</f>
        <v>24</v>
      </c>
      <c r="C235">
        <f>IFERROR(VLOOKUP($A235,图纸材料表!$A:$E,COLUMN(图纸材料表!C233),1),"")</f>
        <v>251</v>
      </c>
      <c r="D235">
        <f>IFERROR(VLOOKUP($A235,图纸材料表!$A:$E,COLUMN(图纸材料表!D233),1),"")</f>
        <v>10</v>
      </c>
      <c r="E235">
        <f>IFERROR(VLOOKUP($A235,图纸材料表!$A:$E,COLUMN(图纸材料表!E233),1),"")</f>
        <v>2</v>
      </c>
    </row>
    <row r="236" spans="1:5">
      <c r="A236">
        <f>IF(ROW()-2&lt;=COUNT(图纸材料表!B:B),ROW()-2,"")</f>
        <v>234</v>
      </c>
      <c r="B236">
        <f>IFERROR(VLOOKUP($A236,图纸材料表!$A:$E,COLUMN(图纸材料表!B234),1),"")</f>
        <v>24</v>
      </c>
      <c r="C236">
        <f>IFERROR(VLOOKUP($A236,图纸材料表!$A:$E,COLUMN(图纸材料表!C234),1),"")</f>
        <v>251</v>
      </c>
      <c r="D236">
        <f>IFERROR(VLOOKUP($A236,图纸材料表!$A:$E,COLUMN(图纸材料表!D234),1),"")</f>
        <v>12</v>
      </c>
      <c r="E236">
        <f>IFERROR(VLOOKUP($A236,图纸材料表!$A:$E,COLUMN(图纸材料表!E234),1),"")</f>
        <v>3</v>
      </c>
    </row>
    <row r="237" spans="1:5">
      <c r="A237">
        <f>IF(ROW()-2&lt;=COUNT(图纸材料表!B:B),ROW()-2,"")</f>
        <v>235</v>
      </c>
      <c r="B237">
        <f>IFERROR(VLOOKUP($A237,图纸材料表!$A:$E,COLUMN(图纸材料表!B235),1),"")</f>
        <v>24</v>
      </c>
      <c r="C237">
        <f>IFERROR(VLOOKUP($A237,图纸材料表!$A:$E,COLUMN(图纸材料表!C235),1),"")</f>
        <v>251</v>
      </c>
      <c r="D237">
        <f>IFERROR(VLOOKUP($A237,图纸材料表!$A:$E,COLUMN(图纸材料表!D235),1),"")</f>
        <v>14</v>
      </c>
      <c r="E237">
        <f>IFERROR(VLOOKUP($A237,图纸材料表!$A:$E,COLUMN(图纸材料表!E235),1),"")</f>
        <v>3</v>
      </c>
    </row>
    <row r="238" spans="1:5">
      <c r="A238">
        <f>IF(ROW()-2&lt;=COUNT(图纸材料表!B:B),ROW()-2,"")</f>
        <v>236</v>
      </c>
      <c r="B238">
        <f>IFERROR(VLOOKUP($A238,图纸材料表!$A:$E,COLUMN(图纸材料表!B236),1),"")</f>
        <v>24</v>
      </c>
      <c r="C238">
        <f>IFERROR(VLOOKUP($A238,图纸材料表!$A:$E,COLUMN(图纸材料表!C236),1),"")</f>
        <v>251</v>
      </c>
      <c r="D238">
        <f>IFERROR(VLOOKUP($A238,图纸材料表!$A:$E,COLUMN(图纸材料表!D236),1),"")</f>
        <v>15</v>
      </c>
      <c r="E238">
        <f>IFERROR(VLOOKUP($A238,图纸材料表!$A:$E,COLUMN(图纸材料表!E236),1),"")</f>
        <v>3</v>
      </c>
    </row>
    <row r="239" spans="1:5">
      <c r="A239">
        <f>IF(ROW()-2&lt;=COUNT(图纸材料表!B:B),ROW()-2,"")</f>
        <v>237</v>
      </c>
      <c r="B239">
        <f>IFERROR(VLOOKUP($A239,图纸材料表!$A:$E,COLUMN(图纸材料表!B237),1),"")</f>
        <v>25</v>
      </c>
      <c r="C239">
        <f>IFERROR(VLOOKUP($A239,图纸材料表!$A:$E,COLUMN(图纸材料表!C237),1),"")</f>
        <v>85</v>
      </c>
      <c r="D239">
        <f>IFERROR(VLOOKUP($A239,图纸材料表!$A:$E,COLUMN(图纸材料表!D237),1),"")</f>
        <v>0</v>
      </c>
      <c r="E239">
        <f>IFERROR(VLOOKUP($A239,图纸材料表!$A:$E,COLUMN(图纸材料表!E237),1),"")</f>
        <v>9</v>
      </c>
    </row>
    <row r="240" spans="1:5">
      <c r="A240">
        <f>IF(ROW()-2&lt;=COUNT(图纸材料表!B:B),ROW()-2,"")</f>
        <v>238</v>
      </c>
      <c r="B240">
        <f>IFERROR(VLOOKUP($A240,图纸材料表!$A:$E,COLUMN(图纸材料表!B238),1),"")</f>
        <v>25</v>
      </c>
      <c r="C240">
        <f>IFERROR(VLOOKUP($A240,图纸材料表!$A:$E,COLUMN(图纸材料表!C238),1),"")</f>
        <v>89</v>
      </c>
      <c r="D240">
        <f>IFERROR(VLOOKUP($A240,图纸材料表!$A:$E,COLUMN(图纸材料表!D238),1),"")</f>
        <v>0</v>
      </c>
      <c r="E240">
        <f>IFERROR(VLOOKUP($A240,图纸材料表!$A:$E,COLUMN(图纸材料表!E238),1),"")</f>
        <v>2</v>
      </c>
    </row>
    <row r="241" spans="1:5">
      <c r="A241">
        <f>IF(ROW()-2&lt;=COUNT(图纸材料表!B:B),ROW()-2,"")</f>
        <v>239</v>
      </c>
      <c r="B241">
        <f>IFERROR(VLOOKUP($A241,图纸材料表!$A:$E,COLUMN(图纸材料表!B239),1),"")</f>
        <v>26</v>
      </c>
      <c r="C241">
        <f>IFERROR(VLOOKUP($A241,图纸材料表!$A:$E,COLUMN(图纸材料表!C239),1),"")</f>
        <v>2</v>
      </c>
      <c r="D241">
        <f>IFERROR(VLOOKUP($A241,图纸材料表!$A:$E,COLUMN(图纸材料表!D239),1),"")</f>
        <v>0</v>
      </c>
      <c r="E241">
        <f>IFERROR(VLOOKUP($A241,图纸材料表!$A:$E,COLUMN(图纸材料表!E239),1),"")</f>
        <v>24</v>
      </c>
    </row>
    <row r="242" spans="1:5">
      <c r="A242">
        <f>IF(ROW()-2&lt;=COUNT(图纸材料表!B:B),ROW()-2,"")</f>
        <v>240</v>
      </c>
      <c r="B242">
        <f>IFERROR(VLOOKUP($A242,图纸材料表!$A:$E,COLUMN(图纸材料表!B240),1),"")</f>
        <v>26</v>
      </c>
      <c r="C242">
        <f>IFERROR(VLOOKUP($A242,图纸材料表!$A:$E,COLUMN(图纸材料表!C240),1),"")</f>
        <v>3</v>
      </c>
      <c r="D242">
        <f>IFERROR(VLOOKUP($A242,图纸材料表!$A:$E,COLUMN(图纸材料表!D240),1),"")</f>
        <v>0</v>
      </c>
      <c r="E242">
        <f>IFERROR(VLOOKUP($A242,图纸材料表!$A:$E,COLUMN(图纸材料表!E240),1),"")</f>
        <v>1</v>
      </c>
    </row>
    <row r="243" spans="1:5">
      <c r="A243">
        <f>IF(ROW()-2&lt;=COUNT(图纸材料表!B:B),ROW()-2,"")</f>
        <v>241</v>
      </c>
      <c r="B243">
        <f>IFERROR(VLOOKUP($A243,图纸材料表!$A:$E,COLUMN(图纸材料表!B241),1),"")</f>
        <v>26</v>
      </c>
      <c r="C243">
        <f>IFERROR(VLOOKUP($A243,图纸材料表!$A:$E,COLUMN(图纸材料表!C241),1),"")</f>
        <v>89</v>
      </c>
      <c r="D243">
        <f>IFERROR(VLOOKUP($A243,图纸材料表!$A:$E,COLUMN(图纸材料表!D241),1),"")</f>
        <v>0</v>
      </c>
      <c r="E243">
        <f>IFERROR(VLOOKUP($A243,图纸材料表!$A:$E,COLUMN(图纸材料表!E241),1),"")</f>
        <v>4</v>
      </c>
    </row>
    <row r="244" spans="1:5">
      <c r="A244">
        <f>IF(ROW()-2&lt;=COUNT(图纸材料表!B:B),ROW()-2,"")</f>
        <v>242</v>
      </c>
      <c r="B244">
        <f>IFERROR(VLOOKUP($A244,图纸材料表!$A:$E,COLUMN(图纸材料表!B242),1),"")</f>
        <v>26</v>
      </c>
      <c r="C244">
        <f>IFERROR(VLOOKUP($A244,图纸材料表!$A:$E,COLUMN(图纸材料表!C242),1),"")</f>
        <v>155</v>
      </c>
      <c r="D244">
        <f>IFERROR(VLOOKUP($A244,图纸材料表!$A:$E,COLUMN(图纸材料表!D242),1),"")</f>
        <v>0</v>
      </c>
      <c r="E244">
        <f>IFERROR(VLOOKUP($A244,图纸材料表!$A:$E,COLUMN(图纸材料表!E242),1),"")</f>
        <v>12</v>
      </c>
    </row>
    <row r="245" spans="1:5">
      <c r="A245">
        <f>IF(ROW()-2&lt;=COUNT(图纸材料表!B:B),ROW()-2,"")</f>
        <v>243</v>
      </c>
      <c r="B245">
        <f>IFERROR(VLOOKUP($A245,图纸材料表!$A:$E,COLUMN(图纸材料表!B243),1),"")</f>
        <v>26</v>
      </c>
      <c r="C245">
        <f>IFERROR(VLOOKUP($A245,图纸材料表!$A:$E,COLUMN(图纸材料表!C243),1),"")</f>
        <v>156</v>
      </c>
      <c r="D245">
        <f>IFERROR(VLOOKUP($A245,图纸材料表!$A:$E,COLUMN(图纸材料表!D243),1),"")</f>
        <v>0</v>
      </c>
      <c r="E245">
        <f>IFERROR(VLOOKUP($A245,图纸材料表!$A:$E,COLUMN(图纸材料表!E243),1),"")</f>
        <v>12</v>
      </c>
    </row>
    <row r="246" spans="1:5">
      <c r="A246">
        <f>IF(ROW()-2&lt;=COUNT(图纸材料表!B:B),ROW()-2,"")</f>
        <v>244</v>
      </c>
      <c r="B246">
        <f>IFERROR(VLOOKUP($A246,图纸材料表!$A:$E,COLUMN(图纸材料表!B244),1),"")</f>
        <v>26</v>
      </c>
      <c r="C246">
        <f>IFERROR(VLOOKUP($A246,图纸材料表!$A:$E,COLUMN(图纸材料表!C244),1),"")</f>
        <v>171</v>
      </c>
      <c r="D246">
        <f>IFERROR(VLOOKUP($A246,图纸材料表!$A:$E,COLUMN(图纸材料表!D244),1),"")</f>
        <v>14</v>
      </c>
      <c r="E246">
        <f>IFERROR(VLOOKUP($A246,图纸材料表!$A:$E,COLUMN(图纸材料表!E244),1),"")</f>
        <v>8</v>
      </c>
    </row>
    <row r="247" spans="1:5">
      <c r="A247">
        <f>IF(ROW()-2&lt;=COUNT(图纸材料表!B:B),ROW()-2,"")</f>
        <v>245</v>
      </c>
      <c r="B247">
        <f>IFERROR(VLOOKUP($A247,图纸材料表!$A:$E,COLUMN(图纸材料表!B245),1),"")</f>
        <v>26</v>
      </c>
      <c r="C247">
        <f>IFERROR(VLOOKUP($A247,图纸材料表!$A:$E,COLUMN(图纸材料表!C245),1),"")</f>
        <v>171</v>
      </c>
      <c r="D247">
        <f>IFERROR(VLOOKUP($A247,图纸材料表!$A:$E,COLUMN(图纸材料表!D245),1),"")</f>
        <v>15</v>
      </c>
      <c r="E247">
        <f>IFERROR(VLOOKUP($A247,图纸材料表!$A:$E,COLUMN(图纸材料表!E245),1),"")</f>
        <v>12</v>
      </c>
    </row>
    <row r="248" spans="1:5">
      <c r="A248">
        <f>IF(ROW()-2&lt;=COUNT(图纸材料表!B:B),ROW()-2,"")</f>
        <v>246</v>
      </c>
      <c r="B248">
        <f>IFERROR(VLOOKUP($A248,图纸材料表!$A:$E,COLUMN(图纸材料表!B246),1),"")</f>
        <v>26</v>
      </c>
      <c r="C248">
        <f>IFERROR(VLOOKUP($A248,图纸材料表!$A:$E,COLUMN(图纸材料表!C246),1),"")</f>
        <v>251</v>
      </c>
      <c r="D248">
        <f>IFERROR(VLOOKUP($A248,图纸材料表!$A:$E,COLUMN(图纸材料表!D246),1),"")</f>
        <v>14</v>
      </c>
      <c r="E248">
        <f>IFERROR(VLOOKUP($A248,图纸材料表!$A:$E,COLUMN(图纸材料表!E246),1),"")</f>
        <v>1</v>
      </c>
    </row>
    <row r="249" spans="1:5">
      <c r="A249">
        <f>IF(ROW()-2&lt;=COUNT(图纸材料表!B:B),ROW()-2,"")</f>
        <v>247</v>
      </c>
      <c r="B249">
        <f>IFERROR(VLOOKUP($A249,图纸材料表!$A:$E,COLUMN(图纸材料表!B247),1),"")</f>
        <v>27</v>
      </c>
      <c r="C249">
        <f>IFERROR(VLOOKUP($A249,图纸材料表!$A:$E,COLUMN(图纸材料表!C247),1),"")</f>
        <v>89</v>
      </c>
      <c r="D249">
        <f>IFERROR(VLOOKUP($A249,图纸材料表!$A:$E,COLUMN(图纸材料表!D247),1),"")</f>
        <v>0</v>
      </c>
      <c r="E249">
        <f>IFERROR(VLOOKUP($A249,图纸材料表!$A:$E,COLUMN(图纸材料表!E247),1),"")</f>
        <v>1</v>
      </c>
    </row>
    <row r="250" spans="1:5">
      <c r="A250">
        <f>IF(ROW()-2&lt;=COUNT(图纸材料表!B:B),ROW()-2,"")</f>
        <v>248</v>
      </c>
      <c r="B250">
        <f>IFERROR(VLOOKUP($A250,图纸材料表!$A:$E,COLUMN(图纸材料表!B248),1),"")</f>
        <v>27</v>
      </c>
      <c r="C250">
        <f>IFERROR(VLOOKUP($A250,图纸材料表!$A:$E,COLUMN(图纸材料表!C248),1),"")</f>
        <v>95</v>
      </c>
      <c r="D250">
        <f>IFERROR(VLOOKUP($A250,图纸材料表!$A:$E,COLUMN(图纸材料表!D248),1),"")</f>
        <v>1</v>
      </c>
      <c r="E250">
        <f>IFERROR(VLOOKUP($A250,图纸材料表!$A:$E,COLUMN(图纸材料表!E248),1),"")</f>
        <v>2</v>
      </c>
    </row>
    <row r="251" spans="1:5">
      <c r="A251">
        <f>IF(ROW()-2&lt;=COUNT(图纸材料表!B:B),ROW()-2,"")</f>
        <v>249</v>
      </c>
      <c r="B251">
        <f>IFERROR(VLOOKUP($A251,图纸材料表!$A:$E,COLUMN(图纸材料表!B249),1),"")</f>
        <v>27</v>
      </c>
      <c r="C251">
        <f>IFERROR(VLOOKUP($A251,图纸材料表!$A:$E,COLUMN(图纸材料表!C249),1),"")</f>
        <v>95</v>
      </c>
      <c r="D251">
        <f>IFERROR(VLOOKUP($A251,图纸材料表!$A:$E,COLUMN(图纸材料表!D249),1),"")</f>
        <v>2</v>
      </c>
      <c r="E251">
        <f>IFERROR(VLOOKUP($A251,图纸材料表!$A:$E,COLUMN(图纸材料表!E249),1),"")</f>
        <v>2</v>
      </c>
    </row>
    <row r="252" spans="1:5">
      <c r="A252">
        <f>IF(ROW()-2&lt;=COUNT(图纸材料表!B:B),ROW()-2,"")</f>
        <v>250</v>
      </c>
      <c r="B252">
        <f>IFERROR(VLOOKUP($A252,图纸材料表!$A:$E,COLUMN(图纸材料表!B250),1),"")</f>
        <v>27</v>
      </c>
      <c r="C252">
        <f>IFERROR(VLOOKUP($A252,图纸材料表!$A:$E,COLUMN(图纸材料表!C250),1),"")</f>
        <v>95</v>
      </c>
      <c r="D252">
        <f>IFERROR(VLOOKUP($A252,图纸材料表!$A:$E,COLUMN(图纸材料表!D250),1),"")</f>
        <v>4</v>
      </c>
      <c r="E252">
        <f>IFERROR(VLOOKUP($A252,图纸材料表!$A:$E,COLUMN(图纸材料表!E250),1),"")</f>
        <v>1</v>
      </c>
    </row>
    <row r="253" spans="1:5">
      <c r="A253">
        <f>IF(ROW()-2&lt;=COUNT(图纸材料表!B:B),ROW()-2,"")</f>
        <v>251</v>
      </c>
      <c r="B253">
        <f>IFERROR(VLOOKUP($A253,图纸材料表!$A:$E,COLUMN(图纸材料表!B251),1),"")</f>
        <v>27</v>
      </c>
      <c r="C253">
        <f>IFERROR(VLOOKUP($A253,图纸材料表!$A:$E,COLUMN(图纸材料表!C251),1),"")</f>
        <v>95</v>
      </c>
      <c r="D253">
        <f>IFERROR(VLOOKUP($A253,图纸材料表!$A:$E,COLUMN(图纸材料表!D251),1),"")</f>
        <v>5</v>
      </c>
      <c r="E253">
        <f>IFERROR(VLOOKUP($A253,图纸材料表!$A:$E,COLUMN(图纸材料表!E251),1),"")</f>
        <v>2</v>
      </c>
    </row>
    <row r="254" spans="1:5">
      <c r="A254">
        <f>IF(ROW()-2&lt;=COUNT(图纸材料表!B:B),ROW()-2,"")</f>
        <v>252</v>
      </c>
      <c r="B254">
        <f>IFERROR(VLOOKUP($A254,图纸材料表!$A:$E,COLUMN(图纸材料表!B252),1),"")</f>
        <v>27</v>
      </c>
      <c r="C254">
        <f>IFERROR(VLOOKUP($A254,图纸材料表!$A:$E,COLUMN(图纸材料表!C252),1),"")</f>
        <v>95</v>
      </c>
      <c r="D254">
        <f>IFERROR(VLOOKUP($A254,图纸材料表!$A:$E,COLUMN(图纸材料表!D252),1),"")</f>
        <v>6</v>
      </c>
      <c r="E254">
        <f>IFERROR(VLOOKUP($A254,图纸材料表!$A:$E,COLUMN(图纸材料表!E252),1),"")</f>
        <v>3</v>
      </c>
    </row>
    <row r="255" spans="1:5">
      <c r="A255">
        <f>IF(ROW()-2&lt;=COUNT(图纸材料表!B:B),ROW()-2,"")</f>
        <v>253</v>
      </c>
      <c r="B255">
        <f>IFERROR(VLOOKUP($A255,图纸材料表!$A:$E,COLUMN(图纸材料表!B253),1),"")</f>
        <v>27</v>
      </c>
      <c r="C255">
        <f>IFERROR(VLOOKUP($A255,图纸材料表!$A:$E,COLUMN(图纸材料表!C253),1),"")</f>
        <v>95</v>
      </c>
      <c r="D255">
        <f>IFERROR(VLOOKUP($A255,图纸材料表!$A:$E,COLUMN(图纸材料表!D253),1),"")</f>
        <v>7</v>
      </c>
      <c r="E255">
        <f>IFERROR(VLOOKUP($A255,图纸材料表!$A:$E,COLUMN(图纸材料表!E253),1),"")</f>
        <v>2</v>
      </c>
    </row>
    <row r="256" spans="1:5">
      <c r="A256">
        <f>IF(ROW()-2&lt;=COUNT(图纸材料表!B:B),ROW()-2,"")</f>
        <v>254</v>
      </c>
      <c r="B256">
        <f>IFERROR(VLOOKUP($A256,图纸材料表!$A:$E,COLUMN(图纸材料表!B254),1),"")</f>
        <v>27</v>
      </c>
      <c r="C256">
        <f>IFERROR(VLOOKUP($A256,图纸材料表!$A:$E,COLUMN(图纸材料表!C254),1),"")</f>
        <v>95</v>
      </c>
      <c r="D256">
        <f>IFERROR(VLOOKUP($A256,图纸材料表!$A:$E,COLUMN(图纸材料表!D254),1),"")</f>
        <v>8</v>
      </c>
      <c r="E256">
        <f>IFERROR(VLOOKUP($A256,图纸材料表!$A:$E,COLUMN(图纸材料表!E254),1),"")</f>
        <v>2</v>
      </c>
    </row>
    <row r="257" spans="1:5">
      <c r="A257">
        <f>IF(ROW()-2&lt;=COUNT(图纸材料表!B:B),ROW()-2,"")</f>
        <v>255</v>
      </c>
      <c r="B257">
        <f>IFERROR(VLOOKUP($A257,图纸材料表!$A:$E,COLUMN(图纸材料表!B255),1),"")</f>
        <v>27</v>
      </c>
      <c r="C257">
        <f>IFERROR(VLOOKUP($A257,图纸材料表!$A:$E,COLUMN(图纸材料表!C255),1),"")</f>
        <v>95</v>
      </c>
      <c r="D257">
        <f>IFERROR(VLOOKUP($A257,图纸材料表!$A:$E,COLUMN(图纸材料表!D255),1),"")</f>
        <v>9</v>
      </c>
      <c r="E257">
        <f>IFERROR(VLOOKUP($A257,图纸材料表!$A:$E,COLUMN(图纸材料表!E255),1),"")</f>
        <v>2</v>
      </c>
    </row>
    <row r="258" spans="1:5">
      <c r="A258">
        <f>IF(ROW()-2&lt;=COUNT(图纸材料表!B:B),ROW()-2,"")</f>
        <v>256</v>
      </c>
      <c r="B258">
        <f>IFERROR(VLOOKUP($A258,图纸材料表!$A:$E,COLUMN(图纸材料表!B256),1),"")</f>
        <v>27</v>
      </c>
      <c r="C258">
        <f>IFERROR(VLOOKUP($A258,图纸材料表!$A:$E,COLUMN(图纸材料表!C256),1),"")</f>
        <v>95</v>
      </c>
      <c r="D258">
        <f>IFERROR(VLOOKUP($A258,图纸材料表!$A:$E,COLUMN(图纸材料表!D256),1),"")</f>
        <v>11</v>
      </c>
      <c r="E258">
        <f>IFERROR(VLOOKUP($A258,图纸材料表!$A:$E,COLUMN(图纸材料表!E256),1),"")</f>
        <v>2</v>
      </c>
    </row>
    <row r="259" spans="1:5">
      <c r="A259">
        <f>IF(ROW()-2&lt;=COUNT(图纸材料表!B:B),ROW()-2,"")</f>
        <v>257</v>
      </c>
      <c r="B259">
        <f>IFERROR(VLOOKUP($A259,图纸材料表!$A:$E,COLUMN(图纸材料表!B257),1),"")</f>
        <v>28</v>
      </c>
      <c r="C259">
        <f>IFERROR(VLOOKUP($A259,图纸材料表!$A:$E,COLUMN(图纸材料表!C257),1),"")</f>
        <v>17</v>
      </c>
      <c r="D259">
        <f>IFERROR(VLOOKUP($A259,图纸材料表!$A:$E,COLUMN(图纸材料表!D257),1),"")</f>
        <v>0</v>
      </c>
      <c r="E259">
        <f>IFERROR(VLOOKUP($A259,图纸材料表!$A:$E,COLUMN(图纸材料表!E257),1),"")</f>
        <v>4</v>
      </c>
    </row>
    <row r="260" spans="1:5">
      <c r="A260">
        <f>IF(ROW()-2&lt;=COUNT(图纸材料表!B:B),ROW()-2,"")</f>
        <v>258</v>
      </c>
      <c r="B260">
        <f>IFERROR(VLOOKUP($A260,图纸材料表!$A:$E,COLUMN(图纸材料表!B258),1),"")</f>
        <v>28</v>
      </c>
      <c r="C260">
        <f>IFERROR(VLOOKUP($A260,图纸材料表!$A:$E,COLUMN(图纸材料表!C258),1),"")</f>
        <v>18</v>
      </c>
      <c r="D260">
        <f>IFERROR(VLOOKUP($A260,图纸材料表!$A:$E,COLUMN(图纸材料表!D258),1),"")</f>
        <v>1</v>
      </c>
      <c r="E260">
        <f>IFERROR(VLOOKUP($A260,图纸材料表!$A:$E,COLUMN(图纸材料表!E258),1),"")</f>
        <v>18</v>
      </c>
    </row>
    <row r="261" spans="1:5">
      <c r="A261">
        <f>IF(ROW()-2&lt;=COUNT(图纸材料表!B:B),ROW()-2,"")</f>
        <v>259</v>
      </c>
      <c r="B261">
        <f>IFERROR(VLOOKUP($A261,图纸材料表!$A:$E,COLUMN(图纸材料表!B259),1),"")</f>
        <v>901</v>
      </c>
      <c r="C261">
        <f>IFERROR(VLOOKUP($A261,图纸材料表!$A:$E,COLUMN(图纸材料表!C259),1),"")</f>
        <v>5</v>
      </c>
      <c r="D261">
        <f>IFERROR(VLOOKUP($A261,图纸材料表!$A:$E,COLUMN(图纸材料表!D259),1),"")</f>
        <v>0</v>
      </c>
      <c r="E261">
        <f>IFERROR(VLOOKUP($A261,图纸材料表!$A:$E,COLUMN(图纸材料表!E259),1),"")</f>
        <v>30</v>
      </c>
    </row>
    <row r="262" spans="1:5">
      <c r="A262">
        <f>IF(ROW()-2&lt;=COUNT(图纸材料表!B:B),ROW()-2,"")</f>
        <v>260</v>
      </c>
      <c r="B262">
        <f>IFERROR(VLOOKUP($A262,图纸材料表!$A:$E,COLUMN(图纸材料表!B260),1),"")</f>
        <v>901</v>
      </c>
      <c r="C262">
        <f>IFERROR(VLOOKUP($A262,图纸材料表!$A:$E,COLUMN(图纸材料表!C260),1),"")</f>
        <v>98</v>
      </c>
      <c r="D262">
        <f>IFERROR(VLOOKUP($A262,图纸材料表!$A:$E,COLUMN(图纸材料表!D260),1),"")</f>
        <v>0</v>
      </c>
      <c r="E262">
        <f>IFERROR(VLOOKUP($A262,图纸材料表!$A:$E,COLUMN(图纸材料表!E260),1),"")</f>
        <v>30</v>
      </c>
    </row>
    <row r="263" spans="1:5">
      <c r="A263">
        <f>IF(ROW()-2&lt;=COUNT(图纸材料表!B:B),ROW()-2,"")</f>
        <v>261</v>
      </c>
      <c r="B263">
        <f>IFERROR(VLOOKUP($A263,图纸材料表!$A:$E,COLUMN(图纸材料表!B261),1),"")</f>
        <v>902</v>
      </c>
      <c r="C263">
        <f>IFERROR(VLOOKUP($A263,图纸材料表!$A:$E,COLUMN(图纸材料表!C261),1),"")</f>
        <v>53</v>
      </c>
      <c r="D263">
        <f>IFERROR(VLOOKUP($A263,图纸材料表!$A:$E,COLUMN(图纸材料表!D261),1),"")</f>
        <v>0</v>
      </c>
      <c r="E263">
        <f>IFERROR(VLOOKUP($A263,图纸材料表!$A:$E,COLUMN(图纸材料表!E261),1),"")</f>
        <v>30</v>
      </c>
    </row>
    <row r="264" spans="1:5">
      <c r="A264">
        <f>IF(ROW()-2&lt;=COUNT(图纸材料表!B:B),ROW()-2,"")</f>
        <v>262</v>
      </c>
      <c r="B264">
        <f>IFERROR(VLOOKUP($A264,图纸材料表!$A:$E,COLUMN(图纸材料表!B262),1),"")</f>
        <v>902</v>
      </c>
      <c r="C264">
        <f>IFERROR(VLOOKUP($A264,图纸材料表!$A:$E,COLUMN(图纸材料表!C262),1),"")</f>
        <v>126</v>
      </c>
      <c r="D264">
        <f>IFERROR(VLOOKUP($A264,图纸材料表!$A:$E,COLUMN(图纸材料表!D262),1),"")</f>
        <v>0</v>
      </c>
      <c r="E264">
        <f>IFERROR(VLOOKUP($A264,图纸材料表!$A:$E,COLUMN(图纸材料表!E262),1),"")</f>
        <v>30</v>
      </c>
    </row>
    <row r="265" spans="1:5">
      <c r="A265">
        <f>IF(ROW()-2&lt;=COUNT(图纸材料表!B:B),ROW()-2,"")</f>
        <v>263</v>
      </c>
      <c r="B265">
        <f>IFERROR(VLOOKUP($A265,图纸材料表!$A:$E,COLUMN(图纸材料表!B263),1),"")</f>
        <v>903</v>
      </c>
      <c r="C265">
        <f>IFERROR(VLOOKUP($A265,图纸材料表!$A:$E,COLUMN(图纸材料表!C263),1),"")</f>
        <v>35</v>
      </c>
      <c r="D265">
        <f>IFERROR(VLOOKUP($A265,图纸材料表!$A:$E,COLUMN(图纸材料表!D263),1),"")</f>
        <v>0</v>
      </c>
      <c r="E265">
        <f>IFERROR(VLOOKUP($A265,图纸材料表!$A:$E,COLUMN(图纸材料表!E263),1),"")</f>
        <v>30</v>
      </c>
    </row>
    <row r="266" spans="1:5">
      <c r="A266">
        <f>IF(ROW()-2&lt;=COUNT(图纸材料表!B:B),ROW()-2,"")</f>
        <v>264</v>
      </c>
      <c r="B266">
        <f>IFERROR(VLOOKUP($A266,图纸材料表!$A:$E,COLUMN(图纸材料表!B264),1),"")</f>
        <v>903</v>
      </c>
      <c r="C266">
        <f>IFERROR(VLOOKUP($A266,图纸材料表!$A:$E,COLUMN(图纸材料表!C264),1),"")</f>
        <v>35</v>
      </c>
      <c r="D266">
        <f>IFERROR(VLOOKUP($A266,图纸材料表!$A:$E,COLUMN(图纸材料表!D264),1),"")</f>
        <v>4</v>
      </c>
      <c r="E266">
        <f>IFERROR(VLOOKUP($A266,图纸材料表!$A:$E,COLUMN(图纸材料表!E264),1),"")</f>
        <v>30</v>
      </c>
    </row>
    <row r="267" spans="1:5">
      <c r="A267">
        <f>IF(ROW()-2&lt;=COUNT(图纸材料表!B:B),ROW()-2,"")</f>
        <v>265</v>
      </c>
      <c r="B267">
        <f>IFERROR(VLOOKUP($A267,图纸材料表!$A:$E,COLUMN(图纸材料表!B265),1),"")</f>
        <v>903</v>
      </c>
      <c r="C267">
        <f>IFERROR(VLOOKUP($A267,图纸材料表!$A:$E,COLUMN(图纸材料表!C265),1),"")</f>
        <v>35</v>
      </c>
      <c r="D267">
        <f>IFERROR(VLOOKUP($A267,图纸材料表!$A:$E,COLUMN(图纸材料表!D265),1),"")</f>
        <v>11</v>
      </c>
      <c r="E267">
        <f>IFERROR(VLOOKUP($A267,图纸材料表!$A:$E,COLUMN(图纸材料表!E265),1),"")</f>
        <v>30</v>
      </c>
    </row>
    <row r="268" spans="1:5">
      <c r="A268">
        <f>IF(ROW()-2&lt;=COUNT(图纸材料表!B:B),ROW()-2,"")</f>
        <v>266</v>
      </c>
      <c r="B268">
        <f>IFERROR(VLOOKUP($A268,图纸材料表!$A:$E,COLUMN(图纸材料表!B266),1),"")</f>
        <v>903</v>
      </c>
      <c r="C268">
        <f>IFERROR(VLOOKUP($A268,图纸材料表!$A:$E,COLUMN(图纸材料表!C266),1),"")</f>
        <v>35</v>
      </c>
      <c r="D268">
        <f>IFERROR(VLOOKUP($A268,图纸材料表!$A:$E,COLUMN(图纸材料表!D266),1),"")</f>
        <v>13</v>
      </c>
      <c r="E268">
        <f>IFERROR(VLOOKUP($A268,图纸材料表!$A:$E,COLUMN(图纸材料表!E266),1),"")</f>
        <v>30</v>
      </c>
    </row>
    <row r="269" spans="1:5">
      <c r="A269">
        <f>IF(ROW()-2&lt;=COUNT(图纸材料表!B:B),ROW()-2,"")</f>
        <v>267</v>
      </c>
      <c r="B269">
        <f>IFERROR(VLOOKUP($A269,图纸材料表!$A:$E,COLUMN(图纸材料表!B267),1),"")</f>
        <v>903</v>
      </c>
      <c r="C269">
        <f>IFERROR(VLOOKUP($A269,图纸材料表!$A:$E,COLUMN(图纸材料表!C267),1),"")</f>
        <v>35</v>
      </c>
      <c r="D269">
        <f>IFERROR(VLOOKUP($A269,图纸材料表!$A:$E,COLUMN(图纸材料表!D267),1),"")</f>
        <v>14</v>
      </c>
      <c r="E269">
        <f>IFERROR(VLOOKUP($A269,图纸材料表!$A:$E,COLUMN(图纸材料表!E267),1),"")</f>
        <v>30</v>
      </c>
    </row>
    <row r="270" spans="1:5">
      <c r="A270">
        <f>IF(ROW()-2&lt;=COUNT(图纸材料表!B:B),ROW()-2,"")</f>
        <v>268</v>
      </c>
      <c r="B270">
        <f>IFERROR(VLOOKUP($A270,图纸材料表!$A:$E,COLUMN(图纸材料表!B268),1),"")</f>
        <v>904</v>
      </c>
      <c r="C270">
        <f>IFERROR(VLOOKUP($A270,图纸材料表!$A:$E,COLUMN(图纸材料表!C268),1),"")</f>
        <v>2</v>
      </c>
      <c r="D270">
        <f>IFERROR(VLOOKUP($A270,图纸材料表!$A:$E,COLUMN(图纸材料表!D268),1),"")</f>
        <v>0</v>
      </c>
      <c r="E270">
        <f>IFERROR(VLOOKUP($A270,图纸材料表!$A:$E,COLUMN(图纸材料表!E268),1),"")</f>
        <v>10</v>
      </c>
    </row>
    <row r="271" spans="1:5">
      <c r="A271">
        <f>IF(ROW()-2&lt;=COUNT(图纸材料表!B:B),ROW()-2,"")</f>
        <v>269</v>
      </c>
      <c r="B271">
        <f>IFERROR(VLOOKUP($A271,图纸材料表!$A:$E,COLUMN(图纸材料表!B269),1),"")</f>
        <v>904</v>
      </c>
      <c r="C271">
        <f>IFERROR(VLOOKUP($A271,图纸材料表!$A:$E,COLUMN(图纸材料表!C269),1),"")</f>
        <v>3</v>
      </c>
      <c r="D271">
        <f>IFERROR(VLOOKUP($A271,图纸材料表!$A:$E,COLUMN(图纸材料表!D269),1),"")</f>
        <v>0</v>
      </c>
      <c r="E271">
        <f>IFERROR(VLOOKUP($A271,图纸材料表!$A:$E,COLUMN(图纸材料表!E269),1),"")</f>
        <v>10</v>
      </c>
    </row>
    <row r="272" spans="1:5">
      <c r="A272">
        <f>IF(ROW()-2&lt;=COUNT(图纸材料表!B:B),ROW()-2,"")</f>
        <v>270</v>
      </c>
      <c r="B272">
        <f>IFERROR(VLOOKUP($A272,图纸材料表!$A:$E,COLUMN(图纸材料表!B270),1),"")</f>
        <v>905</v>
      </c>
      <c r="C272">
        <f>IFERROR(VLOOKUP($A272,图纸材料表!$A:$E,COLUMN(图纸材料表!C270),1),"")</f>
        <v>4</v>
      </c>
      <c r="D272">
        <f>IFERROR(VLOOKUP($A272,图纸材料表!$A:$E,COLUMN(图纸材料表!D270),1),"")</f>
        <v>0</v>
      </c>
      <c r="E272">
        <f>IFERROR(VLOOKUP($A272,图纸材料表!$A:$E,COLUMN(图纸材料表!E270),1),"")</f>
        <v>10</v>
      </c>
    </row>
    <row r="273" spans="1:5">
      <c r="A273">
        <f>IF(ROW()-2&lt;=COUNT(图纸材料表!B:B),ROW()-2,"")</f>
        <v>271</v>
      </c>
      <c r="B273">
        <f>IFERROR(VLOOKUP($A273,图纸材料表!$A:$E,COLUMN(图纸材料表!B271),1),"")</f>
        <v>905</v>
      </c>
      <c r="C273">
        <f>IFERROR(VLOOKUP($A273,图纸材料表!$A:$E,COLUMN(图纸材料表!C271),1),"")</f>
        <v>24</v>
      </c>
      <c r="D273">
        <f>IFERROR(VLOOKUP($A273,图纸材料表!$A:$E,COLUMN(图纸材料表!D271),1),"")</f>
        <v>0</v>
      </c>
      <c r="E273">
        <f>IFERROR(VLOOKUP($A273,图纸材料表!$A:$E,COLUMN(图纸材料表!E271),1),"")</f>
        <v>10</v>
      </c>
    </row>
    <row r="274" spans="1:5">
      <c r="A274">
        <f>IF(ROW()-2&lt;=COUNT(图纸材料表!B:B),ROW()-2,"")</f>
        <v>272</v>
      </c>
      <c r="B274">
        <f>IFERROR(VLOOKUP($A274,图纸材料表!$A:$E,COLUMN(图纸材料表!B272),1),"")</f>
        <v>906</v>
      </c>
      <c r="C274">
        <f>IFERROR(VLOOKUP($A274,图纸材料表!$A:$E,COLUMN(图纸材料表!C272),1),"")</f>
        <v>41</v>
      </c>
      <c r="D274">
        <f>IFERROR(VLOOKUP($A274,图纸材料表!$A:$E,COLUMN(图纸材料表!D272),1),"")</f>
        <v>0</v>
      </c>
      <c r="E274">
        <f>IFERROR(VLOOKUP($A274,图纸材料表!$A:$E,COLUMN(图纸材料表!E272),1),"")</f>
        <v>10</v>
      </c>
    </row>
    <row r="275" spans="1:5">
      <c r="A275">
        <f>IF(ROW()-2&lt;=COUNT(图纸材料表!B:B),ROW()-2,"")</f>
        <v>273</v>
      </c>
      <c r="B275">
        <f>IFERROR(VLOOKUP($A275,图纸材料表!$A:$E,COLUMN(图纸材料表!B273),1),"")</f>
        <v>906</v>
      </c>
      <c r="C275">
        <f>IFERROR(VLOOKUP($A275,图纸材料表!$A:$E,COLUMN(图纸材料表!C273),1),"")</f>
        <v>155</v>
      </c>
      <c r="D275">
        <f>IFERROR(VLOOKUP($A275,图纸材料表!$A:$E,COLUMN(图纸材料表!D273),1),"")</f>
        <v>0</v>
      </c>
      <c r="E275">
        <f>IFERROR(VLOOKUP($A275,图纸材料表!$A:$E,COLUMN(图纸材料表!E273),1),"")</f>
        <v>10</v>
      </c>
    </row>
    <row r="276" spans="1:5">
      <c r="A276">
        <f>IF(ROW()-2&lt;=COUNT(图纸材料表!B:B),ROW()-2,"")</f>
        <v>274</v>
      </c>
      <c r="B276">
        <f>IFERROR(VLOOKUP($A276,图纸材料表!$A:$E,COLUMN(图纸材料表!B274),1),"")</f>
        <v>907</v>
      </c>
      <c r="C276">
        <f>IFERROR(VLOOKUP($A276,图纸材料表!$A:$E,COLUMN(图纸材料表!C274),1),"")</f>
        <v>17</v>
      </c>
      <c r="D276">
        <f>IFERROR(VLOOKUP($A276,图纸材料表!$A:$E,COLUMN(图纸材料表!D274),1),"")</f>
        <v>0</v>
      </c>
      <c r="E276">
        <f>IFERROR(VLOOKUP($A276,图纸材料表!$A:$E,COLUMN(图纸材料表!E274),1),"")</f>
        <v>10</v>
      </c>
    </row>
    <row r="277" spans="1:5">
      <c r="A277">
        <f>IF(ROW()-2&lt;=COUNT(图纸材料表!B:B),ROW()-2,"")</f>
        <v>275</v>
      </c>
      <c r="B277">
        <f>IFERROR(VLOOKUP($A277,图纸材料表!$A:$E,COLUMN(图纸材料表!B275),1),"")</f>
        <v>907</v>
      </c>
      <c r="C277">
        <f>IFERROR(VLOOKUP($A277,图纸材料表!$A:$E,COLUMN(图纸材料表!C275),1),"")</f>
        <v>18</v>
      </c>
      <c r="D277">
        <f>IFERROR(VLOOKUP($A277,图纸材料表!$A:$E,COLUMN(图纸材料表!D275),1),"")</f>
        <v>0</v>
      </c>
      <c r="E277">
        <f>IFERROR(VLOOKUP($A277,图纸材料表!$A:$E,COLUMN(图纸材料表!E275),1),"")</f>
        <v>10</v>
      </c>
    </row>
    <row r="278" spans="1:5">
      <c r="A278">
        <f>IF(ROW()-2&lt;=COUNT(图纸材料表!B:B),ROW()-2,"")</f>
        <v>276</v>
      </c>
      <c r="B278">
        <f>IFERROR(VLOOKUP($A278,图纸材料表!$A:$E,COLUMN(图纸材料表!B276),1),"")</f>
        <v>908</v>
      </c>
      <c r="C278">
        <f>IFERROR(VLOOKUP($A278,图纸材料表!$A:$E,COLUMN(图纸材料表!C276),1),"")</f>
        <v>5</v>
      </c>
      <c r="D278">
        <f>IFERROR(VLOOKUP($A278,图纸材料表!$A:$E,COLUMN(图纸材料表!D276),1),"")</f>
        <v>0</v>
      </c>
      <c r="E278">
        <f>IFERROR(VLOOKUP($A278,图纸材料表!$A:$E,COLUMN(图纸材料表!E276),1),"")</f>
        <v>10</v>
      </c>
    </row>
    <row r="279" spans="1:5">
      <c r="A279">
        <f>IF(ROW()-2&lt;=COUNT(图纸材料表!B:B),ROW()-2,"")</f>
        <v>277</v>
      </c>
      <c r="B279">
        <f>IFERROR(VLOOKUP($A279,图纸材料表!$A:$E,COLUMN(图纸材料表!B277),1),"")</f>
        <v>908</v>
      </c>
      <c r="C279">
        <f>IFERROR(VLOOKUP($A279,图纸材料表!$A:$E,COLUMN(图纸材料表!C277),1),"")</f>
        <v>53</v>
      </c>
      <c r="D279">
        <f>IFERROR(VLOOKUP($A279,图纸材料表!$A:$E,COLUMN(图纸材料表!D277),1),"")</f>
        <v>0</v>
      </c>
      <c r="E279">
        <f>IFERROR(VLOOKUP($A279,图纸材料表!$A:$E,COLUMN(图纸材料表!E277),1),"")</f>
        <v>10</v>
      </c>
    </row>
    <row r="280" spans="1:5">
      <c r="A280">
        <f>IF(ROW()-2&lt;=COUNT(图纸材料表!B:B),ROW()-2,"")</f>
        <v>278</v>
      </c>
      <c r="B280">
        <f>IFERROR(VLOOKUP($A280,图纸材料表!$A:$E,COLUMN(图纸材料表!B278),1),"")</f>
        <v>908</v>
      </c>
      <c r="C280">
        <f>IFERROR(VLOOKUP($A280,图纸材料表!$A:$E,COLUMN(图纸材料表!C278),1),"")</f>
        <v>85</v>
      </c>
      <c r="D280">
        <f>IFERROR(VLOOKUP($A280,图纸材料表!$A:$E,COLUMN(图纸材料表!D278),1),"")</f>
        <v>0</v>
      </c>
      <c r="E280">
        <f>IFERROR(VLOOKUP($A280,图纸材料表!$A:$E,COLUMN(图纸材料表!E278),1),"")</f>
        <v>10</v>
      </c>
    </row>
    <row r="281" spans="1:5">
      <c r="A281">
        <f>IF(ROW()-2&lt;=COUNT(图纸材料表!B:B),ROW()-2,"")</f>
        <v>279</v>
      </c>
      <c r="B281">
        <f>IFERROR(VLOOKUP($A281,图纸材料表!$A:$E,COLUMN(图纸材料表!B279),1),"")</f>
        <v>909</v>
      </c>
      <c r="C281">
        <f>IFERROR(VLOOKUP($A281,图纸材料表!$A:$E,COLUMN(图纸材料表!C279),1),"")</f>
        <v>95</v>
      </c>
      <c r="D281">
        <f>IFERROR(VLOOKUP($A281,图纸材料表!$A:$E,COLUMN(图纸材料表!D279),1),"")</f>
        <v>0</v>
      </c>
      <c r="E281">
        <f>IFERROR(VLOOKUP($A281,图纸材料表!$A:$E,COLUMN(图纸材料表!E279),1),"")</f>
        <v>10</v>
      </c>
    </row>
    <row r="282" spans="1:5">
      <c r="A282">
        <f>IF(ROW()-2&lt;=COUNT(图纸材料表!B:B),ROW()-2,"")</f>
        <v>280</v>
      </c>
      <c r="B282">
        <f>IFERROR(VLOOKUP($A282,图纸材料表!$A:$E,COLUMN(图纸材料表!B280),1),"")</f>
        <v>909</v>
      </c>
      <c r="C282">
        <f>IFERROR(VLOOKUP($A282,图纸材料表!$A:$E,COLUMN(图纸材料表!C280),1),"")</f>
        <v>95</v>
      </c>
      <c r="D282">
        <f>IFERROR(VLOOKUP($A282,图纸材料表!$A:$E,COLUMN(图纸材料表!D280),1),"")</f>
        <v>4</v>
      </c>
      <c r="E282">
        <f>IFERROR(VLOOKUP($A282,图纸材料表!$A:$E,COLUMN(图纸材料表!E280),1),"")</f>
        <v>10</v>
      </c>
    </row>
    <row r="283" spans="1:5">
      <c r="A283">
        <f>IF(ROW()-2&lt;=COUNT(图纸材料表!B:B),ROW()-2,"")</f>
        <v>281</v>
      </c>
      <c r="B283">
        <f>IFERROR(VLOOKUP($A283,图纸材料表!$A:$E,COLUMN(图纸材料表!B281),1),"")</f>
        <v>909</v>
      </c>
      <c r="C283">
        <f>IFERROR(VLOOKUP($A283,图纸材料表!$A:$E,COLUMN(图纸材料表!C281),1),"")</f>
        <v>95</v>
      </c>
      <c r="D283">
        <f>IFERROR(VLOOKUP($A283,图纸材料表!$A:$E,COLUMN(图纸材料表!D281),1),"")</f>
        <v>11</v>
      </c>
      <c r="E283">
        <f>IFERROR(VLOOKUP($A283,图纸材料表!$A:$E,COLUMN(图纸材料表!E281),1),"")</f>
        <v>10</v>
      </c>
    </row>
    <row r="284" spans="1:5">
      <c r="A284">
        <f>IF(ROW()-2&lt;=COUNT(图纸材料表!B:B),ROW()-2,"")</f>
        <v>282</v>
      </c>
      <c r="B284">
        <f>IFERROR(VLOOKUP($A284,图纸材料表!$A:$E,COLUMN(图纸材料表!B282),1),"")</f>
        <v>909</v>
      </c>
      <c r="C284">
        <f>IFERROR(VLOOKUP($A284,图纸材料表!$A:$E,COLUMN(图纸材料表!C282),1),"")</f>
        <v>95</v>
      </c>
      <c r="D284">
        <f>IFERROR(VLOOKUP($A284,图纸材料表!$A:$E,COLUMN(图纸材料表!D282),1),"")</f>
        <v>14</v>
      </c>
      <c r="E284">
        <f>IFERROR(VLOOKUP($A284,图纸材料表!$A:$E,COLUMN(图纸材料表!E282),1),"")</f>
        <v>10</v>
      </c>
    </row>
    <row r="285" spans="1:5">
      <c r="A285">
        <f>IF(ROW()-2&lt;=COUNT(图纸材料表!B:B),ROW()-2,"")</f>
        <v>283</v>
      </c>
      <c r="B285">
        <f>IFERROR(VLOOKUP($A285,图纸材料表!$A:$E,COLUMN(图纸材料表!B283),1),"")</f>
        <v>910</v>
      </c>
      <c r="C285">
        <f>IFERROR(VLOOKUP($A285,图纸材料表!$A:$E,COLUMN(图纸材料表!C283),1),"")</f>
        <v>251</v>
      </c>
      <c r="D285">
        <f>IFERROR(VLOOKUP($A285,图纸材料表!$A:$E,COLUMN(图纸材料表!D283),1),"")</f>
        <v>0</v>
      </c>
      <c r="E285">
        <f>IFERROR(VLOOKUP($A285,图纸材料表!$A:$E,COLUMN(图纸材料表!E283),1),"")</f>
        <v>10</v>
      </c>
    </row>
    <row r="286" spans="1:5">
      <c r="A286">
        <f>IF(ROW()-2&lt;=COUNT(图纸材料表!B:B),ROW()-2,"")</f>
        <v>284</v>
      </c>
      <c r="B286">
        <f>IFERROR(VLOOKUP($A286,图纸材料表!$A:$E,COLUMN(图纸材料表!B284),1),"")</f>
        <v>910</v>
      </c>
      <c r="C286">
        <f>IFERROR(VLOOKUP($A286,图纸材料表!$A:$E,COLUMN(图纸材料表!C284),1),"")</f>
        <v>251</v>
      </c>
      <c r="D286">
        <f>IFERROR(VLOOKUP($A286,图纸材料表!$A:$E,COLUMN(图纸材料表!D284),1),"")</f>
        <v>4</v>
      </c>
      <c r="E286">
        <f>IFERROR(VLOOKUP($A286,图纸材料表!$A:$E,COLUMN(图纸材料表!E284),1),"")</f>
        <v>10</v>
      </c>
    </row>
    <row r="287" spans="1:5">
      <c r="A287">
        <f>IF(ROW()-2&lt;=COUNT(图纸材料表!B:B),ROW()-2,"")</f>
        <v>285</v>
      </c>
      <c r="B287">
        <f>IFERROR(VLOOKUP($A287,图纸材料表!$A:$E,COLUMN(图纸材料表!B285),1),"")</f>
        <v>910</v>
      </c>
      <c r="C287">
        <f>IFERROR(VLOOKUP($A287,图纸材料表!$A:$E,COLUMN(图纸材料表!C285),1),"")</f>
        <v>251</v>
      </c>
      <c r="D287">
        <f>IFERROR(VLOOKUP($A287,图纸材料表!$A:$E,COLUMN(图纸材料表!D285),1),"")</f>
        <v>11</v>
      </c>
      <c r="E287">
        <f>IFERROR(VLOOKUP($A287,图纸材料表!$A:$E,COLUMN(图纸材料表!E285),1),"")</f>
        <v>10</v>
      </c>
    </row>
    <row r="288" spans="1:5">
      <c r="A288">
        <f>IF(ROW()-2&lt;=COUNT(图纸材料表!B:B),ROW()-2,"")</f>
        <v>286</v>
      </c>
      <c r="B288">
        <f>IFERROR(VLOOKUP($A288,图纸材料表!$A:$E,COLUMN(图纸材料表!B286),1),"")</f>
        <v>910</v>
      </c>
      <c r="C288">
        <f>IFERROR(VLOOKUP($A288,图纸材料表!$A:$E,COLUMN(图纸材料表!C286),1),"")</f>
        <v>251</v>
      </c>
      <c r="D288">
        <f>IFERROR(VLOOKUP($A288,图纸材料表!$A:$E,COLUMN(图纸材料表!D286),1),"")</f>
        <v>14</v>
      </c>
      <c r="E288">
        <f>IFERROR(VLOOKUP($A288,图纸材料表!$A:$E,COLUMN(图纸材料表!E286),1),"")</f>
        <v>10</v>
      </c>
    </row>
    <row r="289" spans="1:5">
      <c r="A289">
        <f>IF(ROW()-2&lt;=COUNT(图纸材料表!B:B),ROW()-2,"")</f>
        <v>287</v>
      </c>
      <c r="B289">
        <f>IFERROR(VLOOKUP($A289,图纸材料表!$A:$E,COLUMN(图纸材料表!B287),1),"")</f>
        <v>911</v>
      </c>
      <c r="C289">
        <f>IFERROR(VLOOKUP($A289,图纸材料表!$A:$E,COLUMN(图纸材料表!C287),1),"")</f>
        <v>35</v>
      </c>
      <c r="D289">
        <f>IFERROR(VLOOKUP($A289,图纸材料表!$A:$E,COLUMN(图纸材料表!D287),1),"")</f>
        <v>0</v>
      </c>
      <c r="E289">
        <f>IFERROR(VLOOKUP($A289,图纸材料表!$A:$E,COLUMN(图纸材料表!E287),1),"")</f>
        <v>10</v>
      </c>
    </row>
    <row r="290" spans="1:5">
      <c r="A290">
        <f>IF(ROW()-2&lt;=COUNT(图纸材料表!B:B),ROW()-2,"")</f>
        <v>288</v>
      </c>
      <c r="B290">
        <f>IFERROR(VLOOKUP($A290,图纸材料表!$A:$E,COLUMN(图纸材料表!B288),1),"")</f>
        <v>911</v>
      </c>
      <c r="C290">
        <f>IFERROR(VLOOKUP($A290,图纸材料表!$A:$E,COLUMN(图纸材料表!C288),1),"")</f>
        <v>35</v>
      </c>
      <c r="D290">
        <f>IFERROR(VLOOKUP($A290,图纸材料表!$A:$E,COLUMN(图纸材料表!D288),1),"")</f>
        <v>4</v>
      </c>
      <c r="E290">
        <f>IFERROR(VLOOKUP($A290,图纸材料表!$A:$E,COLUMN(图纸材料表!E288),1),"")</f>
        <v>10</v>
      </c>
    </row>
    <row r="291" spans="1:5">
      <c r="A291">
        <f>IF(ROW()-2&lt;=COUNT(图纸材料表!B:B),ROW()-2,"")</f>
        <v>289</v>
      </c>
      <c r="B291">
        <f>IFERROR(VLOOKUP($A291,图纸材料表!$A:$E,COLUMN(图纸材料表!B289),1),"")</f>
        <v>911</v>
      </c>
      <c r="C291">
        <f>IFERROR(VLOOKUP($A291,图纸材料表!$A:$E,COLUMN(图纸材料表!C289),1),"")</f>
        <v>35</v>
      </c>
      <c r="D291">
        <f>IFERROR(VLOOKUP($A291,图纸材料表!$A:$E,COLUMN(图纸材料表!D289),1),"")</f>
        <v>11</v>
      </c>
      <c r="E291">
        <f>IFERROR(VLOOKUP($A291,图纸材料表!$A:$E,COLUMN(图纸材料表!E289),1),"")</f>
        <v>10</v>
      </c>
    </row>
    <row r="292" spans="1:5">
      <c r="A292">
        <f>IF(ROW()-2&lt;=COUNT(图纸材料表!B:B),ROW()-2,"")</f>
        <v>290</v>
      </c>
      <c r="B292">
        <f>IFERROR(VLOOKUP($A292,图纸材料表!$A:$E,COLUMN(图纸材料表!B290),1),"")</f>
        <v>911</v>
      </c>
      <c r="C292">
        <f>IFERROR(VLOOKUP($A292,图纸材料表!$A:$E,COLUMN(图纸材料表!C290),1),"")</f>
        <v>35</v>
      </c>
      <c r="D292">
        <f>IFERROR(VLOOKUP($A292,图纸材料表!$A:$E,COLUMN(图纸材料表!D290),1),"")</f>
        <v>14</v>
      </c>
      <c r="E292">
        <f>IFERROR(VLOOKUP($A292,图纸材料表!$A:$E,COLUMN(图纸材料表!E290),1),"")</f>
        <v>10</v>
      </c>
    </row>
    <row r="293" spans="1:5">
      <c r="A293">
        <f>IF(ROW()-2&lt;=COUNT(图纸材料表!B:B),ROW()-2,"")</f>
        <v>291</v>
      </c>
      <c r="B293">
        <f>IFERROR(VLOOKUP($A293,图纸材料表!$A:$E,COLUMN(图纸材料表!B291),1),"")</f>
        <v>912</v>
      </c>
      <c r="C293">
        <f>IFERROR(VLOOKUP($A293,图纸材料表!$A:$E,COLUMN(图纸材料表!C291),1),"")</f>
        <v>50</v>
      </c>
      <c r="D293">
        <f>IFERROR(VLOOKUP($A293,图纸材料表!$A:$E,COLUMN(图纸材料表!D291),1),"")</f>
        <v>5</v>
      </c>
      <c r="E293">
        <f>IFERROR(VLOOKUP($A293,图纸材料表!$A:$E,COLUMN(图纸材料表!E291),1),"")</f>
        <v>10</v>
      </c>
    </row>
    <row r="294" spans="1:5">
      <c r="A294">
        <f>IF(ROW()-2&lt;=COUNT(图纸材料表!B:B),ROW()-2,"")</f>
        <v>292</v>
      </c>
      <c r="B294">
        <f>IFERROR(VLOOKUP($A294,图纸材料表!$A:$E,COLUMN(图纸材料表!B292),1),"")</f>
        <v>912</v>
      </c>
      <c r="C294">
        <f>IFERROR(VLOOKUP($A294,图纸材料表!$A:$E,COLUMN(图纸材料表!C292),1),"")</f>
        <v>65</v>
      </c>
      <c r="D294">
        <f>IFERROR(VLOOKUP($A294,图纸材料表!$A:$E,COLUMN(图纸材料表!D292),1),"")</f>
        <v>0</v>
      </c>
      <c r="E294">
        <f>IFERROR(VLOOKUP($A294,图纸材料表!$A:$E,COLUMN(图纸材料表!E292),1),"")</f>
        <v>10</v>
      </c>
    </row>
    <row r="295" spans="1:5">
      <c r="A295">
        <f>IF(ROW()-2&lt;=COUNT(图纸材料表!B:B),ROW()-2,"")</f>
        <v>293</v>
      </c>
      <c r="B295">
        <f>IFERROR(VLOOKUP($A295,图纸材料表!$A:$E,COLUMN(图纸材料表!B293),1),"")</f>
        <v>912</v>
      </c>
      <c r="C295">
        <f>IFERROR(VLOOKUP($A295,图纸材料表!$A:$E,COLUMN(图纸材料表!C293),1),"")</f>
        <v>85</v>
      </c>
      <c r="D295">
        <f>IFERROR(VLOOKUP($A295,图纸材料表!$A:$E,COLUMN(图纸材料表!D293),1),"")</f>
        <v>0</v>
      </c>
      <c r="E295">
        <f>IFERROR(VLOOKUP($A295,图纸材料表!$A:$E,COLUMN(图纸材料表!E293),1),"")</f>
        <v>10</v>
      </c>
    </row>
    <row r="296" spans="1:5">
      <c r="A296">
        <f>IF(ROW()-2&lt;=COUNT(图纸材料表!B:B),ROW()-2,"")</f>
        <v>294</v>
      </c>
      <c r="B296">
        <f>IFERROR(VLOOKUP($A296,图纸材料表!$A:$E,COLUMN(图纸材料表!B294),1),"")</f>
        <v>912</v>
      </c>
      <c r="C296">
        <f>IFERROR(VLOOKUP($A296,图纸材料表!$A:$E,COLUMN(图纸材料表!C294),1),"")</f>
        <v>89</v>
      </c>
      <c r="D296">
        <f>IFERROR(VLOOKUP($A296,图纸材料表!$A:$E,COLUMN(图纸材料表!D294),1),"")</f>
        <v>0</v>
      </c>
      <c r="E296">
        <f>IFERROR(VLOOKUP($A296,图纸材料表!$A:$E,COLUMN(图纸材料表!E294),1),"")</f>
        <v>10</v>
      </c>
    </row>
    <row r="297" spans="1:5">
      <c r="A297">
        <f>IF(ROW()-2&lt;=COUNT(图纸材料表!B:B),ROW()-2,"")</f>
        <v>295</v>
      </c>
      <c r="B297">
        <f>IFERROR(VLOOKUP($A297,图纸材料表!$A:$E,COLUMN(图纸材料表!B295),1),"")</f>
        <v>913</v>
      </c>
      <c r="C297">
        <f>IFERROR(VLOOKUP($A297,图纸材料表!$A:$E,COLUMN(图纸材料表!C295),1),"")</f>
        <v>22</v>
      </c>
      <c r="D297">
        <f>IFERROR(VLOOKUP($A297,图纸材料表!$A:$E,COLUMN(图纸材料表!D295),1),"")</f>
        <v>0</v>
      </c>
      <c r="E297">
        <f>IFERROR(VLOOKUP($A297,图纸材料表!$A:$E,COLUMN(图纸材料表!E295),1),"")</f>
        <v>10</v>
      </c>
    </row>
    <row r="298" spans="1:5">
      <c r="A298">
        <f>IF(ROW()-2&lt;=COUNT(图纸材料表!B:B),ROW()-2,"")</f>
        <v>296</v>
      </c>
      <c r="B298">
        <f>IFERROR(VLOOKUP($A298,图纸材料表!$A:$E,COLUMN(图纸材料表!B296),1),"")</f>
        <v>913</v>
      </c>
      <c r="C298">
        <f>IFERROR(VLOOKUP($A298,图纸材料表!$A:$E,COLUMN(图纸材料表!C296),1),"")</f>
        <v>57</v>
      </c>
      <c r="D298">
        <f>IFERROR(VLOOKUP($A298,图纸材料表!$A:$E,COLUMN(图纸材料表!D296),1),"")</f>
        <v>0</v>
      </c>
      <c r="E298">
        <f>IFERROR(VLOOKUP($A298,图纸材料表!$A:$E,COLUMN(图纸材料表!E296),1),"")</f>
        <v>10</v>
      </c>
    </row>
    <row r="299" spans="1:5">
      <c r="A299">
        <f>IF(ROW()-2&lt;=COUNT(图纸材料表!B:B),ROW()-2,"")</f>
        <v>297</v>
      </c>
      <c r="B299">
        <f>IFERROR(VLOOKUP($A299,图纸材料表!$A:$E,COLUMN(图纸材料表!B297),1),"")</f>
        <v>913</v>
      </c>
      <c r="C299">
        <f>IFERROR(VLOOKUP($A299,图纸材料表!$A:$E,COLUMN(图纸材料表!C297),1),"")</f>
        <v>123</v>
      </c>
      <c r="D299">
        <f>IFERROR(VLOOKUP($A299,图纸材料表!$A:$E,COLUMN(图纸材料表!D297),1),"")</f>
        <v>0</v>
      </c>
      <c r="E299">
        <f>IFERROR(VLOOKUP($A299,图纸材料表!$A:$E,COLUMN(图纸材料表!E297),1),"")</f>
        <v>10</v>
      </c>
    </row>
    <row r="300" spans="1:5">
      <c r="A300">
        <f>IF(ROW()-2&lt;=COUNT(图纸材料表!B:B),ROW()-2,"")</f>
        <v>298</v>
      </c>
      <c r="B300">
        <f>IFERROR(VLOOKUP($A300,图纸材料表!$A:$E,COLUMN(图纸材料表!B298),1),"")</f>
        <v>913</v>
      </c>
      <c r="C300">
        <f>IFERROR(VLOOKUP($A300,图纸材料表!$A:$E,COLUMN(图纸材料表!C298),1),"")</f>
        <v>133</v>
      </c>
      <c r="D300">
        <f>IFERROR(VLOOKUP($A300,图纸材料表!$A:$E,COLUMN(图纸材料表!D298),1),"")</f>
        <v>0</v>
      </c>
      <c r="E300">
        <f>IFERROR(VLOOKUP($A300,图纸材料表!$A:$E,COLUMN(图纸材料表!E298),1),"")</f>
        <v>10</v>
      </c>
    </row>
    <row r="301" spans="1:5">
      <c r="A301">
        <f>IF(ROW()-2&lt;=COUNT(图纸材料表!B:B),ROW()-2,"")</f>
        <v>299</v>
      </c>
      <c r="B301">
        <f>IFERROR(VLOOKUP($A301,图纸材料表!$A:$E,COLUMN(图纸材料表!B299),1),"")</f>
        <v>914</v>
      </c>
      <c r="C301">
        <f>IFERROR(VLOOKUP($A301,图纸材料表!$A:$E,COLUMN(图纸材料表!C299),1),"")</f>
        <v>5</v>
      </c>
      <c r="D301">
        <f>IFERROR(VLOOKUP($A301,图纸材料表!$A:$E,COLUMN(图纸材料表!D299),1),"")</f>
        <v>2</v>
      </c>
      <c r="E301">
        <f>IFERROR(VLOOKUP($A301,图纸材料表!$A:$E,COLUMN(图纸材料表!E299),1),"")</f>
        <v>15</v>
      </c>
    </row>
    <row r="302" spans="1:5">
      <c r="A302">
        <f>IF(ROW()-2&lt;=COUNT(图纸材料表!B:B),ROW()-2,"")</f>
        <v>300</v>
      </c>
      <c r="B302" t="str">
        <f>IFERROR(VLOOKUP($A302,图纸材料表!$A:$E,COLUMN(图纸材料表!#REF!),1),"")</f>
        <v/>
      </c>
      <c r="C302" t="str">
        <f>IFERROR(VLOOKUP($A302,图纸材料表!$A:$E,COLUMN(图纸材料表!#REF!),1),"")</f>
        <v/>
      </c>
      <c r="D302" t="str">
        <f>IFERROR(VLOOKUP($A302,图纸材料表!$A:$E,COLUMN(图纸材料表!#REF!),1),"")</f>
        <v/>
      </c>
      <c r="E302" t="str">
        <f>IFERROR(VLOOKUP($A302,图纸材料表!$A:$E,COLUMN(图纸材料表!#REF!),1),"")</f>
        <v/>
      </c>
    </row>
    <row r="303" spans="1:5">
      <c r="A303">
        <f>IF(ROW()-2&lt;=COUNT(图纸材料表!B:B),ROW()-2,"")</f>
        <v>301</v>
      </c>
      <c r="B303">
        <f>IFERROR(VLOOKUP($A303,图纸材料表!$A:$E,COLUMN(图纸材料表!B300),1),"")</f>
        <v>914</v>
      </c>
      <c r="C303">
        <f>IFERROR(VLOOKUP($A303,图纸材料表!$A:$E,COLUMN(图纸材料表!C300),1),"")</f>
        <v>45</v>
      </c>
      <c r="D303">
        <f>IFERROR(VLOOKUP($A303,图纸材料表!$A:$E,COLUMN(图纸材料表!D300),1),"")</f>
        <v>0</v>
      </c>
      <c r="E303">
        <f>IFERROR(VLOOKUP($A303,图纸材料表!$A:$E,COLUMN(图纸材料表!E300),1),"")</f>
        <v>70</v>
      </c>
    </row>
    <row r="304" spans="1:5">
      <c r="A304" t="str">
        <f>IF(ROW()-2&lt;=COUNT(图纸材料表!B:B),ROW()-2,"")</f>
        <v/>
      </c>
      <c r="B304" t="str">
        <f>IFERROR(VLOOKUP($A304,图纸材料表!$A:$E,COLUMN(图纸材料表!B301),1),"")</f>
        <v/>
      </c>
      <c r="C304" t="str">
        <f>IFERROR(VLOOKUP($A304,图纸材料表!$A:$E,COLUMN(图纸材料表!C301),1),"")</f>
        <v/>
      </c>
      <c r="D304" t="str">
        <f>IFERROR(VLOOKUP($A304,图纸材料表!$A:$E,COLUMN(图纸材料表!D301),1),"")</f>
        <v/>
      </c>
      <c r="E304" t="str">
        <f>IFERROR(VLOOKUP($A304,图纸材料表!$A:$E,COLUMN(图纸材料表!E301),1),"")</f>
        <v/>
      </c>
    </row>
    <row r="305" spans="1:5">
      <c r="A305" t="str">
        <f>IF(ROW()-2&lt;=COUNT(图纸材料表!B:B),ROW()-2,"")</f>
        <v/>
      </c>
      <c r="B305" t="str">
        <f>IFERROR(VLOOKUP($A305,图纸材料表!$A:$E,COLUMN(图纸材料表!B302),1),"")</f>
        <v/>
      </c>
      <c r="C305" t="str">
        <f>IFERROR(VLOOKUP($A305,图纸材料表!$A:$E,COLUMN(图纸材料表!C302),1),"")</f>
        <v/>
      </c>
      <c r="D305" t="str">
        <f>IFERROR(VLOOKUP($A305,图纸材料表!$A:$E,COLUMN(图纸材料表!D302),1),"")</f>
        <v/>
      </c>
      <c r="E305" t="str">
        <f>IFERROR(VLOOKUP($A305,图纸材料表!$A:$E,COLUMN(图纸材料表!E302),1),"")</f>
        <v/>
      </c>
    </row>
    <row r="306" spans="1:5">
      <c r="A306" t="str">
        <f>IF(ROW()-2&lt;=COUNT(图纸材料表!B:B),ROW()-2,"")</f>
        <v/>
      </c>
      <c r="B306" t="str">
        <f>IFERROR(VLOOKUP($A306,图纸材料表!$A:$E,COLUMN(图纸材料表!#REF!),1),"")</f>
        <v/>
      </c>
      <c r="C306" t="str">
        <f>IFERROR(VLOOKUP($A306,图纸材料表!$A:$E,COLUMN(图纸材料表!#REF!),1),"")</f>
        <v/>
      </c>
      <c r="D306" t="str">
        <f>IFERROR(VLOOKUP($A306,图纸材料表!$A:$E,COLUMN(图纸材料表!#REF!),1),"")</f>
        <v/>
      </c>
      <c r="E306" t="str">
        <f>IFERROR(VLOOKUP($A306,图纸材料表!$A:$E,COLUMN(图纸材料表!#REF!),1),"")</f>
        <v/>
      </c>
    </row>
    <row r="307" spans="1:5">
      <c r="A307" t="str">
        <f>IF(ROW()-2&lt;=COUNT(图纸材料表!B:B),ROW()-2,"")</f>
        <v/>
      </c>
      <c r="B307" t="str">
        <f>IFERROR(VLOOKUP($A307,图纸材料表!$A:$E,COLUMN(图纸材料表!B303),1),"")</f>
        <v/>
      </c>
      <c r="C307" t="str">
        <f>IFERROR(VLOOKUP($A307,图纸材料表!$A:$E,COLUMN(图纸材料表!C303),1),"")</f>
        <v/>
      </c>
      <c r="D307" t="str">
        <f>IFERROR(VLOOKUP($A307,图纸材料表!$A:$E,COLUMN(图纸材料表!D303),1),"")</f>
        <v/>
      </c>
      <c r="E307" t="str">
        <f>IFERROR(VLOOKUP($A307,图纸材料表!$A:$E,COLUMN(图纸材料表!E303),1),"")</f>
        <v/>
      </c>
    </row>
    <row r="308" spans="1:5">
      <c r="A308" t="str">
        <f>IF(ROW()-2&lt;=COUNT(图纸材料表!B:B),ROW()-2,"")</f>
        <v/>
      </c>
      <c r="B308" t="str">
        <f>IFERROR(VLOOKUP($A308,图纸材料表!$A:$E,COLUMN(图纸材料表!B304),1),"")</f>
        <v/>
      </c>
      <c r="C308" t="str">
        <f>IFERROR(VLOOKUP($A308,图纸材料表!$A:$E,COLUMN(图纸材料表!C304),1),"")</f>
        <v/>
      </c>
      <c r="D308" t="str">
        <f>IFERROR(VLOOKUP($A308,图纸材料表!$A:$E,COLUMN(图纸材料表!D304),1),"")</f>
        <v/>
      </c>
      <c r="E308" t="str">
        <f>IFERROR(VLOOKUP($A308,图纸材料表!$A:$E,COLUMN(图纸材料表!E304),1),"")</f>
        <v/>
      </c>
    </row>
    <row r="309" spans="1:5">
      <c r="A309" t="str">
        <f>IF(ROW()-2&lt;=COUNT(图纸材料表!B:B),ROW()-2,"")</f>
        <v/>
      </c>
      <c r="B309" t="str">
        <f>IFERROR(VLOOKUP($A309,图纸材料表!$A:$E,COLUMN(图纸材料表!B305),1),"")</f>
        <v/>
      </c>
      <c r="C309" t="str">
        <f>IFERROR(VLOOKUP($A309,图纸材料表!$A:$E,COLUMN(图纸材料表!C305),1),"")</f>
        <v/>
      </c>
      <c r="D309" t="str">
        <f>IFERROR(VLOOKUP($A309,图纸材料表!$A:$E,COLUMN(图纸材料表!D305),1),"")</f>
        <v/>
      </c>
      <c r="E309" t="str">
        <f>IFERROR(VLOOKUP($A309,图纸材料表!$A:$E,COLUMN(图纸材料表!E305),1),"")</f>
        <v/>
      </c>
    </row>
    <row r="310" spans="1:5">
      <c r="A310" t="str">
        <f>IF(ROW()-2&lt;=COUNT(图纸材料表!B:B),ROW()-2,"")</f>
        <v/>
      </c>
      <c r="B310" t="str">
        <f>IFERROR(VLOOKUP($A310,图纸材料表!$A:$E,COLUMN(图纸材料表!B306),1),"")</f>
        <v/>
      </c>
      <c r="C310" t="str">
        <f>IFERROR(VLOOKUP($A310,图纸材料表!$A:$E,COLUMN(图纸材料表!C306),1),"")</f>
        <v/>
      </c>
      <c r="D310" t="str">
        <f>IFERROR(VLOOKUP($A310,图纸材料表!$A:$E,COLUMN(图纸材料表!D306),1),"")</f>
        <v/>
      </c>
      <c r="E310" t="str">
        <f>IFERROR(VLOOKUP($A310,图纸材料表!$A:$E,COLUMN(图纸材料表!E306),1),"")</f>
        <v/>
      </c>
    </row>
    <row r="311" spans="1:5">
      <c r="A311" t="str">
        <f>IF(ROW()-2&lt;=COUNT(图纸材料表!B:B),ROW()-2,"")</f>
        <v/>
      </c>
      <c r="B311" t="str">
        <f>IFERROR(VLOOKUP($A311,图纸材料表!$A:$E,COLUMN(图纸材料表!B307),1),"")</f>
        <v/>
      </c>
      <c r="C311" t="str">
        <f>IFERROR(VLOOKUP($A311,图纸材料表!$A:$E,COLUMN(图纸材料表!C307),1),"")</f>
        <v/>
      </c>
      <c r="D311" t="str">
        <f>IFERROR(VLOOKUP($A311,图纸材料表!$A:$E,COLUMN(图纸材料表!D307),1),"")</f>
        <v/>
      </c>
      <c r="E311" t="str">
        <f>IFERROR(VLOOKUP($A311,图纸材料表!$A:$E,COLUMN(图纸材料表!E307),1),"")</f>
        <v/>
      </c>
    </row>
  </sheetData>
  <phoneticPr fontId="19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opLeftCell="J1" workbookViewId="0">
      <selection activeCell="R38" sqref="R38"/>
    </sheetView>
  </sheetViews>
  <sheetFormatPr defaultColWidth="9" defaultRowHeight="14.25"/>
  <cols>
    <col min="9" max="9" width="30.25" customWidth="1"/>
    <col min="10" max="10" width="41.625" customWidth="1"/>
    <col min="19" max="19" width="21.125" customWidth="1"/>
    <col min="20" max="23" width="19.75" customWidth="1"/>
  </cols>
  <sheetData>
    <row r="1" spans="1:23">
      <c r="A1" t="s">
        <v>658</v>
      </c>
      <c r="B1" t="s">
        <v>648</v>
      </c>
      <c r="C1" t="s">
        <v>647</v>
      </c>
      <c r="D1" t="s">
        <v>1060</v>
      </c>
      <c r="E1" t="s">
        <v>8</v>
      </c>
      <c r="F1" t="s">
        <v>641</v>
      </c>
      <c r="G1" t="s">
        <v>649</v>
      </c>
      <c r="H1" t="s">
        <v>52</v>
      </c>
      <c r="I1" t="s">
        <v>1061</v>
      </c>
      <c r="J1" t="s">
        <v>668</v>
      </c>
      <c r="K1" t="s">
        <v>1062</v>
      </c>
      <c r="L1" t="s">
        <v>1003</v>
      </c>
      <c r="M1" t="s">
        <v>1063</v>
      </c>
      <c r="N1" t="s">
        <v>62</v>
      </c>
      <c r="O1" t="s">
        <v>63</v>
      </c>
      <c r="P1" t="s">
        <v>64</v>
      </c>
      <c r="Q1" t="s">
        <v>1064</v>
      </c>
      <c r="R1" t="s">
        <v>1045</v>
      </c>
      <c r="S1" t="s">
        <v>1012</v>
      </c>
      <c r="T1" t="s">
        <v>1018</v>
      </c>
      <c r="U1" t="s">
        <v>1019</v>
      </c>
      <c r="V1" t="s">
        <v>1020</v>
      </c>
      <c r="W1" t="s">
        <v>1021</v>
      </c>
    </row>
    <row r="2" spans="1:23">
      <c r="A2" t="s">
        <v>658</v>
      </c>
      <c r="B2" t="s">
        <v>1048</v>
      </c>
      <c r="C2" t="s">
        <v>662</v>
      </c>
      <c r="D2" t="s">
        <v>1042</v>
      </c>
      <c r="E2" t="s">
        <v>756</v>
      </c>
      <c r="F2" t="s">
        <v>661</v>
      </c>
      <c r="G2" t="s">
        <v>1049</v>
      </c>
      <c r="H2" t="s">
        <v>1050</v>
      </c>
      <c r="I2" t="s">
        <v>755</v>
      </c>
      <c r="J2" t="s">
        <v>1043</v>
      </c>
      <c r="K2" t="s">
        <v>1002</v>
      </c>
      <c r="L2" t="s">
        <v>1024</v>
      </c>
      <c r="M2" t="s">
        <v>1004</v>
      </c>
      <c r="N2" t="s">
        <v>1054</v>
      </c>
      <c r="O2" t="s">
        <v>1055</v>
      </c>
      <c r="P2" t="s">
        <v>1056</v>
      </c>
      <c r="Q2" t="s">
        <v>1065</v>
      </c>
      <c r="R2" t="s">
        <v>1046</v>
      </c>
      <c r="S2" t="s">
        <v>758</v>
      </c>
      <c r="T2" t="s">
        <v>1066</v>
      </c>
      <c r="U2" t="s">
        <v>1067</v>
      </c>
      <c r="V2" t="s">
        <v>1068</v>
      </c>
      <c r="W2" t="s">
        <v>1069</v>
      </c>
    </row>
    <row r="3" spans="1:23">
      <c r="A3" t="str">
        <f>装饰表!B3</f>
        <v>3100001</v>
      </c>
      <c r="B3">
        <f>装饰表!Q3</f>
        <v>100</v>
      </c>
      <c r="C3" t="str">
        <f>装饰表!W3</f>
        <v>洗衣机</v>
      </c>
      <c r="D3" s="1">
        <v>1</v>
      </c>
      <c r="E3">
        <f>装饰表!R3</f>
        <v>3</v>
      </c>
      <c r="F3">
        <f>装饰表!N3</f>
        <v>1</v>
      </c>
      <c r="G3">
        <f>装饰表!O3</f>
        <v>100</v>
      </c>
      <c r="H3">
        <f>装饰表!P3</f>
        <v>1</v>
      </c>
      <c r="I3" t="str">
        <f>装饰表!V3</f>
        <v>decoration_name_3100001</v>
      </c>
      <c r="J3" s="7" t="str">
        <f>装饰表!AB3</f>
        <v>set:blockcity_items.json image:g1047_prop_1</v>
      </c>
      <c r="K3" t="str">
        <f>装饰表!C3</f>
        <v>g1047_chairs.actor</v>
      </c>
      <c r="L3" t="str">
        <f>装饰表!D3</f>
        <v>body</v>
      </c>
      <c r="M3">
        <f>装饰表!E3</f>
        <v>1</v>
      </c>
      <c r="N3">
        <f>装饰表!K3</f>
        <v>1</v>
      </c>
      <c r="O3">
        <f>装饰表!L3</f>
        <v>1</v>
      </c>
      <c r="P3">
        <f>装饰表!M3</f>
        <v>1</v>
      </c>
      <c r="Q3">
        <f>装饰表!G3</f>
        <v>0</v>
      </c>
      <c r="R3">
        <f>ROW()-2</f>
        <v>1</v>
      </c>
      <c r="S3">
        <f>装饰表!Z3</f>
        <v>2201</v>
      </c>
      <c r="T3" t="str">
        <f>装饰表!AH3</f>
        <v>gui_blockcity_sit_down</v>
      </c>
      <c r="U3" t="str">
        <f>装饰表!AI3</f>
        <v>gui_blockcity_stand_up</v>
      </c>
      <c r="V3" t="str">
        <f>装饰表!AJ3</f>
        <v>@@@</v>
      </c>
      <c r="W3" t="str">
        <f>装饰表!AK3</f>
        <v>set:blockcity_main_tip.json image:mini_tip_pre</v>
      </c>
    </row>
    <row r="4" spans="1:23">
      <c r="A4" t="str">
        <f>装饰表!B4</f>
        <v>1100002</v>
      </c>
      <c r="B4">
        <f>装饰表!Q4</f>
        <v>100</v>
      </c>
      <c r="C4" t="str">
        <f>装饰表!W4</f>
        <v>书桌</v>
      </c>
      <c r="D4" s="1">
        <v>2</v>
      </c>
      <c r="E4">
        <f>装饰表!R4</f>
        <v>1</v>
      </c>
      <c r="F4">
        <f>装饰表!N4</f>
        <v>1</v>
      </c>
      <c r="G4">
        <f>装饰表!O4</f>
        <v>100</v>
      </c>
      <c r="H4">
        <f>装饰表!P4</f>
        <v>1</v>
      </c>
      <c r="I4" t="str">
        <f>装饰表!V4</f>
        <v>decoration_name_1100002</v>
      </c>
      <c r="J4" s="7" t="str">
        <f>装饰表!AB4</f>
        <v>set:blockcity_items.json image:g1047_prop_2</v>
      </c>
      <c r="K4" t="str">
        <f>装饰表!C4</f>
        <v>g1047_chairs.actor</v>
      </c>
      <c r="L4" t="str">
        <f>装饰表!D4</f>
        <v>body</v>
      </c>
      <c r="M4">
        <f>装饰表!E4</f>
        <v>2</v>
      </c>
      <c r="N4">
        <f>装饰表!K4</f>
        <v>1</v>
      </c>
      <c r="O4">
        <f>装饰表!L4</f>
        <v>1</v>
      </c>
      <c r="P4">
        <f>装饰表!M4</f>
        <v>1</v>
      </c>
      <c r="Q4">
        <f>装饰表!G4</f>
        <v>0</v>
      </c>
      <c r="R4">
        <f t="shared" ref="R4:R29" si="0">ROW()-2</f>
        <v>2</v>
      </c>
      <c r="S4">
        <f>装饰表!Z4</f>
        <v>2202</v>
      </c>
      <c r="T4" t="str">
        <f>装饰表!AH4</f>
        <v>gui_blockcity_sit_down</v>
      </c>
      <c r="U4" t="str">
        <f>装饰表!AI4</f>
        <v>gui_blockcity_stand_up</v>
      </c>
      <c r="V4" t="str">
        <f>装饰表!AJ4</f>
        <v>@@@</v>
      </c>
      <c r="W4" t="str">
        <f>装饰表!AK4</f>
        <v>set:blockcity_main_tip.json image:mini_tip_pre</v>
      </c>
    </row>
    <row r="5" spans="1:23">
      <c r="A5" t="str">
        <f>装饰表!B5</f>
        <v>1212003</v>
      </c>
      <c r="B5">
        <f>装饰表!Q5</f>
        <v>200</v>
      </c>
      <c r="C5" t="str">
        <f>装饰表!W5</f>
        <v>木椅</v>
      </c>
      <c r="D5" s="1">
        <v>3</v>
      </c>
      <c r="E5">
        <f>装饰表!R5</f>
        <v>1</v>
      </c>
      <c r="F5">
        <f>装饰表!N5</f>
        <v>2</v>
      </c>
      <c r="G5">
        <f>装饰表!O5</f>
        <v>200</v>
      </c>
      <c r="H5">
        <f>装饰表!P5</f>
        <v>2</v>
      </c>
      <c r="I5" t="str">
        <f>装饰表!V5</f>
        <v>decoration_name_1212003</v>
      </c>
      <c r="J5" s="7" t="str">
        <f>装饰表!AB5</f>
        <v>set:blockcity_items.json image:g1047_prop_3</v>
      </c>
      <c r="K5" t="str">
        <f>装饰表!C5</f>
        <v>g1047_chairs.actor</v>
      </c>
      <c r="L5" t="str">
        <f>装饰表!D5</f>
        <v>body</v>
      </c>
      <c r="M5">
        <f>装饰表!E5</f>
        <v>3</v>
      </c>
      <c r="N5">
        <f>装饰表!K5</f>
        <v>1</v>
      </c>
      <c r="O5">
        <f>装饰表!L5</f>
        <v>1</v>
      </c>
      <c r="P5">
        <f>装饰表!M5</f>
        <v>1</v>
      </c>
      <c r="Q5">
        <f>装饰表!G5</f>
        <v>1</v>
      </c>
      <c r="R5">
        <f t="shared" si="0"/>
        <v>3</v>
      </c>
      <c r="S5">
        <f>装饰表!Z5</f>
        <v>2203</v>
      </c>
      <c r="T5" t="str">
        <f>装饰表!AH5</f>
        <v>gui_blockcity_sit_down</v>
      </c>
      <c r="U5" t="str">
        <f>装饰表!AI5</f>
        <v>gui_blockcity_stand_up</v>
      </c>
      <c r="V5" t="str">
        <f>装饰表!AJ5</f>
        <v>@@@</v>
      </c>
      <c r="W5" t="str">
        <f>装饰表!AK5</f>
        <v>set:blockcity_main_tip.json image:mini_tip_pre</v>
      </c>
    </row>
    <row r="6" spans="1:23">
      <c r="A6" t="str">
        <f>装饰表!B6</f>
        <v>1213004</v>
      </c>
      <c r="B6">
        <f>装饰表!Q6</f>
        <v>300</v>
      </c>
      <c r="C6" t="str">
        <f>装饰表!W6</f>
        <v>棕色沙发</v>
      </c>
      <c r="D6" s="1">
        <v>4</v>
      </c>
      <c r="E6">
        <f>装饰表!R6</f>
        <v>1</v>
      </c>
      <c r="F6">
        <f>装饰表!N6</f>
        <v>3</v>
      </c>
      <c r="G6">
        <f>装饰表!O6</f>
        <v>300</v>
      </c>
      <c r="H6">
        <f>装饰表!P6</f>
        <v>3</v>
      </c>
      <c r="I6" t="str">
        <f>装饰表!V6</f>
        <v>decoration_name_1213004</v>
      </c>
      <c r="J6" s="7" t="str">
        <f>装饰表!AB6</f>
        <v>set:blockcity_items.json image:g1047_prop_4</v>
      </c>
      <c r="K6" t="str">
        <f>装饰表!C6</f>
        <v>g1047_chairs.actor</v>
      </c>
      <c r="L6" t="str">
        <f>装饰表!D6</f>
        <v>body</v>
      </c>
      <c r="M6">
        <f>装饰表!E6</f>
        <v>4</v>
      </c>
      <c r="N6">
        <f>装饰表!K6</f>
        <v>3</v>
      </c>
      <c r="O6">
        <f>装饰表!L6</f>
        <v>1</v>
      </c>
      <c r="P6">
        <f>装饰表!M6</f>
        <v>1</v>
      </c>
      <c r="Q6">
        <f>装饰表!G6</f>
        <v>1</v>
      </c>
      <c r="R6">
        <f t="shared" si="0"/>
        <v>4</v>
      </c>
      <c r="S6">
        <f>装饰表!Z6</f>
        <v>2204</v>
      </c>
      <c r="T6" t="str">
        <f>装饰表!AH6</f>
        <v>gui_blockcity_sit_down</v>
      </c>
      <c r="U6" t="str">
        <f>装饰表!AI6</f>
        <v>gui_blockcity_stand_up</v>
      </c>
      <c r="V6" t="str">
        <f>装饰表!AJ6</f>
        <v>@@@</v>
      </c>
      <c r="W6" t="str">
        <f>装饰表!AK6</f>
        <v>set:blockcity_main_tip.json image:mini_tip_pre</v>
      </c>
    </row>
    <row r="7" spans="1:23">
      <c r="A7" t="str">
        <f>装饰表!B7</f>
        <v>1100005</v>
      </c>
      <c r="B7">
        <f>装饰表!Q7</f>
        <v>100</v>
      </c>
      <c r="C7" t="str">
        <f>装饰表!W7</f>
        <v>梳妆台</v>
      </c>
      <c r="D7" s="1">
        <v>5</v>
      </c>
      <c r="E7">
        <f>装饰表!R7</f>
        <v>1</v>
      </c>
      <c r="F7">
        <f>装饰表!N7</f>
        <v>1</v>
      </c>
      <c r="G7">
        <f>装饰表!O7</f>
        <v>100</v>
      </c>
      <c r="H7">
        <f>装饰表!P7</f>
        <v>1</v>
      </c>
      <c r="I7" t="str">
        <f>装饰表!V7</f>
        <v>decoration_name_1100005</v>
      </c>
      <c r="J7" s="7" t="str">
        <f>装饰表!AB7</f>
        <v>set:blockcity_items.json image:g1047_prop_5</v>
      </c>
      <c r="K7" t="str">
        <f>装饰表!C7</f>
        <v>g1047_chairs.actor</v>
      </c>
      <c r="L7" t="str">
        <f>装饰表!D7</f>
        <v>body</v>
      </c>
      <c r="M7">
        <f>装饰表!E7</f>
        <v>5</v>
      </c>
      <c r="N7">
        <f>装饰表!K7</f>
        <v>2</v>
      </c>
      <c r="O7">
        <f>装饰表!L7</f>
        <v>1</v>
      </c>
      <c r="P7">
        <f>装饰表!M7</f>
        <v>2</v>
      </c>
      <c r="Q7">
        <f>装饰表!G7</f>
        <v>0</v>
      </c>
      <c r="R7">
        <f t="shared" si="0"/>
        <v>5</v>
      </c>
      <c r="S7">
        <f>装饰表!Z7</f>
        <v>2205</v>
      </c>
      <c r="T7" t="str">
        <f>装饰表!AH7</f>
        <v>gui_blockcity_sit_down</v>
      </c>
      <c r="U7" t="str">
        <f>装饰表!AI7</f>
        <v>gui_blockcity_stand_up</v>
      </c>
      <c r="V7" t="str">
        <f>装饰表!AJ7</f>
        <v>@@@</v>
      </c>
      <c r="W7" t="str">
        <f>装饰表!AK7</f>
        <v>set:blockcity_main_tip.json image:mini_tip_pre</v>
      </c>
    </row>
    <row r="8" spans="1:23">
      <c r="A8" t="str">
        <f>装饰表!B8</f>
        <v>3200006</v>
      </c>
      <c r="B8">
        <f>装饰表!Q8</f>
        <v>100</v>
      </c>
      <c r="C8" t="str">
        <f>装饰表!W8</f>
        <v>垃圾桶</v>
      </c>
      <c r="D8" s="1">
        <v>6</v>
      </c>
      <c r="E8">
        <f>装饰表!R8</f>
        <v>3</v>
      </c>
      <c r="F8">
        <f>装饰表!N8</f>
        <v>1</v>
      </c>
      <c r="G8">
        <f>装饰表!O8</f>
        <v>100</v>
      </c>
      <c r="H8">
        <f>装饰表!P8</f>
        <v>1</v>
      </c>
      <c r="I8" t="str">
        <f>装饰表!V8</f>
        <v>decoration_name_3200006</v>
      </c>
      <c r="J8" s="7" t="str">
        <f>装饰表!AB8</f>
        <v>set:blockcity_items.json image:g1047_prop_7</v>
      </c>
      <c r="K8" t="str">
        <f>装饰表!C8</f>
        <v>g1047_chairs.actor</v>
      </c>
      <c r="L8" t="str">
        <f>装饰表!D8</f>
        <v>body</v>
      </c>
      <c r="M8">
        <f>装饰表!E8</f>
        <v>7</v>
      </c>
      <c r="N8">
        <f>装饰表!K8</f>
        <v>1</v>
      </c>
      <c r="O8">
        <f>装饰表!L8</f>
        <v>1</v>
      </c>
      <c r="P8">
        <f>装饰表!M8</f>
        <v>1</v>
      </c>
      <c r="Q8">
        <f>装饰表!G8</f>
        <v>0</v>
      </c>
      <c r="R8">
        <f t="shared" si="0"/>
        <v>6</v>
      </c>
      <c r="S8">
        <f>装饰表!Z8</f>
        <v>2206</v>
      </c>
      <c r="T8" t="str">
        <f>装饰表!AH8</f>
        <v>gui_blockcity_sit_down</v>
      </c>
      <c r="U8" t="str">
        <f>装饰表!AI8</f>
        <v>gui_blockcity_stand_up</v>
      </c>
      <c r="V8" t="str">
        <f>装饰表!AJ8</f>
        <v>@@@</v>
      </c>
      <c r="W8" t="str">
        <f>装饰表!AK8</f>
        <v>set:blockcity_main_tip.json image:mini_tip_pre</v>
      </c>
    </row>
    <row r="9" spans="1:23">
      <c r="A9" t="str">
        <f>装饰表!B9</f>
        <v>1212007</v>
      </c>
      <c r="B9">
        <f>装饰表!Q9</f>
        <v>300</v>
      </c>
      <c r="C9" t="str">
        <f>装饰表!W9</f>
        <v>长椅</v>
      </c>
      <c r="D9" s="1">
        <v>7</v>
      </c>
      <c r="E9">
        <f>装饰表!R9</f>
        <v>1</v>
      </c>
      <c r="F9">
        <f>装饰表!N9</f>
        <v>3</v>
      </c>
      <c r="G9">
        <f>装饰表!O9</f>
        <v>300</v>
      </c>
      <c r="H9">
        <f>装饰表!P9</f>
        <v>3</v>
      </c>
      <c r="I9" t="str">
        <f>装饰表!V9</f>
        <v>decoration_name_1212007</v>
      </c>
      <c r="J9" s="7" t="str">
        <f>装饰表!AB9</f>
        <v>set:blockcity_items.json image:g1047_prop_8</v>
      </c>
      <c r="K9" t="str">
        <f>装饰表!C9</f>
        <v>g1047_chairs.actor</v>
      </c>
      <c r="L9" t="str">
        <f>装饰表!D9</f>
        <v>body</v>
      </c>
      <c r="M9">
        <f>装饰表!E9</f>
        <v>8</v>
      </c>
      <c r="N9">
        <f>装饰表!K9</f>
        <v>3</v>
      </c>
      <c r="O9">
        <f>装饰表!L9</f>
        <v>1</v>
      </c>
      <c r="P9">
        <f>装饰表!M9</f>
        <v>1</v>
      </c>
      <c r="Q9">
        <f>装饰表!G9</f>
        <v>1</v>
      </c>
      <c r="R9">
        <f t="shared" si="0"/>
        <v>7</v>
      </c>
      <c r="S9">
        <f>装饰表!Z9</f>
        <v>2207</v>
      </c>
      <c r="T9" t="str">
        <f>装饰表!AH9</f>
        <v>gui_blockcity_sit_down</v>
      </c>
      <c r="U9" t="str">
        <f>装饰表!AI9</f>
        <v>gui_blockcity_stand_up</v>
      </c>
      <c r="V9" t="str">
        <f>装饰表!AJ9</f>
        <v>@@@</v>
      </c>
      <c r="W9" t="str">
        <f>装饰表!AK9</f>
        <v>set:blockcity_main_tip.json image:mini_tip_pre</v>
      </c>
    </row>
    <row r="10" spans="1:23">
      <c r="A10" t="str">
        <f>装饰表!B10</f>
        <v>3200008</v>
      </c>
      <c r="B10">
        <f>装饰表!Q10</f>
        <v>100</v>
      </c>
      <c r="C10" t="str">
        <f>装饰表!W10</f>
        <v>气球</v>
      </c>
      <c r="D10" s="1">
        <v>8</v>
      </c>
      <c r="E10">
        <f>装饰表!R10</f>
        <v>3</v>
      </c>
      <c r="F10">
        <f>装饰表!N10</f>
        <v>1</v>
      </c>
      <c r="G10">
        <f>装饰表!O10</f>
        <v>100</v>
      </c>
      <c r="H10">
        <f>装饰表!P10</f>
        <v>1</v>
      </c>
      <c r="I10" t="str">
        <f>装饰表!V10</f>
        <v>decoration_name_3200008</v>
      </c>
      <c r="J10" s="7" t="str">
        <f>装饰表!AB10</f>
        <v>set:blockcity_items.json image:g1047_prop_9</v>
      </c>
      <c r="K10" t="str">
        <f>装饰表!C10</f>
        <v>g1047_chairs.actor</v>
      </c>
      <c r="L10" t="str">
        <f>装饰表!D10</f>
        <v>body</v>
      </c>
      <c r="M10">
        <f>装饰表!E10</f>
        <v>9</v>
      </c>
      <c r="N10">
        <f>装饰表!K10</f>
        <v>2</v>
      </c>
      <c r="O10">
        <f>装饰表!L10</f>
        <v>2</v>
      </c>
      <c r="P10">
        <f>装饰表!M10</f>
        <v>2</v>
      </c>
      <c r="Q10">
        <f>装饰表!G10</f>
        <v>0</v>
      </c>
      <c r="R10">
        <f t="shared" si="0"/>
        <v>8</v>
      </c>
      <c r="S10">
        <f>装饰表!Z10</f>
        <v>2208</v>
      </c>
      <c r="T10" t="str">
        <f>装饰表!AH10</f>
        <v>gui_blockcity_sit_down</v>
      </c>
      <c r="U10" t="str">
        <f>装饰表!AI10</f>
        <v>gui_blockcity_stand_up</v>
      </c>
      <c r="V10" t="str">
        <f>装饰表!AJ10</f>
        <v>@@@</v>
      </c>
      <c r="W10" t="str">
        <f>装饰表!AK10</f>
        <v>set:blockcity_main_tip.json image:mini_tip_pre</v>
      </c>
    </row>
    <row r="11" spans="1:23">
      <c r="A11" t="str">
        <f>装饰表!B11</f>
        <v>3200009</v>
      </c>
      <c r="B11">
        <f>装饰表!Q11</f>
        <v>100</v>
      </c>
      <c r="C11" t="str">
        <f>装饰表!W11</f>
        <v>洗手池</v>
      </c>
      <c r="D11" s="1">
        <v>9</v>
      </c>
      <c r="E11">
        <f>装饰表!R11</f>
        <v>3</v>
      </c>
      <c r="F11">
        <f>装饰表!N11</f>
        <v>1</v>
      </c>
      <c r="G11">
        <f>装饰表!O11</f>
        <v>100</v>
      </c>
      <c r="H11">
        <f>装饰表!P11</f>
        <v>1</v>
      </c>
      <c r="I11" t="str">
        <f>装饰表!V11</f>
        <v>decoration_name_3200009</v>
      </c>
      <c r="J11" s="7" t="str">
        <f>装饰表!AB11</f>
        <v>set:blockcity_items.json image:g1047_prop_10</v>
      </c>
      <c r="K11" t="str">
        <f>装饰表!C11</f>
        <v>g1047_chairs.actor</v>
      </c>
      <c r="L11" t="str">
        <f>装饰表!D11</f>
        <v>body</v>
      </c>
      <c r="M11">
        <f>装饰表!E11</f>
        <v>10</v>
      </c>
      <c r="N11">
        <f>装饰表!K11</f>
        <v>2</v>
      </c>
      <c r="O11">
        <f>装饰表!L11</f>
        <v>1</v>
      </c>
      <c r="P11">
        <f>装饰表!M11</f>
        <v>2</v>
      </c>
      <c r="Q11">
        <f>装饰表!G11</f>
        <v>0</v>
      </c>
      <c r="R11">
        <f t="shared" si="0"/>
        <v>9</v>
      </c>
      <c r="S11">
        <f>装饰表!Z11</f>
        <v>2209</v>
      </c>
      <c r="T11" t="str">
        <f>装饰表!AH11</f>
        <v>gui_blockcity_sit_down</v>
      </c>
      <c r="U11" t="str">
        <f>装饰表!AI11</f>
        <v>gui_blockcity_stand_up</v>
      </c>
      <c r="V11" t="str">
        <f>装饰表!AJ11</f>
        <v>@@@</v>
      </c>
      <c r="W11" t="str">
        <f>装饰表!AK11</f>
        <v>set:blockcity_main_tip.json image:mini_tip_pre</v>
      </c>
    </row>
    <row r="12" spans="1:23">
      <c r="A12" t="str">
        <f>装饰表!B12</f>
        <v>3200010</v>
      </c>
      <c r="B12">
        <f>装饰表!Q12</f>
        <v>100</v>
      </c>
      <c r="C12" t="str">
        <f>装饰表!W12</f>
        <v>燃气灶</v>
      </c>
      <c r="D12" s="1">
        <v>10</v>
      </c>
      <c r="E12">
        <f>装饰表!R12</f>
        <v>3</v>
      </c>
      <c r="F12">
        <f>装饰表!N12</f>
        <v>1</v>
      </c>
      <c r="G12">
        <f>装饰表!O12</f>
        <v>100</v>
      </c>
      <c r="H12">
        <f>装饰表!P12</f>
        <v>1</v>
      </c>
      <c r="I12" t="str">
        <f>装饰表!V12</f>
        <v>decoration_name_3200010</v>
      </c>
      <c r="J12" s="7" t="str">
        <f>装饰表!AB12</f>
        <v>set:blockcity_items.json image:g1047_prop_11</v>
      </c>
      <c r="K12" t="str">
        <f>装饰表!C12</f>
        <v>g1047_chairs.actor</v>
      </c>
      <c r="L12" t="str">
        <f>装饰表!D12</f>
        <v>body</v>
      </c>
      <c r="M12">
        <f>装饰表!E12</f>
        <v>11</v>
      </c>
      <c r="N12">
        <f>装饰表!K12</f>
        <v>1</v>
      </c>
      <c r="O12">
        <f>装饰表!L12</f>
        <v>1</v>
      </c>
      <c r="P12">
        <f>装饰表!M12</f>
        <v>1</v>
      </c>
      <c r="Q12">
        <f>装饰表!G12</f>
        <v>0</v>
      </c>
      <c r="R12">
        <f t="shared" si="0"/>
        <v>10</v>
      </c>
      <c r="S12">
        <f>装饰表!Z12</f>
        <v>2210</v>
      </c>
      <c r="T12" t="str">
        <f>装饰表!AH12</f>
        <v>gui_blockcity_sit_down</v>
      </c>
      <c r="U12" t="str">
        <f>装饰表!AI12</f>
        <v>gui_blockcity_stand_up</v>
      </c>
      <c r="V12" t="str">
        <f>装饰表!AJ12</f>
        <v>@@@</v>
      </c>
      <c r="W12" t="str">
        <f>装饰表!AK12</f>
        <v>set:blockcity_main_tip.json image:mini_tip_pre</v>
      </c>
    </row>
    <row r="13" spans="1:23">
      <c r="A13" t="str">
        <f>装饰表!B13</f>
        <v>1213011</v>
      </c>
      <c r="B13">
        <f>装饰表!Q13</f>
        <v>400</v>
      </c>
      <c r="C13" t="str">
        <f>装饰表!W13</f>
        <v>长木椅</v>
      </c>
      <c r="D13" s="1">
        <v>11</v>
      </c>
      <c r="E13">
        <f>装饰表!R13</f>
        <v>1</v>
      </c>
      <c r="F13">
        <f>装饰表!N13</f>
        <v>4</v>
      </c>
      <c r="G13">
        <f>装饰表!O13</f>
        <v>400</v>
      </c>
      <c r="H13">
        <f>装饰表!P13</f>
        <v>4</v>
      </c>
      <c r="I13" t="str">
        <f>装饰表!V13</f>
        <v>decoration_name_1213011</v>
      </c>
      <c r="J13" s="7" t="str">
        <f>装饰表!AB13</f>
        <v>set:blockcity_items.json image:g1047_prop_12</v>
      </c>
      <c r="K13" t="str">
        <f>装饰表!C13</f>
        <v>g1047_chairs.actor</v>
      </c>
      <c r="L13" t="str">
        <f>装饰表!D13</f>
        <v>body</v>
      </c>
      <c r="M13">
        <f>装饰表!E13</f>
        <v>12</v>
      </c>
      <c r="N13">
        <f>装饰表!K13</f>
        <v>3</v>
      </c>
      <c r="O13">
        <f>装饰表!L13</f>
        <v>1</v>
      </c>
      <c r="P13">
        <f>装饰表!M13</f>
        <v>1</v>
      </c>
      <c r="Q13">
        <f>装饰表!G13</f>
        <v>1</v>
      </c>
      <c r="R13">
        <f t="shared" si="0"/>
        <v>11</v>
      </c>
      <c r="S13">
        <f>装饰表!Z13</f>
        <v>2211</v>
      </c>
      <c r="T13" t="str">
        <f>装饰表!AH13</f>
        <v>gui_blockcity_sit_down</v>
      </c>
      <c r="U13" t="str">
        <f>装饰表!AI13</f>
        <v>gui_blockcity_stand_up</v>
      </c>
      <c r="V13" t="str">
        <f>装饰表!AJ13</f>
        <v>@@@</v>
      </c>
      <c r="W13" t="str">
        <f>装饰表!AK13</f>
        <v>set:blockcity_main_tip.json image:mini_tip_pre</v>
      </c>
    </row>
    <row r="14" spans="1:23">
      <c r="A14" t="str">
        <f>装饰表!B14</f>
        <v>1213012</v>
      </c>
      <c r="B14">
        <f>装饰表!Q14</f>
        <v>400</v>
      </c>
      <c r="C14" t="str">
        <f>装饰表!W14</f>
        <v>长扶手椅</v>
      </c>
      <c r="D14" s="1">
        <v>12</v>
      </c>
      <c r="E14">
        <f>装饰表!R14</f>
        <v>1</v>
      </c>
      <c r="F14">
        <f>装饰表!N14</f>
        <v>4</v>
      </c>
      <c r="G14">
        <f>装饰表!O14</f>
        <v>400</v>
      </c>
      <c r="H14">
        <f>装饰表!P14</f>
        <v>4</v>
      </c>
      <c r="I14" t="str">
        <f>装饰表!V14</f>
        <v>decoration_name_1213012</v>
      </c>
      <c r="J14" s="7" t="str">
        <f>装饰表!AB14</f>
        <v>set:blockcity_items.json image:g1047_prop_13</v>
      </c>
      <c r="K14" t="str">
        <f>装饰表!C14</f>
        <v>g1047_chairs.actor</v>
      </c>
      <c r="L14" t="str">
        <f>装饰表!D14</f>
        <v>body</v>
      </c>
      <c r="M14">
        <f>装饰表!E14</f>
        <v>13</v>
      </c>
      <c r="N14">
        <f>装饰表!K14</f>
        <v>3</v>
      </c>
      <c r="O14">
        <f>装饰表!L14</f>
        <v>1</v>
      </c>
      <c r="P14">
        <f>装饰表!M14</f>
        <v>1</v>
      </c>
      <c r="Q14">
        <f>装饰表!G14</f>
        <v>1</v>
      </c>
      <c r="R14">
        <f t="shared" si="0"/>
        <v>12</v>
      </c>
      <c r="S14">
        <f>装饰表!Z14</f>
        <v>2212</v>
      </c>
      <c r="T14" t="str">
        <f>装饰表!AH14</f>
        <v>gui_blockcity_sit_down</v>
      </c>
      <c r="U14" t="str">
        <f>装饰表!AI14</f>
        <v>gui_blockcity_stand_up</v>
      </c>
      <c r="V14" t="str">
        <f>装饰表!AJ14</f>
        <v>@@@</v>
      </c>
      <c r="W14" t="str">
        <f>装饰表!AK14</f>
        <v>set:blockcity_main_tip.json image:mini_tip_pre</v>
      </c>
    </row>
    <row r="15" spans="1:23">
      <c r="A15" t="str">
        <f>装饰表!B15</f>
        <v>1213013</v>
      </c>
      <c r="B15">
        <f>装饰表!Q15</f>
        <v>300</v>
      </c>
      <c r="C15" t="str">
        <f>装饰表!W15</f>
        <v>蓝白沙发</v>
      </c>
      <c r="D15" s="1">
        <v>13</v>
      </c>
      <c r="E15">
        <f>装饰表!R15</f>
        <v>1</v>
      </c>
      <c r="F15">
        <f>装饰表!N15</f>
        <v>3</v>
      </c>
      <c r="G15">
        <f>装饰表!O15</f>
        <v>300</v>
      </c>
      <c r="H15">
        <f>装饰表!P15</f>
        <v>3</v>
      </c>
      <c r="I15" t="str">
        <f>装饰表!V15</f>
        <v>decoration_name_1213013</v>
      </c>
      <c r="J15" s="7" t="str">
        <f>装饰表!AB15</f>
        <v>set:blockcity_items.json image:g1047_prop_14</v>
      </c>
      <c r="K15" t="str">
        <f>装饰表!C15</f>
        <v>g1047_chairs.actor</v>
      </c>
      <c r="L15" t="str">
        <f>装饰表!D15</f>
        <v>body</v>
      </c>
      <c r="M15">
        <f>装饰表!E15</f>
        <v>14</v>
      </c>
      <c r="N15">
        <f>装饰表!K15</f>
        <v>3</v>
      </c>
      <c r="O15">
        <f>装饰表!L15</f>
        <v>1</v>
      </c>
      <c r="P15">
        <f>装饰表!M15</f>
        <v>1</v>
      </c>
      <c r="Q15">
        <f>装饰表!G15</f>
        <v>1</v>
      </c>
      <c r="R15">
        <f t="shared" si="0"/>
        <v>13</v>
      </c>
      <c r="S15">
        <f>装饰表!Z15</f>
        <v>2213</v>
      </c>
      <c r="T15" t="str">
        <f>装饰表!AH15</f>
        <v>gui_blockcity_sit_down</v>
      </c>
      <c r="U15" t="str">
        <f>装饰表!AI15</f>
        <v>gui_blockcity_stand_up</v>
      </c>
      <c r="V15" t="str">
        <f>装饰表!AJ15</f>
        <v>@@@</v>
      </c>
      <c r="W15" t="str">
        <f>装饰表!AK15</f>
        <v>set:blockcity_main_tip.json image:mini_tip_pre</v>
      </c>
    </row>
    <row r="16" spans="1:23">
      <c r="A16" t="str">
        <f>装饰表!B16</f>
        <v>1213014</v>
      </c>
      <c r="B16">
        <f>装饰表!Q16</f>
        <v>300</v>
      </c>
      <c r="C16" t="str">
        <f>装饰表!W16</f>
        <v>白色沙发</v>
      </c>
      <c r="D16" s="1">
        <v>14</v>
      </c>
      <c r="E16">
        <f>装饰表!R16</f>
        <v>1</v>
      </c>
      <c r="F16">
        <f>装饰表!N16</f>
        <v>3</v>
      </c>
      <c r="G16">
        <f>装饰表!O16</f>
        <v>300</v>
      </c>
      <c r="H16">
        <f>装饰表!P16</f>
        <v>3</v>
      </c>
      <c r="I16" t="str">
        <f>装饰表!V16</f>
        <v>decoration_name_1213014</v>
      </c>
      <c r="J16" s="7" t="str">
        <f>装饰表!AB16</f>
        <v>set:blockcity_items.json image:g1047_prop_15</v>
      </c>
      <c r="K16" t="str">
        <f>装饰表!C16</f>
        <v>g1047_chairs.actor</v>
      </c>
      <c r="L16" t="str">
        <f>装饰表!D16</f>
        <v>body</v>
      </c>
      <c r="M16">
        <f>装饰表!E16</f>
        <v>15</v>
      </c>
      <c r="N16">
        <f>装饰表!K16</f>
        <v>2</v>
      </c>
      <c r="O16">
        <f>装饰表!L16</f>
        <v>1</v>
      </c>
      <c r="P16">
        <f>装饰表!M16</f>
        <v>1</v>
      </c>
      <c r="Q16">
        <f>装饰表!G16</f>
        <v>1</v>
      </c>
      <c r="R16">
        <f t="shared" si="0"/>
        <v>14</v>
      </c>
      <c r="S16">
        <f>装饰表!Z16</f>
        <v>2214</v>
      </c>
      <c r="T16" t="str">
        <f>装饰表!AH16</f>
        <v>gui_blockcity_sit_down</v>
      </c>
      <c r="U16" t="str">
        <f>装饰表!AI16</f>
        <v>gui_blockcity_stand_up</v>
      </c>
      <c r="V16" t="str">
        <f>装饰表!AJ16</f>
        <v>@@@</v>
      </c>
      <c r="W16" t="str">
        <f>装饰表!AK16</f>
        <v>set:blockcity_main_tip.json image:mini_tip_pre</v>
      </c>
    </row>
    <row r="17" spans="1:23">
      <c r="A17" t="str">
        <f>装饰表!B17</f>
        <v>1213015</v>
      </c>
      <c r="B17">
        <f>装饰表!Q17</f>
        <v>200</v>
      </c>
      <c r="C17" t="str">
        <f>装饰表!W17</f>
        <v>单人蓝白沙发</v>
      </c>
      <c r="D17" s="1">
        <v>15</v>
      </c>
      <c r="E17">
        <f>装饰表!R17</f>
        <v>1</v>
      </c>
      <c r="F17">
        <f>装饰表!N17</f>
        <v>2</v>
      </c>
      <c r="G17">
        <f>装饰表!O17</f>
        <v>200</v>
      </c>
      <c r="H17">
        <f>装饰表!P17</f>
        <v>2</v>
      </c>
      <c r="I17" t="str">
        <f>装饰表!V17</f>
        <v>decoration_name_1213015</v>
      </c>
      <c r="J17" s="7" t="str">
        <f>装饰表!AB17</f>
        <v>set:blockcity_items.json image:g1047_prop_16</v>
      </c>
      <c r="K17" t="str">
        <f>装饰表!C17</f>
        <v>g1047_chairs.actor</v>
      </c>
      <c r="L17" t="str">
        <f>装饰表!D17</f>
        <v>body</v>
      </c>
      <c r="M17">
        <f>装饰表!E17</f>
        <v>16</v>
      </c>
      <c r="N17">
        <f>装饰表!K17</f>
        <v>1</v>
      </c>
      <c r="O17">
        <f>装饰表!L17</f>
        <v>1</v>
      </c>
      <c r="P17">
        <f>装饰表!M17</f>
        <v>1</v>
      </c>
      <c r="Q17">
        <f>装饰表!G17</f>
        <v>1</v>
      </c>
      <c r="R17">
        <f t="shared" si="0"/>
        <v>15</v>
      </c>
      <c r="S17">
        <f>装饰表!Z17</f>
        <v>2215</v>
      </c>
      <c r="T17" t="str">
        <f>装饰表!AH17</f>
        <v>gui_blockcity_sit_down</v>
      </c>
      <c r="U17" t="str">
        <f>装饰表!AI17</f>
        <v>gui_blockcity_stand_up</v>
      </c>
      <c r="V17" t="str">
        <f>装饰表!AJ17</f>
        <v>@@@</v>
      </c>
      <c r="W17" t="str">
        <f>装饰表!AK17</f>
        <v>set:blockcity_main_tip.json image:mini_tip_pre</v>
      </c>
    </row>
    <row r="18" spans="1:23">
      <c r="A18" t="str">
        <f>装饰表!B18</f>
        <v>1213016</v>
      </c>
      <c r="B18">
        <f>装饰表!Q18</f>
        <v>200</v>
      </c>
      <c r="C18" t="str">
        <f>装饰表!W18</f>
        <v>单人白色沙发</v>
      </c>
      <c r="D18" s="1">
        <v>16</v>
      </c>
      <c r="E18">
        <f>装饰表!R18</f>
        <v>1</v>
      </c>
      <c r="F18">
        <f>装饰表!N18</f>
        <v>2</v>
      </c>
      <c r="G18">
        <f>装饰表!O18</f>
        <v>200</v>
      </c>
      <c r="H18">
        <f>装饰表!P18</f>
        <v>2</v>
      </c>
      <c r="I18" t="str">
        <f>装饰表!V18</f>
        <v>decoration_name_1213016</v>
      </c>
      <c r="J18" s="7" t="str">
        <f>装饰表!AB18</f>
        <v>set:blockcity_items.json image:g1047_prop_17</v>
      </c>
      <c r="K18" t="str">
        <f>装饰表!C18</f>
        <v>g1047_chairs.actor</v>
      </c>
      <c r="L18" t="str">
        <f>装饰表!D18</f>
        <v>body</v>
      </c>
      <c r="M18">
        <f>装饰表!E18</f>
        <v>17</v>
      </c>
      <c r="N18">
        <f>装饰表!K18</f>
        <v>1</v>
      </c>
      <c r="O18">
        <f>装饰表!L18</f>
        <v>1</v>
      </c>
      <c r="P18">
        <f>装饰表!M18</f>
        <v>1</v>
      </c>
      <c r="Q18">
        <f>装饰表!G18</f>
        <v>1</v>
      </c>
      <c r="R18">
        <f t="shared" si="0"/>
        <v>16</v>
      </c>
      <c r="S18">
        <f>装饰表!Z18</f>
        <v>2216</v>
      </c>
      <c r="T18" t="str">
        <f>装饰表!AH18</f>
        <v>gui_blockcity_sit_down</v>
      </c>
      <c r="U18" t="str">
        <f>装饰表!AI18</f>
        <v>gui_blockcity_stand_up</v>
      </c>
      <c r="V18" t="str">
        <f>装饰表!AJ18</f>
        <v>@@@</v>
      </c>
      <c r="W18" t="str">
        <f>装饰表!AK18</f>
        <v>set:blockcity_main_tip.json image:mini_tip_pre</v>
      </c>
    </row>
    <row r="19" spans="1:23">
      <c r="A19" t="str">
        <f>装饰表!B19</f>
        <v>1212017</v>
      </c>
      <c r="B19">
        <f>装饰表!Q19</f>
        <v>200</v>
      </c>
      <c r="C19" t="str">
        <f>装饰表!W19</f>
        <v>绿色椅子</v>
      </c>
      <c r="D19" s="1">
        <v>17</v>
      </c>
      <c r="E19">
        <f>装饰表!R19</f>
        <v>1</v>
      </c>
      <c r="F19">
        <f>装饰表!N19</f>
        <v>2</v>
      </c>
      <c r="G19">
        <f>装饰表!O19</f>
        <v>200</v>
      </c>
      <c r="H19">
        <f>装饰表!P19</f>
        <v>2</v>
      </c>
      <c r="I19" t="str">
        <f>装饰表!V19</f>
        <v>decoration_name_1212017</v>
      </c>
      <c r="J19" s="7" t="str">
        <f>装饰表!AB19</f>
        <v>set:blockcity_items.json image:g1047_prop_18</v>
      </c>
      <c r="K19" t="str">
        <f>装饰表!C19</f>
        <v>g1047_chairs.actor</v>
      </c>
      <c r="L19" t="str">
        <f>装饰表!D19</f>
        <v>body</v>
      </c>
      <c r="M19">
        <f>装饰表!E19</f>
        <v>18</v>
      </c>
      <c r="N19">
        <f>装饰表!K19</f>
        <v>1</v>
      </c>
      <c r="O19">
        <f>装饰表!L19</f>
        <v>1</v>
      </c>
      <c r="P19">
        <f>装饰表!M19</f>
        <v>1</v>
      </c>
      <c r="Q19">
        <f>装饰表!G19</f>
        <v>1</v>
      </c>
      <c r="R19">
        <f t="shared" si="0"/>
        <v>17</v>
      </c>
      <c r="S19">
        <f>装饰表!Z19</f>
        <v>2217</v>
      </c>
      <c r="T19" t="str">
        <f>装饰表!AH19</f>
        <v>gui_blockcity_sit_down</v>
      </c>
      <c r="U19" t="str">
        <f>装饰表!AI19</f>
        <v>gui_blockcity_stand_up</v>
      </c>
      <c r="V19" t="str">
        <f>装饰表!AJ19</f>
        <v>@@@</v>
      </c>
      <c r="W19" t="str">
        <f>装饰表!AK19</f>
        <v>set:blockcity_main_tip.json image:mini_tip_pre</v>
      </c>
    </row>
    <row r="20" spans="1:23">
      <c r="A20" t="str">
        <f>装饰表!B20</f>
        <v>3212018</v>
      </c>
      <c r="B20">
        <f>装饰表!Q20</f>
        <v>200</v>
      </c>
      <c r="C20" t="str">
        <f>装饰表!W20</f>
        <v>马桶</v>
      </c>
      <c r="D20" s="1">
        <v>18</v>
      </c>
      <c r="E20">
        <f>装饰表!R20</f>
        <v>3</v>
      </c>
      <c r="F20">
        <f>装饰表!N20</f>
        <v>2</v>
      </c>
      <c r="G20">
        <f>装饰表!O20</f>
        <v>200</v>
      </c>
      <c r="H20">
        <f>装饰表!P20</f>
        <v>2</v>
      </c>
      <c r="I20" t="str">
        <f>装饰表!V20</f>
        <v>decoration_name_3212018</v>
      </c>
      <c r="J20" s="7" t="str">
        <f>装饰表!AB20</f>
        <v>set:blockcity_items.json image:g1047_prop_19</v>
      </c>
      <c r="K20" t="str">
        <f>装饰表!C20</f>
        <v>g1047_chairs.actor</v>
      </c>
      <c r="L20" t="str">
        <f>装饰表!D20</f>
        <v>body</v>
      </c>
      <c r="M20">
        <f>装饰表!E20</f>
        <v>19</v>
      </c>
      <c r="N20">
        <f>装饰表!K20</f>
        <v>1</v>
      </c>
      <c r="O20">
        <f>装饰表!L20</f>
        <v>1</v>
      </c>
      <c r="P20">
        <f>装饰表!M20</f>
        <v>1</v>
      </c>
      <c r="Q20">
        <f>装饰表!G20</f>
        <v>1</v>
      </c>
      <c r="R20">
        <f t="shared" si="0"/>
        <v>18</v>
      </c>
      <c r="S20">
        <f>装饰表!Z20</f>
        <v>2218</v>
      </c>
      <c r="T20" t="str">
        <f>装饰表!AH20</f>
        <v>gui_blockcity_sit_down</v>
      </c>
      <c r="U20" t="str">
        <f>装饰表!AI20</f>
        <v>gui_blockcity_stand_up</v>
      </c>
      <c r="V20" t="str">
        <f>装饰表!AJ20</f>
        <v>@@@</v>
      </c>
      <c r="W20" t="str">
        <f>装饰表!AK20</f>
        <v>set:blockcity_main_tip.json image:mini_tip_pre</v>
      </c>
    </row>
    <row r="21" spans="1:23">
      <c r="A21" t="str">
        <f>装饰表!B21</f>
        <v>1212019</v>
      </c>
      <c r="B21">
        <f>装饰表!Q21</f>
        <v>200</v>
      </c>
      <c r="C21" t="str">
        <f>装饰表!W21</f>
        <v>格子椅</v>
      </c>
      <c r="D21" s="1">
        <v>19</v>
      </c>
      <c r="E21">
        <f>装饰表!R21</f>
        <v>1</v>
      </c>
      <c r="F21">
        <f>装饰表!N21</f>
        <v>2</v>
      </c>
      <c r="G21">
        <f>装饰表!O21</f>
        <v>200</v>
      </c>
      <c r="H21">
        <f>装饰表!P21</f>
        <v>2</v>
      </c>
      <c r="I21" t="str">
        <f>装饰表!V21</f>
        <v>decoration_name_1212019</v>
      </c>
      <c r="J21" s="7" t="str">
        <f>装饰表!AB21</f>
        <v>set:blockcity_items.json image:g1047_prop_20</v>
      </c>
      <c r="K21" t="str">
        <f>装饰表!C21</f>
        <v>g1047_chairs.actor</v>
      </c>
      <c r="L21" t="str">
        <f>装饰表!D21</f>
        <v>body</v>
      </c>
      <c r="M21">
        <f>装饰表!E21</f>
        <v>20</v>
      </c>
      <c r="N21">
        <f>装饰表!K21</f>
        <v>1</v>
      </c>
      <c r="O21">
        <f>装饰表!L21</f>
        <v>1</v>
      </c>
      <c r="P21">
        <f>装饰表!M21</f>
        <v>1</v>
      </c>
      <c r="Q21">
        <f>装饰表!G21</f>
        <v>1</v>
      </c>
      <c r="R21">
        <f t="shared" si="0"/>
        <v>19</v>
      </c>
      <c r="S21">
        <f>装饰表!Z21</f>
        <v>2219</v>
      </c>
      <c r="T21" t="str">
        <f>装饰表!AH21</f>
        <v>gui_blockcity_sit_down</v>
      </c>
      <c r="U21" t="str">
        <f>装饰表!AI21</f>
        <v>gui_blockcity_stand_up</v>
      </c>
      <c r="V21" t="str">
        <f>装饰表!AJ21</f>
        <v>@@@</v>
      </c>
      <c r="W21" t="str">
        <f>装饰表!AK21</f>
        <v>set:blockcity_main_tip.json image:mini_tip_pre</v>
      </c>
    </row>
    <row r="22" spans="1:23">
      <c r="A22" t="str">
        <f>装饰表!B22</f>
        <v>1212020</v>
      </c>
      <c r="B22">
        <f>装饰表!Q22</f>
        <v>200</v>
      </c>
      <c r="C22" t="str">
        <f>装饰表!W22</f>
        <v>红色椅子</v>
      </c>
      <c r="D22" s="1">
        <v>20</v>
      </c>
      <c r="E22">
        <f>装饰表!R22</f>
        <v>1</v>
      </c>
      <c r="F22">
        <f>装饰表!N22</f>
        <v>2</v>
      </c>
      <c r="G22">
        <f>装饰表!O22</f>
        <v>200</v>
      </c>
      <c r="H22">
        <f>装饰表!P22</f>
        <v>2</v>
      </c>
      <c r="I22" t="str">
        <f>装饰表!V22</f>
        <v>decoration_name_1212020</v>
      </c>
      <c r="J22" s="7" t="str">
        <f>装饰表!AB22</f>
        <v>set:blockcity_items.json image:g1047_prop_21</v>
      </c>
      <c r="K22" t="str">
        <f>装饰表!C22</f>
        <v>g1047_chairs.actor</v>
      </c>
      <c r="L22" t="str">
        <f>装饰表!D22</f>
        <v>body</v>
      </c>
      <c r="M22">
        <f>装饰表!E22</f>
        <v>21</v>
      </c>
      <c r="N22">
        <f>装饰表!K22</f>
        <v>1</v>
      </c>
      <c r="O22">
        <f>装饰表!L22</f>
        <v>1</v>
      </c>
      <c r="P22">
        <f>装饰表!M22</f>
        <v>1</v>
      </c>
      <c r="Q22">
        <f>装饰表!G22</f>
        <v>1</v>
      </c>
      <c r="R22">
        <f t="shared" si="0"/>
        <v>20</v>
      </c>
      <c r="S22">
        <f>装饰表!Z22</f>
        <v>2220</v>
      </c>
      <c r="T22" t="str">
        <f>装饰表!AH22</f>
        <v>gui_blockcity_sit_down</v>
      </c>
      <c r="U22" t="str">
        <f>装饰表!AI22</f>
        <v>gui_blockcity_stand_up</v>
      </c>
      <c r="V22" t="str">
        <f>装饰表!AJ22</f>
        <v>@@@</v>
      </c>
      <c r="W22" t="str">
        <f>装饰表!AK22</f>
        <v>set:blockcity_main_tip.json image:mini_tip_pre</v>
      </c>
    </row>
    <row r="23" spans="1:23">
      <c r="A23" t="str">
        <f>装饰表!B23</f>
        <v>1213021</v>
      </c>
      <c r="B23">
        <f>装饰表!Q23</f>
        <v>300</v>
      </c>
      <c r="C23" t="str">
        <f>装饰表!W23</f>
        <v>黑色沙发</v>
      </c>
      <c r="D23" s="1">
        <v>21</v>
      </c>
      <c r="E23">
        <f>装饰表!R23</f>
        <v>1</v>
      </c>
      <c r="F23">
        <f>装饰表!N23</f>
        <v>3</v>
      </c>
      <c r="G23">
        <f>装饰表!O23</f>
        <v>300</v>
      </c>
      <c r="H23">
        <f>装饰表!P23</f>
        <v>3</v>
      </c>
      <c r="I23" t="str">
        <f>装饰表!V23</f>
        <v>decoration_name_1213021</v>
      </c>
      <c r="J23" s="7" t="str">
        <f>装饰表!AB23</f>
        <v>set:blockcity_items.json image:g1047_prop_23</v>
      </c>
      <c r="K23" t="str">
        <f>装饰表!C23</f>
        <v>g1047_chairs.actor</v>
      </c>
      <c r="L23" t="str">
        <f>装饰表!D23</f>
        <v>body</v>
      </c>
      <c r="M23">
        <f>装饰表!E23</f>
        <v>23</v>
      </c>
      <c r="N23">
        <f>装饰表!K23</f>
        <v>3</v>
      </c>
      <c r="O23">
        <f>装饰表!L23</f>
        <v>1</v>
      </c>
      <c r="P23">
        <f>装饰表!M23</f>
        <v>1</v>
      </c>
      <c r="Q23">
        <f>装饰表!G23</f>
        <v>1</v>
      </c>
      <c r="R23">
        <f t="shared" si="0"/>
        <v>21</v>
      </c>
      <c r="S23">
        <f>装饰表!Z23</f>
        <v>2221</v>
      </c>
      <c r="T23" t="str">
        <f>装饰表!AH23</f>
        <v>gui_blockcity_sit_down</v>
      </c>
      <c r="U23" t="str">
        <f>装饰表!AI23</f>
        <v>gui_blockcity_stand_up</v>
      </c>
      <c r="V23" t="str">
        <f>装饰表!AJ23</f>
        <v>@@@</v>
      </c>
      <c r="W23" t="str">
        <f>装饰表!AK23</f>
        <v>set:blockcity_main_tip.json image:mini_tip_pre</v>
      </c>
    </row>
    <row r="24" spans="1:23">
      <c r="A24" t="str">
        <f>装饰表!B24</f>
        <v>1212022</v>
      </c>
      <c r="B24">
        <f>装饰表!Q24</f>
        <v>200</v>
      </c>
      <c r="C24" t="str">
        <f>装饰表!W24</f>
        <v>棕色椅子</v>
      </c>
      <c r="D24" s="1">
        <v>22</v>
      </c>
      <c r="E24">
        <f>装饰表!R24</f>
        <v>1</v>
      </c>
      <c r="F24">
        <f>装饰表!N24</f>
        <v>2</v>
      </c>
      <c r="G24">
        <f>装饰表!O24</f>
        <v>200</v>
      </c>
      <c r="H24">
        <f>装饰表!P24</f>
        <v>2</v>
      </c>
      <c r="I24" t="str">
        <f>装饰表!V24</f>
        <v>decoration_name_1212022</v>
      </c>
      <c r="J24" s="7" t="str">
        <f>装饰表!AB24</f>
        <v>set:blockcity_items.json image:g1047_prop_24</v>
      </c>
      <c r="K24" t="str">
        <f>装饰表!C24</f>
        <v>g1047_chairs.actor</v>
      </c>
      <c r="L24" t="str">
        <f>装饰表!D24</f>
        <v>body</v>
      </c>
      <c r="M24">
        <f>装饰表!E24</f>
        <v>24</v>
      </c>
      <c r="N24">
        <f>装饰表!K24</f>
        <v>1</v>
      </c>
      <c r="O24">
        <f>装饰表!L24</f>
        <v>1</v>
      </c>
      <c r="P24">
        <f>装饰表!M24</f>
        <v>1</v>
      </c>
      <c r="Q24">
        <f>装饰表!G24</f>
        <v>1</v>
      </c>
      <c r="R24">
        <f t="shared" si="0"/>
        <v>22</v>
      </c>
      <c r="S24">
        <f>装饰表!Z24</f>
        <v>2222</v>
      </c>
      <c r="T24" t="str">
        <f>装饰表!AH24</f>
        <v>gui_blockcity_sit_down</v>
      </c>
      <c r="U24" t="str">
        <f>装饰表!AI24</f>
        <v>gui_blockcity_stand_up</v>
      </c>
      <c r="V24" t="str">
        <f>装饰表!AJ24</f>
        <v>@@@</v>
      </c>
      <c r="W24" t="str">
        <f>装饰表!AK24</f>
        <v>set:blockcity_main_tip.json image:mini_tip_pre</v>
      </c>
    </row>
    <row r="25" spans="1:23">
      <c r="A25" t="str">
        <f>装饰表!B25</f>
        <v>1212023</v>
      </c>
      <c r="B25">
        <f>装饰表!Q25</f>
        <v>200</v>
      </c>
      <c r="C25" t="str">
        <f>装饰表!W25</f>
        <v>黑色椅子</v>
      </c>
      <c r="D25" s="1">
        <v>23</v>
      </c>
      <c r="E25">
        <f>装饰表!R25</f>
        <v>1</v>
      </c>
      <c r="F25">
        <f>装饰表!N25</f>
        <v>2</v>
      </c>
      <c r="G25">
        <f>装饰表!O25</f>
        <v>200</v>
      </c>
      <c r="H25">
        <f>装饰表!P25</f>
        <v>2</v>
      </c>
      <c r="I25" t="str">
        <f>装饰表!V25</f>
        <v>decoration_name_1212023</v>
      </c>
      <c r="J25" s="7" t="str">
        <f>装饰表!AB25</f>
        <v>set:blockcity_items.json image:g1047_prop_25</v>
      </c>
      <c r="K25" t="str">
        <f>装饰表!C25</f>
        <v>g1047_chairs.actor</v>
      </c>
      <c r="L25" t="str">
        <f>装饰表!D25</f>
        <v>body</v>
      </c>
      <c r="M25">
        <f>装饰表!E25</f>
        <v>25</v>
      </c>
      <c r="N25">
        <f>装饰表!K25</f>
        <v>1</v>
      </c>
      <c r="O25">
        <f>装饰表!L25</f>
        <v>1</v>
      </c>
      <c r="P25">
        <f>装饰表!M25</f>
        <v>1</v>
      </c>
      <c r="Q25">
        <f>装饰表!G25</f>
        <v>1</v>
      </c>
      <c r="R25">
        <f t="shared" si="0"/>
        <v>23</v>
      </c>
      <c r="S25">
        <f>装饰表!Z25</f>
        <v>2223</v>
      </c>
      <c r="T25" t="str">
        <f>装饰表!AH25</f>
        <v>gui_blockcity_sit_down</v>
      </c>
      <c r="U25" t="str">
        <f>装饰表!AI25</f>
        <v>gui_blockcity_stand_up</v>
      </c>
      <c r="V25" t="str">
        <f>装饰表!AJ25</f>
        <v>@@@</v>
      </c>
      <c r="W25" t="str">
        <f>装饰表!AK25</f>
        <v>set:blockcity_main_tip.json image:mini_tip_pre</v>
      </c>
    </row>
    <row r="26" spans="1:23">
      <c r="A26" t="str">
        <f>装饰表!B26</f>
        <v>1213024</v>
      </c>
      <c r="B26">
        <f>装饰表!Q26</f>
        <v>300</v>
      </c>
      <c r="C26" t="str">
        <f>装饰表!W26</f>
        <v>爱心沙发</v>
      </c>
      <c r="D26" s="1">
        <v>24</v>
      </c>
      <c r="E26">
        <f>装饰表!R26</f>
        <v>1</v>
      </c>
      <c r="F26">
        <f>装饰表!N26</f>
        <v>3</v>
      </c>
      <c r="G26">
        <f>装饰表!O26</f>
        <v>300</v>
      </c>
      <c r="H26">
        <f>装饰表!P26</f>
        <v>3</v>
      </c>
      <c r="I26" t="str">
        <f>装饰表!V26</f>
        <v>decoration_name_1213024</v>
      </c>
      <c r="J26" s="7" t="str">
        <f>装饰表!AB26</f>
        <v>set:blockcity_items.json image:g1047_prop_26</v>
      </c>
      <c r="K26" t="str">
        <f>装饰表!C26</f>
        <v>g1047_chairs.actor</v>
      </c>
      <c r="L26" t="str">
        <f>装饰表!D26</f>
        <v>body</v>
      </c>
      <c r="M26">
        <f>装饰表!E26</f>
        <v>26</v>
      </c>
      <c r="N26">
        <f>装饰表!K26</f>
        <v>3</v>
      </c>
      <c r="O26">
        <f>装饰表!L26</f>
        <v>1</v>
      </c>
      <c r="P26">
        <f>装饰表!M26</f>
        <v>1</v>
      </c>
      <c r="Q26">
        <f>装饰表!G26</f>
        <v>1</v>
      </c>
      <c r="R26">
        <f t="shared" si="0"/>
        <v>24</v>
      </c>
      <c r="S26">
        <f>装饰表!Z26</f>
        <v>2224</v>
      </c>
      <c r="T26" t="str">
        <f>装饰表!AH26</f>
        <v>gui_blockcity_sit_down</v>
      </c>
      <c r="U26" t="str">
        <f>装饰表!AI26</f>
        <v>gui_blockcity_stand_up</v>
      </c>
      <c r="V26" t="str">
        <f>装饰表!AJ26</f>
        <v>@@@</v>
      </c>
      <c r="W26" t="str">
        <f>装饰表!AK26</f>
        <v>set:blockcity_main_tip.json image:mini_tip_pre</v>
      </c>
    </row>
    <row r="27" spans="1:23">
      <c r="A27" t="str">
        <f>装饰表!B27</f>
        <v>1213025</v>
      </c>
      <c r="B27">
        <f>装饰表!Q27</f>
        <v>400</v>
      </c>
      <c r="C27" t="str">
        <f>装饰表!W27</f>
        <v>绿色长凳</v>
      </c>
      <c r="D27" s="1">
        <v>25</v>
      </c>
      <c r="E27">
        <f>装饰表!R27</f>
        <v>1</v>
      </c>
      <c r="F27">
        <f>装饰表!N27</f>
        <v>4</v>
      </c>
      <c r="G27">
        <f>装饰表!O27</f>
        <v>400</v>
      </c>
      <c r="H27">
        <f>装饰表!P27</f>
        <v>4</v>
      </c>
      <c r="I27" t="str">
        <f>装饰表!V27</f>
        <v>decoration_name_1213025</v>
      </c>
      <c r="J27" s="7" t="str">
        <f>装饰表!AB27</f>
        <v>set:blockcity_items.json image:g1047_prop_27</v>
      </c>
      <c r="K27" t="str">
        <f>装饰表!C27</f>
        <v>g1047_chairs.actor</v>
      </c>
      <c r="L27" t="str">
        <f>装饰表!D27</f>
        <v>body</v>
      </c>
      <c r="M27">
        <f>装饰表!E27</f>
        <v>27</v>
      </c>
      <c r="N27">
        <f>装饰表!K27</f>
        <v>3</v>
      </c>
      <c r="O27">
        <f>装饰表!L27</f>
        <v>1</v>
      </c>
      <c r="P27">
        <f>装饰表!M27</f>
        <v>1</v>
      </c>
      <c r="Q27">
        <f>装饰表!G27</f>
        <v>1</v>
      </c>
      <c r="R27">
        <f t="shared" si="0"/>
        <v>25</v>
      </c>
      <c r="S27">
        <f>装饰表!Z27</f>
        <v>2225</v>
      </c>
      <c r="T27" t="str">
        <f>装饰表!AH27</f>
        <v>gui_blockcity_sit_down</v>
      </c>
      <c r="U27" t="str">
        <f>装饰表!AI27</f>
        <v>gui_blockcity_stand_up</v>
      </c>
      <c r="V27" t="str">
        <f>装饰表!AJ27</f>
        <v>@@@</v>
      </c>
      <c r="W27" t="str">
        <f>装饰表!AK27</f>
        <v>set:blockcity_main_tip.json image:mini_tip_pre</v>
      </c>
    </row>
    <row r="28" spans="1:23">
      <c r="A28" t="str">
        <f>装饰表!B28</f>
        <v>1213026</v>
      </c>
      <c r="B28">
        <f>装饰表!Q28</f>
        <v>400</v>
      </c>
      <c r="C28" t="str">
        <f>装饰表!W28</f>
        <v>黄色长凳</v>
      </c>
      <c r="D28" s="1">
        <v>26</v>
      </c>
      <c r="E28">
        <f>装饰表!R28</f>
        <v>1</v>
      </c>
      <c r="F28">
        <f>装饰表!N28</f>
        <v>4</v>
      </c>
      <c r="G28">
        <f>装饰表!O28</f>
        <v>400</v>
      </c>
      <c r="H28">
        <f>装饰表!P28</f>
        <v>4</v>
      </c>
      <c r="I28" t="str">
        <f>装饰表!V28</f>
        <v>decoration_name_1213026</v>
      </c>
      <c r="J28" s="7" t="str">
        <f>装饰表!AB28</f>
        <v>set:blockcity_items.json image:g1047_prop_28</v>
      </c>
      <c r="K28" t="str">
        <f>装饰表!C28</f>
        <v>g1047_chairs.actor</v>
      </c>
      <c r="L28" t="str">
        <f>装饰表!D28</f>
        <v>body</v>
      </c>
      <c r="M28">
        <f>装饰表!E28</f>
        <v>28</v>
      </c>
      <c r="N28">
        <f>装饰表!K28</f>
        <v>3</v>
      </c>
      <c r="O28">
        <f>装饰表!L28</f>
        <v>1</v>
      </c>
      <c r="P28">
        <f>装饰表!M28</f>
        <v>1</v>
      </c>
      <c r="Q28">
        <f>装饰表!G28</f>
        <v>1</v>
      </c>
      <c r="R28">
        <f t="shared" si="0"/>
        <v>26</v>
      </c>
      <c r="S28">
        <f>装饰表!Z28</f>
        <v>2226</v>
      </c>
      <c r="T28" t="str">
        <f>装饰表!AH28</f>
        <v>gui_blockcity_sit_down</v>
      </c>
      <c r="U28" t="str">
        <f>装饰表!AI28</f>
        <v>gui_blockcity_stand_up</v>
      </c>
      <c r="V28" t="str">
        <f>装饰表!AJ28</f>
        <v>@@@</v>
      </c>
      <c r="W28" t="str">
        <f>装饰表!AK28</f>
        <v>set:blockcity_main_tip.json image:mini_tip_pre</v>
      </c>
    </row>
    <row r="29" spans="1:23">
      <c r="A29" t="str">
        <f>装饰表!B29</f>
        <v>1213027</v>
      </c>
      <c r="B29">
        <f>装饰表!Q29</f>
        <v>400</v>
      </c>
      <c r="C29" t="str">
        <f>装饰表!W29</f>
        <v>棕色长凳</v>
      </c>
      <c r="D29" s="1">
        <v>27</v>
      </c>
      <c r="E29">
        <f>装饰表!R29</f>
        <v>1</v>
      </c>
      <c r="F29">
        <f>装饰表!N29</f>
        <v>4</v>
      </c>
      <c r="G29">
        <f>装饰表!O29</f>
        <v>400</v>
      </c>
      <c r="H29">
        <f>装饰表!P29</f>
        <v>4</v>
      </c>
      <c r="I29" t="str">
        <f>装饰表!V29</f>
        <v>decoration_name_1213027</v>
      </c>
      <c r="J29" s="7" t="str">
        <f>装饰表!AB29</f>
        <v>set:blockcity_items.json image:g1047_prop_29</v>
      </c>
      <c r="K29" t="str">
        <f>装饰表!C29</f>
        <v>g1047_chairs.actor</v>
      </c>
      <c r="L29" t="str">
        <f>装饰表!D29</f>
        <v>body</v>
      </c>
      <c r="M29">
        <f>装饰表!E29</f>
        <v>29</v>
      </c>
      <c r="N29">
        <f>装饰表!K29</f>
        <v>3</v>
      </c>
      <c r="O29">
        <f>装饰表!L29</f>
        <v>1</v>
      </c>
      <c r="P29">
        <f>装饰表!M29</f>
        <v>1</v>
      </c>
      <c r="Q29">
        <f>装饰表!G29</f>
        <v>1</v>
      </c>
      <c r="R29">
        <f t="shared" si="0"/>
        <v>27</v>
      </c>
      <c r="S29">
        <f>装饰表!Z29</f>
        <v>2227</v>
      </c>
      <c r="T29" t="str">
        <f>装饰表!AH29</f>
        <v>gui_blockcity_sit_down</v>
      </c>
      <c r="U29" t="str">
        <f>装饰表!AI29</f>
        <v>gui_blockcity_stand_up</v>
      </c>
      <c r="V29" t="str">
        <f>装饰表!AJ29</f>
        <v>@@@</v>
      </c>
      <c r="W29" t="str">
        <f>装饰表!AK29</f>
        <v>set:blockcity_main_tip.json image:mini_tip_pre</v>
      </c>
    </row>
  </sheetData>
  <phoneticPr fontId="19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R29"/>
  <sheetViews>
    <sheetView workbookViewId="0">
      <selection activeCell="H34" sqref="H34"/>
    </sheetView>
  </sheetViews>
  <sheetFormatPr defaultColWidth="9" defaultRowHeight="14.25"/>
  <cols>
    <col min="4" max="4" width="21.125" customWidth="1"/>
    <col min="5" max="5" width="27.375" customWidth="1"/>
    <col min="7" max="7" width="9" customWidth="1"/>
    <col min="8" max="8" width="11.5" customWidth="1"/>
    <col min="16" max="16" width="15.125" customWidth="1"/>
    <col min="17" max="17" width="36.125" customWidth="1"/>
  </cols>
  <sheetData>
    <row r="1" spans="1:18">
      <c r="B1" t="s">
        <v>974</v>
      </c>
      <c r="C1" t="s">
        <v>1070</v>
      </c>
      <c r="D1" t="s">
        <v>1071</v>
      </c>
      <c r="E1" t="s">
        <v>972</v>
      </c>
      <c r="F1" t="s">
        <v>1072</v>
      </c>
      <c r="G1" t="s">
        <v>1073</v>
      </c>
      <c r="H1" t="s">
        <v>1074</v>
      </c>
      <c r="I1" t="s">
        <v>1003</v>
      </c>
      <c r="J1" t="s">
        <v>1063</v>
      </c>
      <c r="K1" t="s">
        <v>1075</v>
      </c>
      <c r="L1" t="s">
        <v>1076</v>
      </c>
      <c r="M1" t="s">
        <v>1077</v>
      </c>
      <c r="N1" t="s">
        <v>1078</v>
      </c>
      <c r="O1" t="s">
        <v>1079</v>
      </c>
      <c r="P1" t="s">
        <v>1080</v>
      </c>
      <c r="Q1" t="s">
        <v>1081</v>
      </c>
      <c r="R1" t="s">
        <v>1082</v>
      </c>
    </row>
    <row r="2" spans="1:18">
      <c r="A2" t="s">
        <v>1083</v>
      </c>
      <c r="B2" t="s">
        <v>974</v>
      </c>
      <c r="C2" t="s">
        <v>1012</v>
      </c>
      <c r="D2" t="s">
        <v>1013</v>
      </c>
      <c r="E2" t="s">
        <v>1061</v>
      </c>
      <c r="F2" t="s">
        <v>1084</v>
      </c>
      <c r="G2" t="s">
        <v>1009</v>
      </c>
      <c r="H2" t="s">
        <v>1062</v>
      </c>
      <c r="I2" t="s">
        <v>1085</v>
      </c>
      <c r="J2" t="s">
        <v>1086</v>
      </c>
      <c r="K2" t="s">
        <v>1015</v>
      </c>
      <c r="L2" t="s">
        <v>1016</v>
      </c>
      <c r="M2" t="s">
        <v>62</v>
      </c>
      <c r="N2" t="s">
        <v>63</v>
      </c>
      <c r="O2" t="s">
        <v>64</v>
      </c>
      <c r="P2" t="s">
        <v>65</v>
      </c>
      <c r="Q2" t="s">
        <v>1087</v>
      </c>
      <c r="R2" t="s">
        <v>1088</v>
      </c>
    </row>
    <row r="3" spans="1:18">
      <c r="A3" t="str">
        <f>装饰表!W3</f>
        <v>洗衣机</v>
      </c>
      <c r="B3" t="str">
        <f>装饰表!B3</f>
        <v>3100001</v>
      </c>
      <c r="C3">
        <f>装饰表!Z3</f>
        <v>2201</v>
      </c>
      <c r="D3" t="str">
        <f>装饰表!AA3</f>
        <v>g1047_prop_1</v>
      </c>
      <c r="E3" t="str">
        <f>装饰表!V3</f>
        <v>decoration_name_3100001</v>
      </c>
      <c r="F3">
        <f>装饰表!R3</f>
        <v>3</v>
      </c>
      <c r="G3" t="str">
        <f>IF(装饰表!J3=0,"",装饰表!J3)</f>
        <v/>
      </c>
      <c r="H3" t="str">
        <f>装饰表!C3</f>
        <v>g1047_chairs.actor</v>
      </c>
      <c r="I3" t="str">
        <f>装饰表!D3</f>
        <v>body</v>
      </c>
      <c r="J3">
        <f>装饰表!E3</f>
        <v>1</v>
      </c>
      <c r="K3" t="str">
        <f>装饰表!AD3</f>
        <v>idle</v>
      </c>
      <c r="L3" t="str">
        <f>IF(装饰表!AE3=0,"",装饰表!AE3)</f>
        <v/>
      </c>
      <c r="M3">
        <f>装饰表!K3</f>
        <v>1</v>
      </c>
      <c r="N3">
        <f>装饰表!L3</f>
        <v>1</v>
      </c>
      <c r="O3">
        <f>装饰表!M3</f>
        <v>1</v>
      </c>
      <c r="P3" t="str">
        <f>装饰表!AC3</f>
        <v>magazine.mesh</v>
      </c>
      <c r="Q3">
        <f>装饰表!F3</f>
        <v>0</v>
      </c>
      <c r="R3">
        <f>装饰表!AF3</f>
        <v>0</v>
      </c>
    </row>
    <row r="4" spans="1:18">
      <c r="A4" t="str">
        <f>装饰表!W4</f>
        <v>书桌</v>
      </c>
      <c r="B4" t="str">
        <f>装饰表!B4</f>
        <v>1100002</v>
      </c>
      <c r="C4">
        <f>装饰表!Z4</f>
        <v>2202</v>
      </c>
      <c r="D4" t="str">
        <f>装饰表!AA4</f>
        <v>g1047_prop_2</v>
      </c>
      <c r="E4" t="str">
        <f>装饰表!V4</f>
        <v>decoration_name_1100002</v>
      </c>
      <c r="F4">
        <f>装饰表!R4</f>
        <v>1</v>
      </c>
      <c r="G4" t="str">
        <f>IF(装饰表!J4=0,"",装饰表!J4)</f>
        <v/>
      </c>
      <c r="H4" t="str">
        <f>装饰表!C4</f>
        <v>g1047_chairs.actor</v>
      </c>
      <c r="I4" t="str">
        <f>装饰表!D4</f>
        <v>body</v>
      </c>
      <c r="J4">
        <f>装饰表!E4</f>
        <v>2</v>
      </c>
      <c r="K4" t="str">
        <f>装饰表!AD4</f>
        <v>idle</v>
      </c>
      <c r="L4" t="str">
        <f>IF(装饰表!AE4=0,"",装饰表!AE4)</f>
        <v/>
      </c>
      <c r="M4">
        <f>装饰表!K4</f>
        <v>1</v>
      </c>
      <c r="N4">
        <f>装饰表!L4</f>
        <v>1</v>
      </c>
      <c r="O4">
        <f>装饰表!M4</f>
        <v>1</v>
      </c>
      <c r="P4" t="str">
        <f>装饰表!AC4</f>
        <v>magazine.mesh</v>
      </c>
      <c r="Q4">
        <f>装饰表!F4</f>
        <v>0</v>
      </c>
      <c r="R4">
        <f>装饰表!AF4</f>
        <v>0</v>
      </c>
    </row>
    <row r="5" spans="1:18">
      <c r="A5" t="str">
        <f>装饰表!W5</f>
        <v>木椅</v>
      </c>
      <c r="B5" t="str">
        <f>装饰表!B5</f>
        <v>1212003</v>
      </c>
      <c r="C5">
        <f>装饰表!Z5</f>
        <v>2203</v>
      </c>
      <c r="D5" t="str">
        <f>装饰表!AA5</f>
        <v>g1047_prop_3</v>
      </c>
      <c r="E5" t="str">
        <f>装饰表!V5</f>
        <v>decoration_name_1212003</v>
      </c>
      <c r="F5">
        <f>装饰表!R5</f>
        <v>1</v>
      </c>
      <c r="G5" t="str">
        <f>IF(装饰表!J5=0,"",装饰表!J5)</f>
        <v>s_chair</v>
      </c>
      <c r="H5" t="str">
        <f>装饰表!C5</f>
        <v>g1047_chairs.actor</v>
      </c>
      <c r="I5" t="str">
        <f>装饰表!D5</f>
        <v>body</v>
      </c>
      <c r="J5">
        <f>装饰表!E5</f>
        <v>3</v>
      </c>
      <c r="K5" t="str">
        <f>装饰表!AD5</f>
        <v>idle</v>
      </c>
      <c r="L5" t="str">
        <f>IF(装饰表!AE5=0,"",装饰表!AE5)</f>
        <v/>
      </c>
      <c r="M5">
        <f>装饰表!K5</f>
        <v>1</v>
      </c>
      <c r="N5">
        <f>装饰表!L5</f>
        <v>1</v>
      </c>
      <c r="O5">
        <f>装饰表!M5</f>
        <v>1</v>
      </c>
      <c r="P5" t="str">
        <f>装饰表!AC5</f>
        <v>magazine.mesh</v>
      </c>
      <c r="Q5">
        <f>装饰表!F5</f>
        <v>12</v>
      </c>
      <c r="R5">
        <f>装饰表!AF5</f>
        <v>0</v>
      </c>
    </row>
    <row r="6" spans="1:18">
      <c r="A6" t="str">
        <f>装饰表!W6</f>
        <v>棕色沙发</v>
      </c>
      <c r="B6" t="str">
        <f>装饰表!B6</f>
        <v>1213004</v>
      </c>
      <c r="C6">
        <f>装饰表!Z6</f>
        <v>2204</v>
      </c>
      <c r="D6" t="str">
        <f>装饰表!AA6</f>
        <v>g1047_prop_4</v>
      </c>
      <c r="E6" t="str">
        <f>装饰表!V6</f>
        <v>decoration_name_1213004</v>
      </c>
      <c r="F6">
        <f>装饰表!R6</f>
        <v>1</v>
      </c>
      <c r="G6" t="str">
        <f>IF(装饰表!J6=0,"",装饰表!J6)</f>
        <v>s_sofa_1#s_sofa_2</v>
      </c>
      <c r="H6" t="str">
        <f>装饰表!C6</f>
        <v>g1047_chairs.actor</v>
      </c>
      <c r="I6" t="str">
        <f>装饰表!D6</f>
        <v>body</v>
      </c>
      <c r="J6">
        <f>装饰表!E6</f>
        <v>4</v>
      </c>
      <c r="K6" t="str">
        <f>装饰表!AD6</f>
        <v>idle</v>
      </c>
      <c r="L6" t="str">
        <f>IF(装饰表!AE6=0,"",装饰表!AE6)</f>
        <v/>
      </c>
      <c r="M6">
        <f>装饰表!K6</f>
        <v>3</v>
      </c>
      <c r="N6">
        <f>装饰表!L6</f>
        <v>1</v>
      </c>
      <c r="O6">
        <f>装饰表!M6</f>
        <v>1</v>
      </c>
      <c r="P6" t="str">
        <f>装饰表!AC6</f>
        <v>magazine.mesh</v>
      </c>
      <c r="Q6">
        <f>装饰表!F6</f>
        <v>13</v>
      </c>
      <c r="R6">
        <f>装饰表!AF6</f>
        <v>0</v>
      </c>
    </row>
    <row r="7" spans="1:18">
      <c r="A7" t="str">
        <f>装饰表!W7</f>
        <v>梳妆台</v>
      </c>
      <c r="B7" t="str">
        <f>装饰表!B7</f>
        <v>1100005</v>
      </c>
      <c r="C7">
        <f>装饰表!Z7</f>
        <v>2205</v>
      </c>
      <c r="D7" t="str">
        <f>装饰表!AA7</f>
        <v>g1047_prop_5</v>
      </c>
      <c r="E7" t="str">
        <f>装饰表!V7</f>
        <v>decoration_name_1100005</v>
      </c>
      <c r="F7">
        <f>装饰表!R7</f>
        <v>1</v>
      </c>
      <c r="G7" t="str">
        <f>IF(装饰表!J7=0,"",装饰表!J7)</f>
        <v/>
      </c>
      <c r="H7" t="str">
        <f>装饰表!C7</f>
        <v>g1047_chairs.actor</v>
      </c>
      <c r="I7" t="str">
        <f>装饰表!D7</f>
        <v>body</v>
      </c>
      <c r="J7">
        <f>装饰表!E7</f>
        <v>5</v>
      </c>
      <c r="K7" t="str">
        <f>装饰表!AD7</f>
        <v>idle</v>
      </c>
      <c r="L7" t="str">
        <f>IF(装饰表!AE7=0,"",装饰表!AE7)</f>
        <v/>
      </c>
      <c r="M7">
        <f>装饰表!K7</f>
        <v>2</v>
      </c>
      <c r="N7">
        <f>装饰表!L7</f>
        <v>1</v>
      </c>
      <c r="O7">
        <f>装饰表!M7</f>
        <v>2</v>
      </c>
      <c r="P7" t="str">
        <f>装饰表!AC7</f>
        <v>magazine.mesh</v>
      </c>
      <c r="Q7">
        <f>装饰表!F7</f>
        <v>0</v>
      </c>
      <c r="R7">
        <f>装饰表!AF7</f>
        <v>0</v>
      </c>
    </row>
    <row r="8" spans="1:18">
      <c r="A8" t="str">
        <f>装饰表!W8</f>
        <v>垃圾桶</v>
      </c>
      <c r="B8" t="str">
        <f>装饰表!B8</f>
        <v>3200006</v>
      </c>
      <c r="C8">
        <f>装饰表!Z8</f>
        <v>2206</v>
      </c>
      <c r="D8" t="str">
        <f>装饰表!AA8</f>
        <v>g1047_prop_7</v>
      </c>
      <c r="E8" t="str">
        <f>装饰表!V8</f>
        <v>decoration_name_3200006</v>
      </c>
      <c r="F8">
        <f>装饰表!R8</f>
        <v>3</v>
      </c>
      <c r="G8" t="str">
        <f>IF(装饰表!J8=0,"",装饰表!J8)</f>
        <v/>
      </c>
      <c r="H8" t="str">
        <f>装饰表!C8</f>
        <v>g1047_chairs.actor</v>
      </c>
      <c r="I8" t="str">
        <f>装饰表!D8</f>
        <v>body</v>
      </c>
      <c r="J8">
        <f>装饰表!E8</f>
        <v>7</v>
      </c>
      <c r="K8" t="str">
        <f>装饰表!AD8</f>
        <v>idle</v>
      </c>
      <c r="L8" t="str">
        <f>IF(装饰表!AE8=0,"",装饰表!AE8)</f>
        <v/>
      </c>
      <c r="M8">
        <f>装饰表!K8</f>
        <v>1</v>
      </c>
      <c r="N8">
        <f>装饰表!L8</f>
        <v>1</v>
      </c>
      <c r="O8">
        <f>装饰表!M8</f>
        <v>1</v>
      </c>
      <c r="P8" t="str">
        <f>装饰表!AC8</f>
        <v>magazine.mesh</v>
      </c>
      <c r="Q8">
        <f>装饰表!F8</f>
        <v>0</v>
      </c>
      <c r="R8">
        <f>装饰表!AF8</f>
        <v>0</v>
      </c>
    </row>
    <row r="9" spans="1:18">
      <c r="A9" t="str">
        <f>装饰表!W9</f>
        <v>长椅</v>
      </c>
      <c r="B9" t="str">
        <f>装饰表!B9</f>
        <v>1212007</v>
      </c>
      <c r="C9">
        <f>装饰表!Z9</f>
        <v>2207</v>
      </c>
      <c r="D9" t="str">
        <f>装饰表!AA9</f>
        <v>g1047_prop_8</v>
      </c>
      <c r="E9" t="str">
        <f>装饰表!V9</f>
        <v>decoration_name_1212007</v>
      </c>
      <c r="F9">
        <f>装饰表!R9</f>
        <v>1</v>
      </c>
      <c r="G9" t="str">
        <f>IF(装饰表!J9=0,"",装饰表!J9)</f>
        <v>s_sofa_1#s_sofa_2</v>
      </c>
      <c r="H9" t="str">
        <f>装饰表!C9</f>
        <v>g1047_chairs.actor</v>
      </c>
      <c r="I9" t="str">
        <f>装饰表!D9</f>
        <v>body</v>
      </c>
      <c r="J9">
        <f>装饰表!E9</f>
        <v>8</v>
      </c>
      <c r="K9" t="str">
        <f>装饰表!AD9</f>
        <v>idle</v>
      </c>
      <c r="L9" t="str">
        <f>IF(装饰表!AE9=0,"",装饰表!AE9)</f>
        <v/>
      </c>
      <c r="M9">
        <f>装饰表!K9</f>
        <v>3</v>
      </c>
      <c r="N9">
        <f>装饰表!L9</f>
        <v>1</v>
      </c>
      <c r="O9">
        <f>装饰表!M9</f>
        <v>1</v>
      </c>
      <c r="P9" t="str">
        <f>装饰表!AC9</f>
        <v>magazine.mesh</v>
      </c>
      <c r="Q9">
        <f>装饰表!F9</f>
        <v>12</v>
      </c>
      <c r="R9">
        <f>装饰表!AF9</f>
        <v>0</v>
      </c>
    </row>
    <row r="10" spans="1:18">
      <c r="A10" t="str">
        <f>装饰表!W10</f>
        <v>气球</v>
      </c>
      <c r="B10" t="str">
        <f>装饰表!B10</f>
        <v>3200008</v>
      </c>
      <c r="C10">
        <f>装饰表!Z10</f>
        <v>2208</v>
      </c>
      <c r="D10" t="str">
        <f>装饰表!AA10</f>
        <v>g1047_prop_9</v>
      </c>
      <c r="E10" t="str">
        <f>装饰表!V10</f>
        <v>decoration_name_3200008</v>
      </c>
      <c r="F10">
        <f>装饰表!R10</f>
        <v>3</v>
      </c>
      <c r="G10" t="str">
        <f>IF(装饰表!J10=0,"",装饰表!J10)</f>
        <v/>
      </c>
      <c r="H10" t="str">
        <f>装饰表!C10</f>
        <v>g1047_chairs.actor</v>
      </c>
      <c r="I10" t="str">
        <f>装饰表!D10</f>
        <v>body</v>
      </c>
      <c r="J10">
        <f>装饰表!E10</f>
        <v>9</v>
      </c>
      <c r="K10" t="str">
        <f>装饰表!AD10</f>
        <v>idle</v>
      </c>
      <c r="L10" t="str">
        <f>IF(装饰表!AE10=0,"",装饰表!AE10)</f>
        <v/>
      </c>
      <c r="M10">
        <f>装饰表!K10</f>
        <v>2</v>
      </c>
      <c r="N10">
        <f>装饰表!L10</f>
        <v>2</v>
      </c>
      <c r="O10">
        <f>装饰表!M10</f>
        <v>2</v>
      </c>
      <c r="P10" t="str">
        <f>装饰表!AC10</f>
        <v>magazine.mesh</v>
      </c>
      <c r="Q10">
        <f>装饰表!F10</f>
        <v>0</v>
      </c>
      <c r="R10">
        <f>装饰表!AF10</f>
        <v>0</v>
      </c>
    </row>
    <row r="11" spans="1:18">
      <c r="A11" t="str">
        <f>装饰表!W11</f>
        <v>洗手池</v>
      </c>
      <c r="B11" t="str">
        <f>装饰表!B11</f>
        <v>3200009</v>
      </c>
      <c r="C11">
        <f>装饰表!Z11</f>
        <v>2209</v>
      </c>
      <c r="D11" t="str">
        <f>装饰表!AA11</f>
        <v>g1047_prop_10</v>
      </c>
      <c r="E11" t="str">
        <f>装饰表!V11</f>
        <v>decoration_name_3200009</v>
      </c>
      <c r="F11">
        <f>装饰表!R11</f>
        <v>3</v>
      </c>
      <c r="G11" t="str">
        <f>IF(装饰表!J11=0,"",装饰表!J11)</f>
        <v/>
      </c>
      <c r="H11" t="str">
        <f>装饰表!C11</f>
        <v>g1047_chairs.actor</v>
      </c>
      <c r="I11" t="str">
        <f>装饰表!D11</f>
        <v>body</v>
      </c>
      <c r="J11">
        <f>装饰表!E11</f>
        <v>10</v>
      </c>
      <c r="K11" t="str">
        <f>装饰表!AD11</f>
        <v>idle</v>
      </c>
      <c r="L11" t="str">
        <f>IF(装饰表!AE11=0,"",装饰表!AE11)</f>
        <v/>
      </c>
      <c r="M11">
        <f>装饰表!K11</f>
        <v>2</v>
      </c>
      <c r="N11">
        <f>装饰表!L11</f>
        <v>1</v>
      </c>
      <c r="O11">
        <f>装饰表!M11</f>
        <v>2</v>
      </c>
      <c r="P11" t="str">
        <f>装饰表!AC11</f>
        <v>magazine.mesh</v>
      </c>
      <c r="Q11">
        <f>装饰表!F11</f>
        <v>0</v>
      </c>
      <c r="R11">
        <f>装饰表!AF11</f>
        <v>0</v>
      </c>
    </row>
    <row r="12" spans="1:18">
      <c r="A12" t="str">
        <f>装饰表!W12</f>
        <v>燃气灶</v>
      </c>
      <c r="B12" t="str">
        <f>装饰表!B12</f>
        <v>3200010</v>
      </c>
      <c r="C12">
        <f>装饰表!Z12</f>
        <v>2210</v>
      </c>
      <c r="D12" t="str">
        <f>装饰表!AA12</f>
        <v>g1047_prop_11</v>
      </c>
      <c r="E12" t="str">
        <f>装饰表!V12</f>
        <v>decoration_name_3200010</v>
      </c>
      <c r="F12">
        <f>装饰表!R12</f>
        <v>3</v>
      </c>
      <c r="G12" t="str">
        <f>IF(装饰表!J12=0,"",装饰表!J12)</f>
        <v/>
      </c>
      <c r="H12" t="str">
        <f>装饰表!C12</f>
        <v>g1047_chairs.actor</v>
      </c>
      <c r="I12" t="str">
        <f>装饰表!D12</f>
        <v>body</v>
      </c>
      <c r="J12">
        <f>装饰表!E12</f>
        <v>11</v>
      </c>
      <c r="K12" t="str">
        <f>装饰表!AD12</f>
        <v>idle</v>
      </c>
      <c r="L12" t="str">
        <f>IF(装饰表!AE12=0,"",装饰表!AE12)</f>
        <v/>
      </c>
      <c r="M12">
        <f>装饰表!K12</f>
        <v>1</v>
      </c>
      <c r="N12">
        <f>装饰表!L12</f>
        <v>1</v>
      </c>
      <c r="O12">
        <f>装饰表!M12</f>
        <v>1</v>
      </c>
      <c r="P12" t="str">
        <f>装饰表!AC12</f>
        <v>magazine.mesh</v>
      </c>
      <c r="Q12">
        <f>装饰表!F12</f>
        <v>0</v>
      </c>
      <c r="R12">
        <f>装饰表!AF12</f>
        <v>0</v>
      </c>
    </row>
    <row r="13" spans="1:18">
      <c r="A13" t="str">
        <f>装饰表!W13</f>
        <v>长木椅</v>
      </c>
      <c r="B13" t="str">
        <f>装饰表!B13</f>
        <v>1213011</v>
      </c>
      <c r="C13">
        <f>装饰表!Z13</f>
        <v>2211</v>
      </c>
      <c r="D13" t="str">
        <f>装饰表!AA13</f>
        <v>g1047_prop_12</v>
      </c>
      <c r="E13" t="str">
        <f>装饰表!V13</f>
        <v>decoration_name_1213011</v>
      </c>
      <c r="F13">
        <f>装饰表!R13</f>
        <v>1</v>
      </c>
      <c r="G13" t="str">
        <f>IF(装饰表!J13=0,"",装饰表!J13)</f>
        <v>s_bench_1#s_bench_2#s_bench_3</v>
      </c>
      <c r="H13" t="str">
        <f>装饰表!C13</f>
        <v>g1047_chairs.actor</v>
      </c>
      <c r="I13" t="str">
        <f>装饰表!D13</f>
        <v>body</v>
      </c>
      <c r="J13">
        <f>装饰表!E13</f>
        <v>12</v>
      </c>
      <c r="K13" t="str">
        <f>装饰表!AD13</f>
        <v>idle</v>
      </c>
      <c r="L13" t="str">
        <f>IF(装饰表!AE13=0,"",装饰表!AE13)</f>
        <v/>
      </c>
      <c r="M13">
        <f>装饰表!K13</f>
        <v>3</v>
      </c>
      <c r="N13">
        <f>装饰表!L13</f>
        <v>1</v>
      </c>
      <c r="O13">
        <f>装饰表!M13</f>
        <v>1</v>
      </c>
      <c r="P13" t="str">
        <f>装饰表!AC13</f>
        <v>magazine.mesh</v>
      </c>
      <c r="Q13">
        <f>装饰表!F13</f>
        <v>13</v>
      </c>
      <c r="R13">
        <f>装饰表!AF13</f>
        <v>0</v>
      </c>
    </row>
    <row r="14" spans="1:18">
      <c r="A14" t="str">
        <f>装饰表!W14</f>
        <v>长扶手椅</v>
      </c>
      <c r="B14" t="str">
        <f>装饰表!B14</f>
        <v>1213012</v>
      </c>
      <c r="C14">
        <f>装饰表!Z14</f>
        <v>2212</v>
      </c>
      <c r="D14" t="str">
        <f>装饰表!AA14</f>
        <v>g1047_prop_13</v>
      </c>
      <c r="E14" t="str">
        <f>装饰表!V14</f>
        <v>decoration_name_1213012</v>
      </c>
      <c r="F14">
        <f>装饰表!R14</f>
        <v>1</v>
      </c>
      <c r="G14" t="str">
        <f>IF(装饰表!J14=0,"",装饰表!J14)</f>
        <v>s_bench_1#s_bench_2#s_bench_3</v>
      </c>
      <c r="H14" t="str">
        <f>装饰表!C14</f>
        <v>g1047_chairs.actor</v>
      </c>
      <c r="I14" t="str">
        <f>装饰表!D14</f>
        <v>body</v>
      </c>
      <c r="J14">
        <f>装饰表!E14</f>
        <v>13</v>
      </c>
      <c r="K14" t="str">
        <f>装饰表!AD14</f>
        <v>idle</v>
      </c>
      <c r="L14" t="str">
        <f>IF(装饰表!AE14=0,"",装饰表!AE14)</f>
        <v/>
      </c>
      <c r="M14">
        <f>装饰表!K14</f>
        <v>3</v>
      </c>
      <c r="N14">
        <f>装饰表!L14</f>
        <v>1</v>
      </c>
      <c r="O14">
        <f>装饰表!M14</f>
        <v>1</v>
      </c>
      <c r="P14" t="str">
        <f>装饰表!AC14</f>
        <v>magazine.mesh</v>
      </c>
      <c r="Q14">
        <f>装饰表!F14</f>
        <v>13</v>
      </c>
      <c r="R14">
        <f>装饰表!AF14</f>
        <v>0</v>
      </c>
    </row>
    <row r="15" spans="1:18">
      <c r="A15" t="str">
        <f>装饰表!W15</f>
        <v>蓝白沙发</v>
      </c>
      <c r="B15" t="str">
        <f>装饰表!B15</f>
        <v>1213013</v>
      </c>
      <c r="C15">
        <f>装饰表!Z15</f>
        <v>2213</v>
      </c>
      <c r="D15" t="str">
        <f>装饰表!AA15</f>
        <v>g1047_prop_14</v>
      </c>
      <c r="E15" t="str">
        <f>装饰表!V15</f>
        <v>decoration_name_1213013</v>
      </c>
      <c r="F15">
        <f>装饰表!R15</f>
        <v>1</v>
      </c>
      <c r="G15" t="str">
        <f>IF(装饰表!J15=0,"",装饰表!J15)</f>
        <v>s_sofa_1#s_sofa_2</v>
      </c>
      <c r="H15" t="str">
        <f>装饰表!C15</f>
        <v>g1047_chairs.actor</v>
      </c>
      <c r="I15" t="str">
        <f>装饰表!D15</f>
        <v>body</v>
      </c>
      <c r="J15">
        <f>装饰表!E15</f>
        <v>14</v>
      </c>
      <c r="K15" t="str">
        <f>装饰表!AD15</f>
        <v>idle</v>
      </c>
      <c r="L15" t="str">
        <f>IF(装饰表!AE15=0,"",装饰表!AE15)</f>
        <v/>
      </c>
      <c r="M15">
        <f>装饰表!K15</f>
        <v>3</v>
      </c>
      <c r="N15">
        <f>装饰表!L15</f>
        <v>1</v>
      </c>
      <c r="O15">
        <f>装饰表!M15</f>
        <v>1</v>
      </c>
      <c r="P15" t="str">
        <f>装饰表!AC15</f>
        <v>magazine.mesh</v>
      </c>
      <c r="Q15">
        <f>装饰表!F15</f>
        <v>13</v>
      </c>
      <c r="R15">
        <f>装饰表!AF15</f>
        <v>0</v>
      </c>
    </row>
    <row r="16" spans="1:18">
      <c r="A16" t="str">
        <f>装饰表!W16</f>
        <v>白色沙发</v>
      </c>
      <c r="B16" t="str">
        <f>装饰表!B16</f>
        <v>1213014</v>
      </c>
      <c r="C16">
        <f>装饰表!Z16</f>
        <v>2214</v>
      </c>
      <c r="D16" t="str">
        <f>装饰表!AA16</f>
        <v>g1047_prop_15</v>
      </c>
      <c r="E16" t="str">
        <f>装饰表!V16</f>
        <v>decoration_name_1213014</v>
      </c>
      <c r="F16">
        <f>装饰表!R16</f>
        <v>1</v>
      </c>
      <c r="G16" t="str">
        <f>IF(装饰表!J16=0,"",装饰表!J16)</f>
        <v>s_sofa_1#s_sofa_2</v>
      </c>
      <c r="H16" t="str">
        <f>装饰表!C16</f>
        <v>g1047_chairs.actor</v>
      </c>
      <c r="I16" t="str">
        <f>装饰表!D16</f>
        <v>body</v>
      </c>
      <c r="J16">
        <f>装饰表!E16</f>
        <v>15</v>
      </c>
      <c r="K16" t="str">
        <f>装饰表!AD16</f>
        <v>idle</v>
      </c>
      <c r="L16" t="str">
        <f>IF(装饰表!AE16=0,"",装饰表!AE16)</f>
        <v/>
      </c>
      <c r="M16">
        <f>装饰表!K16</f>
        <v>2</v>
      </c>
      <c r="N16">
        <f>装饰表!L16</f>
        <v>1</v>
      </c>
      <c r="O16">
        <f>装饰表!M16</f>
        <v>1</v>
      </c>
      <c r="P16" t="str">
        <f>装饰表!AC16</f>
        <v>magazine.mesh</v>
      </c>
      <c r="Q16">
        <f>装饰表!F16</f>
        <v>13</v>
      </c>
      <c r="R16">
        <f>装饰表!AF16</f>
        <v>0</v>
      </c>
    </row>
    <row r="17" spans="1:18">
      <c r="A17" t="str">
        <f>装饰表!W17</f>
        <v>单人蓝白沙发</v>
      </c>
      <c r="B17" t="str">
        <f>装饰表!B17</f>
        <v>1213015</v>
      </c>
      <c r="C17">
        <f>装饰表!Z17</f>
        <v>2215</v>
      </c>
      <c r="D17" t="str">
        <f>装饰表!AA17</f>
        <v>g1047_prop_16</v>
      </c>
      <c r="E17" t="str">
        <f>装饰表!V17</f>
        <v>decoration_name_1213015</v>
      </c>
      <c r="F17">
        <f>装饰表!R17</f>
        <v>1</v>
      </c>
      <c r="G17" t="str">
        <f>IF(装饰表!J17=0,"",装饰表!J17)</f>
        <v>s_chair</v>
      </c>
      <c r="H17" t="str">
        <f>装饰表!C17</f>
        <v>g1047_chairs.actor</v>
      </c>
      <c r="I17" t="str">
        <f>装饰表!D17</f>
        <v>body</v>
      </c>
      <c r="J17">
        <f>装饰表!E17</f>
        <v>16</v>
      </c>
      <c r="K17" t="str">
        <f>装饰表!AD17</f>
        <v>idle</v>
      </c>
      <c r="L17" t="str">
        <f>IF(装饰表!AE17=0,"",装饰表!AE17)</f>
        <v/>
      </c>
      <c r="M17">
        <f>装饰表!K17</f>
        <v>1</v>
      </c>
      <c r="N17">
        <f>装饰表!L17</f>
        <v>1</v>
      </c>
      <c r="O17">
        <f>装饰表!M17</f>
        <v>1</v>
      </c>
      <c r="P17" t="str">
        <f>装饰表!AC17</f>
        <v>magazine.mesh</v>
      </c>
      <c r="Q17">
        <f>装饰表!F17</f>
        <v>13</v>
      </c>
      <c r="R17">
        <f>装饰表!AF17</f>
        <v>0</v>
      </c>
    </row>
    <row r="18" spans="1:18">
      <c r="A18" t="str">
        <f>装饰表!W18</f>
        <v>单人白色沙发</v>
      </c>
      <c r="B18" t="str">
        <f>装饰表!B18</f>
        <v>1213016</v>
      </c>
      <c r="C18">
        <f>装饰表!Z18</f>
        <v>2216</v>
      </c>
      <c r="D18" t="str">
        <f>装饰表!AA18</f>
        <v>g1047_prop_17</v>
      </c>
      <c r="E18" t="str">
        <f>装饰表!V18</f>
        <v>decoration_name_1213016</v>
      </c>
      <c r="F18">
        <f>装饰表!R18</f>
        <v>1</v>
      </c>
      <c r="G18" t="str">
        <f>IF(装饰表!J18=0,"",装饰表!J18)</f>
        <v>s_chair</v>
      </c>
      <c r="H18" t="str">
        <f>装饰表!C18</f>
        <v>g1047_chairs.actor</v>
      </c>
      <c r="I18" t="str">
        <f>装饰表!D18</f>
        <v>body</v>
      </c>
      <c r="J18">
        <f>装饰表!E18</f>
        <v>17</v>
      </c>
      <c r="K18" t="str">
        <f>装饰表!AD18</f>
        <v>idle</v>
      </c>
      <c r="L18" t="str">
        <f>IF(装饰表!AE18=0,"",装饰表!AE18)</f>
        <v/>
      </c>
      <c r="M18">
        <f>装饰表!K18</f>
        <v>1</v>
      </c>
      <c r="N18">
        <f>装饰表!L18</f>
        <v>1</v>
      </c>
      <c r="O18">
        <f>装饰表!M18</f>
        <v>1</v>
      </c>
      <c r="P18" t="str">
        <f>装饰表!AC18</f>
        <v>magazine.mesh</v>
      </c>
      <c r="Q18">
        <f>装饰表!F18</f>
        <v>13</v>
      </c>
      <c r="R18">
        <f>装饰表!AF18</f>
        <v>0</v>
      </c>
    </row>
    <row r="19" spans="1:18">
      <c r="A19" t="str">
        <f>装饰表!W19</f>
        <v>绿色椅子</v>
      </c>
      <c r="B19" t="str">
        <f>装饰表!B19</f>
        <v>1212017</v>
      </c>
      <c r="C19">
        <f>装饰表!Z19</f>
        <v>2217</v>
      </c>
      <c r="D19" t="str">
        <f>装饰表!AA19</f>
        <v>g1047_prop_18</v>
      </c>
      <c r="E19" t="str">
        <f>装饰表!V19</f>
        <v>decoration_name_1212017</v>
      </c>
      <c r="F19">
        <f>装饰表!R19</f>
        <v>1</v>
      </c>
      <c r="G19" t="str">
        <f>IF(装饰表!J19=0,"",装饰表!J19)</f>
        <v>s_chair</v>
      </c>
      <c r="H19" t="str">
        <f>装饰表!C19</f>
        <v>g1047_chairs.actor</v>
      </c>
      <c r="I19" t="str">
        <f>装饰表!D19</f>
        <v>body</v>
      </c>
      <c r="J19">
        <f>装饰表!E19</f>
        <v>18</v>
      </c>
      <c r="K19" t="str">
        <f>装饰表!AD19</f>
        <v>idle</v>
      </c>
      <c r="L19" t="str">
        <f>IF(装饰表!AE19=0,"",装饰表!AE19)</f>
        <v/>
      </c>
      <c r="M19">
        <f>装饰表!K19</f>
        <v>1</v>
      </c>
      <c r="N19">
        <f>装饰表!L19</f>
        <v>1</v>
      </c>
      <c r="O19">
        <f>装饰表!M19</f>
        <v>1</v>
      </c>
      <c r="P19" t="str">
        <f>装饰表!AC19</f>
        <v>magazine.mesh</v>
      </c>
      <c r="Q19">
        <f>装饰表!F19</f>
        <v>12</v>
      </c>
      <c r="R19">
        <f>装饰表!AF19</f>
        <v>0</v>
      </c>
    </row>
    <row r="20" spans="1:18">
      <c r="A20" t="str">
        <f>装饰表!W20</f>
        <v>马桶</v>
      </c>
      <c r="B20" t="str">
        <f>装饰表!B20</f>
        <v>3212018</v>
      </c>
      <c r="C20">
        <f>装饰表!Z20</f>
        <v>2218</v>
      </c>
      <c r="D20" t="str">
        <f>装饰表!AA20</f>
        <v>g1047_prop_19</v>
      </c>
      <c r="E20" t="str">
        <f>装饰表!V20</f>
        <v>decoration_name_3212018</v>
      </c>
      <c r="F20">
        <f>装饰表!R20</f>
        <v>3</v>
      </c>
      <c r="G20" t="str">
        <f>IF(装饰表!J20=0,"",装饰表!J20)</f>
        <v>s_chair</v>
      </c>
      <c r="H20" t="str">
        <f>装饰表!C20</f>
        <v>g1047_chairs.actor</v>
      </c>
      <c r="I20" t="str">
        <f>装饰表!D20</f>
        <v>body</v>
      </c>
      <c r="J20">
        <f>装饰表!E20</f>
        <v>19</v>
      </c>
      <c r="K20" t="str">
        <f>装饰表!AD20</f>
        <v>idle</v>
      </c>
      <c r="L20" t="str">
        <f>IF(装饰表!AE20=0,"",装饰表!AE20)</f>
        <v/>
      </c>
      <c r="M20">
        <f>装饰表!K20</f>
        <v>1</v>
      </c>
      <c r="N20">
        <f>装饰表!L20</f>
        <v>1</v>
      </c>
      <c r="O20">
        <f>装饰表!M20</f>
        <v>1</v>
      </c>
      <c r="P20" t="str">
        <f>装饰表!AC20</f>
        <v>magazine.mesh</v>
      </c>
      <c r="Q20">
        <f>装饰表!F20</f>
        <v>12</v>
      </c>
      <c r="R20">
        <f>装饰表!AF20</f>
        <v>0</v>
      </c>
    </row>
    <row r="21" spans="1:18">
      <c r="A21" t="str">
        <f>装饰表!W21</f>
        <v>格子椅</v>
      </c>
      <c r="B21" t="str">
        <f>装饰表!B21</f>
        <v>1212019</v>
      </c>
      <c r="C21">
        <f>装饰表!Z21</f>
        <v>2219</v>
      </c>
      <c r="D21" t="str">
        <f>装饰表!AA21</f>
        <v>g1047_prop_20</v>
      </c>
      <c r="E21" t="str">
        <f>装饰表!V21</f>
        <v>decoration_name_1212019</v>
      </c>
      <c r="F21">
        <f>装饰表!R21</f>
        <v>1</v>
      </c>
      <c r="G21" t="str">
        <f>IF(装饰表!J21=0,"",装饰表!J21)</f>
        <v>s_chair</v>
      </c>
      <c r="H21" t="str">
        <f>装饰表!C21</f>
        <v>g1047_chairs.actor</v>
      </c>
      <c r="I21" t="str">
        <f>装饰表!D21</f>
        <v>body</v>
      </c>
      <c r="J21">
        <f>装饰表!E21</f>
        <v>20</v>
      </c>
      <c r="K21" t="str">
        <f>装饰表!AD21</f>
        <v>idle</v>
      </c>
      <c r="L21" t="str">
        <f>IF(装饰表!AE21=0,"",装饰表!AE21)</f>
        <v/>
      </c>
      <c r="M21">
        <f>装饰表!K21</f>
        <v>1</v>
      </c>
      <c r="N21">
        <f>装饰表!L21</f>
        <v>1</v>
      </c>
      <c r="O21">
        <f>装饰表!M21</f>
        <v>1</v>
      </c>
      <c r="P21" t="str">
        <f>装饰表!AC21</f>
        <v>magazine.mesh</v>
      </c>
      <c r="Q21">
        <f>装饰表!F21</f>
        <v>12</v>
      </c>
      <c r="R21">
        <f>装饰表!AF21</f>
        <v>0</v>
      </c>
    </row>
    <row r="22" spans="1:18">
      <c r="A22" t="str">
        <f>装饰表!W22</f>
        <v>红色椅子</v>
      </c>
      <c r="B22" t="str">
        <f>装饰表!B22</f>
        <v>1212020</v>
      </c>
      <c r="C22">
        <f>装饰表!Z22</f>
        <v>2220</v>
      </c>
      <c r="D22" t="str">
        <f>装饰表!AA22</f>
        <v>g1047_prop_21</v>
      </c>
      <c r="E22" t="str">
        <f>装饰表!V22</f>
        <v>decoration_name_1212020</v>
      </c>
      <c r="F22">
        <f>装饰表!R22</f>
        <v>1</v>
      </c>
      <c r="G22" t="str">
        <f>IF(装饰表!J22=0,"",装饰表!J22)</f>
        <v>s_chair</v>
      </c>
      <c r="H22" t="str">
        <f>装饰表!C22</f>
        <v>g1047_chairs.actor</v>
      </c>
      <c r="I22" t="str">
        <f>装饰表!D22</f>
        <v>body</v>
      </c>
      <c r="J22">
        <f>装饰表!E22</f>
        <v>21</v>
      </c>
      <c r="K22" t="str">
        <f>装饰表!AD22</f>
        <v>idle</v>
      </c>
      <c r="L22" t="str">
        <f>IF(装饰表!AE22=0,"",装饰表!AE22)</f>
        <v/>
      </c>
      <c r="M22">
        <f>装饰表!K22</f>
        <v>1</v>
      </c>
      <c r="N22">
        <f>装饰表!L22</f>
        <v>1</v>
      </c>
      <c r="O22">
        <f>装饰表!M22</f>
        <v>1</v>
      </c>
      <c r="P22" t="str">
        <f>装饰表!AC22</f>
        <v>magazine.mesh</v>
      </c>
      <c r="Q22">
        <f>装饰表!F22</f>
        <v>12</v>
      </c>
      <c r="R22">
        <f>装饰表!AF22</f>
        <v>0</v>
      </c>
    </row>
    <row r="23" spans="1:18">
      <c r="A23" t="str">
        <f>装饰表!W23</f>
        <v>黑色沙发</v>
      </c>
      <c r="B23" t="str">
        <f>装饰表!B23</f>
        <v>1213021</v>
      </c>
      <c r="C23">
        <f>装饰表!Z23</f>
        <v>2221</v>
      </c>
      <c r="D23" t="str">
        <f>装饰表!AA23</f>
        <v>g1047_prop_23</v>
      </c>
      <c r="E23" t="str">
        <f>装饰表!V23</f>
        <v>decoration_name_1213021</v>
      </c>
      <c r="F23">
        <f>装饰表!R23</f>
        <v>1</v>
      </c>
      <c r="G23" t="str">
        <f>IF(装饰表!J23=0,"",装饰表!J23)</f>
        <v>s_sofa_1#s_sofa_2</v>
      </c>
      <c r="H23" t="str">
        <f>装饰表!C23</f>
        <v>g1047_chairs.actor</v>
      </c>
      <c r="I23" t="str">
        <f>装饰表!D23</f>
        <v>body</v>
      </c>
      <c r="J23">
        <f>装饰表!E23</f>
        <v>23</v>
      </c>
      <c r="K23" t="str">
        <f>装饰表!AD23</f>
        <v>idle</v>
      </c>
      <c r="L23" t="str">
        <f>IF(装饰表!AE23=0,"",装饰表!AE23)</f>
        <v/>
      </c>
      <c r="M23">
        <f>装饰表!K23</f>
        <v>3</v>
      </c>
      <c r="N23">
        <f>装饰表!L23</f>
        <v>1</v>
      </c>
      <c r="O23">
        <f>装饰表!M23</f>
        <v>1</v>
      </c>
      <c r="P23" t="str">
        <f>装饰表!AC23</f>
        <v>magazine.mesh</v>
      </c>
      <c r="Q23">
        <f>装饰表!F23</f>
        <v>13</v>
      </c>
      <c r="R23">
        <f>装饰表!AF23</f>
        <v>0</v>
      </c>
    </row>
    <row r="24" spans="1:18">
      <c r="A24" t="str">
        <f>装饰表!W24</f>
        <v>棕色椅子</v>
      </c>
      <c r="B24" t="str">
        <f>装饰表!B24</f>
        <v>1212022</v>
      </c>
      <c r="C24">
        <f>装饰表!Z24</f>
        <v>2222</v>
      </c>
      <c r="D24" t="str">
        <f>装饰表!AA24</f>
        <v>g1047_prop_24</v>
      </c>
      <c r="E24" t="str">
        <f>装饰表!V24</f>
        <v>decoration_name_1212022</v>
      </c>
      <c r="F24">
        <f>装饰表!R24</f>
        <v>1</v>
      </c>
      <c r="G24" t="str">
        <f>IF(装饰表!J24=0,"",装饰表!J24)</f>
        <v>s_chair</v>
      </c>
      <c r="H24" t="str">
        <f>装饰表!C24</f>
        <v>g1047_chairs.actor</v>
      </c>
      <c r="I24" t="str">
        <f>装饰表!D24</f>
        <v>body</v>
      </c>
      <c r="J24">
        <f>装饰表!E24</f>
        <v>24</v>
      </c>
      <c r="K24" t="str">
        <f>装饰表!AD24</f>
        <v>idle</v>
      </c>
      <c r="L24" t="str">
        <f>IF(装饰表!AE24=0,"",装饰表!AE24)</f>
        <v/>
      </c>
      <c r="M24">
        <f>装饰表!K24</f>
        <v>1</v>
      </c>
      <c r="N24">
        <f>装饰表!L24</f>
        <v>1</v>
      </c>
      <c r="O24">
        <f>装饰表!M24</f>
        <v>1</v>
      </c>
      <c r="P24" t="str">
        <f>装饰表!AC24</f>
        <v>magazine.mesh</v>
      </c>
      <c r="Q24">
        <f>装饰表!F24</f>
        <v>12</v>
      </c>
      <c r="R24">
        <f>装饰表!AF24</f>
        <v>0</v>
      </c>
    </row>
    <row r="25" spans="1:18">
      <c r="A25" t="str">
        <f>装饰表!W25</f>
        <v>黑色椅子</v>
      </c>
      <c r="B25" t="str">
        <f>装饰表!B25</f>
        <v>1212023</v>
      </c>
      <c r="C25">
        <f>装饰表!Z25</f>
        <v>2223</v>
      </c>
      <c r="D25" t="str">
        <f>装饰表!AA25</f>
        <v>g1047_prop_25</v>
      </c>
      <c r="E25" t="str">
        <f>装饰表!V25</f>
        <v>decoration_name_1212023</v>
      </c>
      <c r="F25">
        <f>装饰表!R25</f>
        <v>1</v>
      </c>
      <c r="G25" t="str">
        <f>IF(装饰表!J25=0,"",装饰表!J25)</f>
        <v>s_chair</v>
      </c>
      <c r="H25" t="str">
        <f>装饰表!C25</f>
        <v>g1047_chairs.actor</v>
      </c>
      <c r="I25" t="str">
        <f>装饰表!D25</f>
        <v>body</v>
      </c>
      <c r="J25">
        <f>装饰表!E25</f>
        <v>25</v>
      </c>
      <c r="K25" t="str">
        <f>装饰表!AD25</f>
        <v>idle</v>
      </c>
      <c r="L25" t="str">
        <f>IF(装饰表!AE25=0,"",装饰表!AE25)</f>
        <v/>
      </c>
      <c r="M25">
        <f>装饰表!K25</f>
        <v>1</v>
      </c>
      <c r="N25">
        <f>装饰表!L25</f>
        <v>1</v>
      </c>
      <c r="O25">
        <f>装饰表!M25</f>
        <v>1</v>
      </c>
      <c r="P25" t="str">
        <f>装饰表!AC25</f>
        <v>magazine.mesh</v>
      </c>
      <c r="Q25">
        <f>装饰表!F25</f>
        <v>12</v>
      </c>
      <c r="R25">
        <f>装饰表!AF25</f>
        <v>0</v>
      </c>
    </row>
    <row r="26" spans="1:18">
      <c r="A26" t="str">
        <f>装饰表!W26</f>
        <v>爱心沙发</v>
      </c>
      <c r="B26" t="str">
        <f>装饰表!B26</f>
        <v>1213024</v>
      </c>
      <c r="C26">
        <f>装饰表!Z26</f>
        <v>2224</v>
      </c>
      <c r="D26" t="str">
        <f>装饰表!AA26</f>
        <v>g1047_prop_26</v>
      </c>
      <c r="E26" t="str">
        <f>装饰表!V26</f>
        <v>decoration_name_1213024</v>
      </c>
      <c r="F26">
        <f>装饰表!R26</f>
        <v>1</v>
      </c>
      <c r="G26" t="str">
        <f>IF(装饰表!J26=0,"",装饰表!J26)</f>
        <v>s_sofa_1#s_sofa_2</v>
      </c>
      <c r="H26" t="str">
        <f>装饰表!C26</f>
        <v>g1047_chairs.actor</v>
      </c>
      <c r="I26" t="str">
        <f>装饰表!D26</f>
        <v>body</v>
      </c>
      <c r="J26">
        <f>装饰表!E26</f>
        <v>26</v>
      </c>
      <c r="K26" t="str">
        <f>装饰表!AD26</f>
        <v>idle</v>
      </c>
      <c r="L26" t="str">
        <f>IF(装饰表!AE26=0,"",装饰表!AE26)</f>
        <v/>
      </c>
      <c r="M26">
        <f>装饰表!K26</f>
        <v>3</v>
      </c>
      <c r="N26">
        <f>装饰表!L26</f>
        <v>1</v>
      </c>
      <c r="O26">
        <f>装饰表!M26</f>
        <v>1</v>
      </c>
      <c r="P26" t="str">
        <f>装饰表!AC26</f>
        <v>magazine.mesh</v>
      </c>
      <c r="Q26">
        <f>装饰表!F26</f>
        <v>13</v>
      </c>
      <c r="R26">
        <f>装饰表!AF26</f>
        <v>0</v>
      </c>
    </row>
    <row r="27" spans="1:18">
      <c r="A27" t="str">
        <f>装饰表!W27</f>
        <v>绿色长凳</v>
      </c>
      <c r="B27" t="str">
        <f>装饰表!B27</f>
        <v>1213025</v>
      </c>
      <c r="C27">
        <f>装饰表!Z27</f>
        <v>2225</v>
      </c>
      <c r="D27" t="str">
        <f>装饰表!AA27</f>
        <v>g1047_prop_27</v>
      </c>
      <c r="E27" t="str">
        <f>装饰表!V27</f>
        <v>decoration_name_1213025</v>
      </c>
      <c r="F27">
        <f>装饰表!R27</f>
        <v>1</v>
      </c>
      <c r="G27" t="str">
        <f>IF(装饰表!J27=0,"",装饰表!J27)</f>
        <v>s_bench_1#s_bench_2#s_bench_3</v>
      </c>
      <c r="H27" t="str">
        <f>装饰表!C27</f>
        <v>g1047_chairs.actor</v>
      </c>
      <c r="I27" t="str">
        <f>装饰表!D27</f>
        <v>body</v>
      </c>
      <c r="J27">
        <f>装饰表!E27</f>
        <v>27</v>
      </c>
      <c r="K27" t="str">
        <f>装饰表!AD27</f>
        <v>idle</v>
      </c>
      <c r="L27" t="str">
        <f>IF(装饰表!AE27=0,"",装饰表!AE27)</f>
        <v/>
      </c>
      <c r="M27">
        <f>装饰表!K27</f>
        <v>3</v>
      </c>
      <c r="N27">
        <f>装饰表!L27</f>
        <v>1</v>
      </c>
      <c r="O27">
        <f>装饰表!M27</f>
        <v>1</v>
      </c>
      <c r="P27" t="str">
        <f>装饰表!AC27</f>
        <v>magazine.mesh</v>
      </c>
      <c r="Q27">
        <f>装饰表!F27</f>
        <v>13</v>
      </c>
      <c r="R27">
        <f>装饰表!AF27</f>
        <v>0</v>
      </c>
    </row>
    <row r="28" spans="1:18">
      <c r="A28" t="str">
        <f>装饰表!W28</f>
        <v>黄色长凳</v>
      </c>
      <c r="B28" t="str">
        <f>装饰表!B28</f>
        <v>1213026</v>
      </c>
      <c r="C28">
        <f>装饰表!Z28</f>
        <v>2226</v>
      </c>
      <c r="D28" t="str">
        <f>装饰表!AA28</f>
        <v>g1047_prop_28</v>
      </c>
      <c r="E28" t="str">
        <f>装饰表!V28</f>
        <v>decoration_name_1213026</v>
      </c>
      <c r="F28">
        <f>装饰表!R28</f>
        <v>1</v>
      </c>
      <c r="G28" t="str">
        <f>IF(装饰表!J28=0,"",装饰表!J28)</f>
        <v>s_bench_1#s_bench_2#s_bench_3</v>
      </c>
      <c r="H28" t="str">
        <f>装饰表!C28</f>
        <v>g1047_chairs.actor</v>
      </c>
      <c r="I28" t="str">
        <f>装饰表!D28</f>
        <v>body</v>
      </c>
      <c r="J28">
        <f>装饰表!E28</f>
        <v>28</v>
      </c>
      <c r="K28" t="str">
        <f>装饰表!AD28</f>
        <v>idle</v>
      </c>
      <c r="L28" t="str">
        <f>IF(装饰表!AE28=0,"",装饰表!AE28)</f>
        <v/>
      </c>
      <c r="M28">
        <f>装饰表!K28</f>
        <v>3</v>
      </c>
      <c r="N28">
        <f>装饰表!L28</f>
        <v>1</v>
      </c>
      <c r="O28">
        <f>装饰表!M28</f>
        <v>1</v>
      </c>
      <c r="P28" t="str">
        <f>装饰表!AC28</f>
        <v>magazine.mesh</v>
      </c>
      <c r="Q28">
        <f>装饰表!F28</f>
        <v>13</v>
      </c>
      <c r="R28">
        <f>装饰表!AF28</f>
        <v>0</v>
      </c>
    </row>
    <row r="29" spans="1:18">
      <c r="A29" t="str">
        <f>装饰表!W29</f>
        <v>棕色长凳</v>
      </c>
      <c r="B29" t="str">
        <f>装饰表!B29</f>
        <v>1213027</v>
      </c>
      <c r="C29">
        <f>装饰表!Z29</f>
        <v>2227</v>
      </c>
      <c r="D29" t="str">
        <f>装饰表!AA29</f>
        <v>g1047_prop_29</v>
      </c>
      <c r="E29" t="str">
        <f>装饰表!V29</f>
        <v>decoration_name_1213027</v>
      </c>
      <c r="F29">
        <f>装饰表!R29</f>
        <v>1</v>
      </c>
      <c r="G29" t="str">
        <f>IF(装饰表!J29=0,"",装饰表!J29)</f>
        <v>s_bench_1#s_bench_2#s_bench_3</v>
      </c>
      <c r="H29" t="str">
        <f>装饰表!C29</f>
        <v>g1047_chairs.actor</v>
      </c>
      <c r="I29" t="str">
        <f>装饰表!D29</f>
        <v>body</v>
      </c>
      <c r="J29">
        <f>装饰表!E29</f>
        <v>29</v>
      </c>
      <c r="K29" t="str">
        <f>装饰表!AD29</f>
        <v>idle</v>
      </c>
      <c r="L29" t="str">
        <f>IF(装饰表!AE29=0,"",装饰表!AE29)</f>
        <v/>
      </c>
      <c r="M29">
        <f>装饰表!K29</f>
        <v>3</v>
      </c>
      <c r="N29">
        <f>装饰表!L29</f>
        <v>1</v>
      </c>
      <c r="O29">
        <f>装饰表!M29</f>
        <v>1</v>
      </c>
      <c r="P29" t="str">
        <f>装饰表!AC29</f>
        <v>magazine.mesh</v>
      </c>
      <c r="Q29">
        <f>装饰表!F29</f>
        <v>13</v>
      </c>
      <c r="R29">
        <f>装饰表!AF29</f>
        <v>0</v>
      </c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I19" sqref="I19"/>
    </sheetView>
  </sheetViews>
  <sheetFormatPr defaultColWidth="9" defaultRowHeight="14.25"/>
  <sheetData>
    <row r="1" spans="1:15">
      <c r="A1" s="136" t="s">
        <v>0</v>
      </c>
      <c r="B1" s="136"/>
      <c r="C1" s="136"/>
      <c r="D1" s="136"/>
    </row>
    <row r="2" spans="1:15">
      <c r="A2" s="12" t="s">
        <v>4</v>
      </c>
      <c r="B2" s="12" t="s">
        <v>5</v>
      </c>
      <c r="C2" s="12" t="s">
        <v>6</v>
      </c>
      <c r="D2" s="12" t="s">
        <v>7</v>
      </c>
    </row>
    <row r="3" spans="1:15">
      <c r="A3" s="12">
        <v>200</v>
      </c>
      <c r="B3" s="12">
        <v>150</v>
      </c>
      <c r="C3" s="12">
        <v>800</v>
      </c>
      <c r="D3" s="12">
        <v>5</v>
      </c>
    </row>
    <row r="5" spans="1:15">
      <c r="A5" s="136" t="s">
        <v>2</v>
      </c>
      <c r="B5" s="136"/>
      <c r="C5" s="136"/>
      <c r="D5" s="136"/>
      <c r="E5" s="136"/>
      <c r="G5" s="137" t="s">
        <v>639</v>
      </c>
      <c r="H5" s="137"/>
      <c r="I5" s="137"/>
      <c r="J5" s="137"/>
      <c r="L5" s="137" t="s">
        <v>640</v>
      </c>
      <c r="M5" s="137"/>
      <c r="N5" s="137"/>
      <c r="O5" s="137"/>
    </row>
    <row r="6" spans="1:15">
      <c r="A6" s="12" t="s">
        <v>10</v>
      </c>
      <c r="B6" s="12" t="s">
        <v>11</v>
      </c>
      <c r="C6" s="12" t="s">
        <v>12</v>
      </c>
      <c r="D6" s="12" t="s">
        <v>13</v>
      </c>
      <c r="E6" s="12" t="s">
        <v>14</v>
      </c>
      <c r="G6" s="12" t="s">
        <v>641</v>
      </c>
      <c r="H6" s="12" t="s">
        <v>13</v>
      </c>
      <c r="I6" s="12" t="s">
        <v>10</v>
      </c>
      <c r="J6" s="12" t="s">
        <v>14</v>
      </c>
      <c r="L6" s="12" t="s">
        <v>641</v>
      </c>
      <c r="M6" s="12" t="s">
        <v>13</v>
      </c>
      <c r="N6" s="12" t="s">
        <v>10</v>
      </c>
      <c r="O6" s="12" t="s">
        <v>14</v>
      </c>
    </row>
    <row r="7" spans="1:15">
      <c r="A7" s="115">
        <v>1</v>
      </c>
      <c r="B7" s="115">
        <v>100</v>
      </c>
      <c r="C7" s="115">
        <v>1</v>
      </c>
      <c r="D7" s="116">
        <f t="shared" ref="D7:D17" si="0">A7*B7</f>
        <v>100</v>
      </c>
      <c r="E7" s="116">
        <f>MROUND(C7*D7,100)</f>
        <v>100</v>
      </c>
      <c r="G7">
        <v>1</v>
      </c>
      <c r="H7" s="1">
        <f>G7*2</f>
        <v>2</v>
      </c>
      <c r="I7" s="1">
        <f>FLOOR(H7/$B$7,1)+1</f>
        <v>1</v>
      </c>
      <c r="J7">
        <f>H7</f>
        <v>2</v>
      </c>
      <c r="L7">
        <v>1</v>
      </c>
      <c r="M7" s="1">
        <v>100</v>
      </c>
      <c r="N7" s="1">
        <f>M7/$B$7</f>
        <v>1</v>
      </c>
      <c r="O7">
        <f>M7</f>
        <v>100</v>
      </c>
    </row>
    <row r="8" spans="1:15">
      <c r="A8" s="84">
        <v>5</v>
      </c>
      <c r="B8" s="84">
        <v>105</v>
      </c>
      <c r="C8" s="84">
        <v>0.95</v>
      </c>
      <c r="D8" s="12">
        <f t="shared" si="0"/>
        <v>525</v>
      </c>
      <c r="E8" s="12">
        <f>MROUND(C8*D8,100)</f>
        <v>500</v>
      </c>
      <c r="G8">
        <v>2</v>
      </c>
      <c r="H8" s="1">
        <f t="shared" ref="H8:H12" si="1">G8*2</f>
        <v>4</v>
      </c>
      <c r="I8" s="1">
        <f t="shared" ref="I8:I12" si="2">FLOOR(H8/$B$7,1)+1</f>
        <v>1</v>
      </c>
      <c r="J8">
        <f t="shared" ref="J8:J12" si="3">H8</f>
        <v>4</v>
      </c>
      <c r="L8">
        <v>2</v>
      </c>
      <c r="M8" s="1">
        <v>200</v>
      </c>
      <c r="N8" s="1">
        <f t="shared" ref="N8:N12" si="4">M8/$B$7</f>
        <v>2</v>
      </c>
      <c r="O8">
        <f t="shared" ref="O8:O12" si="5">M8</f>
        <v>200</v>
      </c>
    </row>
    <row r="9" spans="1:15">
      <c r="A9" s="115">
        <v>10</v>
      </c>
      <c r="B9" s="115">
        <v>110</v>
      </c>
      <c r="C9" s="115">
        <v>0.9</v>
      </c>
      <c r="D9" s="116">
        <f t="shared" si="0"/>
        <v>1100</v>
      </c>
      <c r="E9" s="116">
        <f t="shared" ref="E9:E17" si="6">MROUND(C9*D9,1000)</f>
        <v>1000</v>
      </c>
      <c r="G9">
        <v>3</v>
      </c>
      <c r="H9" s="1">
        <f t="shared" si="1"/>
        <v>6</v>
      </c>
      <c r="I9" s="1">
        <f t="shared" si="2"/>
        <v>1</v>
      </c>
      <c r="J9">
        <f t="shared" si="3"/>
        <v>6</v>
      </c>
      <c r="L9">
        <v>3</v>
      </c>
      <c r="M9" s="1">
        <v>300</v>
      </c>
      <c r="N9" s="1">
        <f t="shared" si="4"/>
        <v>3</v>
      </c>
      <c r="O9">
        <f t="shared" si="5"/>
        <v>300</v>
      </c>
    </row>
    <row r="10" spans="1:15">
      <c r="A10" s="84">
        <v>20</v>
      </c>
      <c r="B10" s="84">
        <v>115</v>
      </c>
      <c r="C10" s="84">
        <v>0.85</v>
      </c>
      <c r="D10" s="12">
        <f t="shared" si="0"/>
        <v>2300</v>
      </c>
      <c r="E10" s="12">
        <f t="shared" si="6"/>
        <v>2000</v>
      </c>
      <c r="G10">
        <v>4</v>
      </c>
      <c r="H10" s="1">
        <f t="shared" si="1"/>
        <v>8</v>
      </c>
      <c r="I10" s="1">
        <f t="shared" si="2"/>
        <v>1</v>
      </c>
      <c r="J10">
        <f t="shared" si="3"/>
        <v>8</v>
      </c>
      <c r="L10">
        <v>4</v>
      </c>
      <c r="M10" s="1">
        <v>400</v>
      </c>
      <c r="N10" s="1">
        <f t="shared" si="4"/>
        <v>4</v>
      </c>
      <c r="O10">
        <f t="shared" si="5"/>
        <v>400</v>
      </c>
    </row>
    <row r="11" spans="1:15">
      <c r="A11" s="115">
        <v>50</v>
      </c>
      <c r="B11" s="115">
        <v>120</v>
      </c>
      <c r="C11" s="115">
        <v>0.8</v>
      </c>
      <c r="D11" s="116">
        <f t="shared" si="0"/>
        <v>6000</v>
      </c>
      <c r="E11" s="116">
        <f t="shared" si="6"/>
        <v>5000</v>
      </c>
      <c r="G11">
        <v>5</v>
      </c>
      <c r="H11" s="1">
        <f t="shared" si="1"/>
        <v>10</v>
      </c>
      <c r="I11" s="1">
        <f t="shared" si="2"/>
        <v>1</v>
      </c>
      <c r="J11">
        <f t="shared" si="3"/>
        <v>10</v>
      </c>
      <c r="L11">
        <v>5</v>
      </c>
      <c r="M11" s="1">
        <v>500</v>
      </c>
      <c r="N11" s="1">
        <f t="shared" si="4"/>
        <v>5</v>
      </c>
      <c r="O11">
        <f t="shared" si="5"/>
        <v>500</v>
      </c>
    </row>
    <row r="12" spans="1:15">
      <c r="A12" s="115">
        <v>100</v>
      </c>
      <c r="B12" s="115">
        <v>125</v>
      </c>
      <c r="C12" s="115">
        <v>0.75</v>
      </c>
      <c r="D12" s="116">
        <f t="shared" si="0"/>
        <v>12500</v>
      </c>
      <c r="E12" s="116">
        <f t="shared" si="6"/>
        <v>9000</v>
      </c>
      <c r="G12">
        <v>6</v>
      </c>
      <c r="H12" s="1">
        <f t="shared" si="1"/>
        <v>12</v>
      </c>
      <c r="I12" s="1">
        <f t="shared" si="2"/>
        <v>1</v>
      </c>
      <c r="J12">
        <f t="shared" si="3"/>
        <v>12</v>
      </c>
      <c r="L12">
        <v>6</v>
      </c>
      <c r="M12" s="1">
        <v>600</v>
      </c>
      <c r="N12" s="1">
        <f t="shared" si="4"/>
        <v>6</v>
      </c>
      <c r="O12">
        <f t="shared" si="5"/>
        <v>600</v>
      </c>
    </row>
    <row r="13" spans="1:15">
      <c r="A13" s="115">
        <v>500</v>
      </c>
      <c r="B13" s="115">
        <v>130</v>
      </c>
      <c r="C13" s="115">
        <v>0.7</v>
      </c>
      <c r="D13" s="116">
        <f t="shared" si="0"/>
        <v>65000</v>
      </c>
      <c r="E13" s="116">
        <f t="shared" si="6"/>
        <v>46000</v>
      </c>
    </row>
    <row r="14" spans="1:15">
      <c r="A14" s="84">
        <v>600</v>
      </c>
      <c r="B14" s="84">
        <v>135</v>
      </c>
      <c r="C14" s="84">
        <v>0.65</v>
      </c>
      <c r="D14" s="12">
        <f t="shared" si="0"/>
        <v>81000</v>
      </c>
      <c r="E14" s="12">
        <f t="shared" si="6"/>
        <v>53000</v>
      </c>
    </row>
    <row r="15" spans="1:15">
      <c r="A15" s="84">
        <v>700</v>
      </c>
      <c r="B15" s="84">
        <v>140</v>
      </c>
      <c r="C15" s="84">
        <v>0.6</v>
      </c>
      <c r="D15" s="12">
        <f t="shared" si="0"/>
        <v>98000</v>
      </c>
      <c r="E15" s="12">
        <f t="shared" si="6"/>
        <v>59000</v>
      </c>
    </row>
    <row r="16" spans="1:15">
      <c r="A16" s="84">
        <v>800</v>
      </c>
      <c r="B16" s="84">
        <v>145</v>
      </c>
      <c r="C16" s="84">
        <v>0.55000000000000004</v>
      </c>
      <c r="D16" s="12">
        <f t="shared" si="0"/>
        <v>116000</v>
      </c>
      <c r="E16" s="12">
        <f t="shared" si="6"/>
        <v>64000</v>
      </c>
    </row>
    <row r="17" spans="1:5">
      <c r="A17" s="115">
        <v>1000</v>
      </c>
      <c r="B17" s="115">
        <v>150</v>
      </c>
      <c r="C17" s="115">
        <v>0.5</v>
      </c>
      <c r="D17" s="116">
        <f t="shared" si="0"/>
        <v>150000</v>
      </c>
      <c r="E17" s="116">
        <f t="shared" si="6"/>
        <v>75000</v>
      </c>
    </row>
  </sheetData>
  <mergeCells count="4">
    <mergeCell ref="A1:D1"/>
    <mergeCell ref="A5:E5"/>
    <mergeCell ref="G5:J5"/>
    <mergeCell ref="L5:O5"/>
  </mergeCells>
  <phoneticPr fontId="19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105"/>
  <sheetViews>
    <sheetView workbookViewId="0">
      <selection activeCell="A31" sqref="A4:H31"/>
    </sheetView>
  </sheetViews>
  <sheetFormatPr defaultColWidth="9" defaultRowHeight="14.25"/>
  <cols>
    <col min="2" max="2" width="25.5" customWidth="1"/>
    <col min="3" max="3" width="9.75" customWidth="1"/>
    <col min="4" max="4" width="54.625" customWidth="1"/>
  </cols>
  <sheetData>
    <row r="1" spans="1:8">
      <c r="A1" t="s">
        <v>974</v>
      </c>
      <c r="B1" t="s">
        <v>972</v>
      </c>
      <c r="C1" t="s">
        <v>1089</v>
      </c>
      <c r="D1" t="s">
        <v>1071</v>
      </c>
      <c r="E1" t="s">
        <v>1090</v>
      </c>
      <c r="F1" t="s">
        <v>1091</v>
      </c>
      <c r="G1" t="s">
        <v>1092</v>
      </c>
    </row>
    <row r="2" spans="1:8">
      <c r="A2" t="s">
        <v>1093</v>
      </c>
      <c r="B2" t="s">
        <v>1061</v>
      </c>
      <c r="C2" t="s">
        <v>1094</v>
      </c>
      <c r="D2" t="s">
        <v>1013</v>
      </c>
      <c r="E2" t="s">
        <v>649</v>
      </c>
      <c r="F2" t="s">
        <v>52</v>
      </c>
      <c r="G2" t="s">
        <v>14</v>
      </c>
      <c r="H2" t="s">
        <v>1083</v>
      </c>
    </row>
    <row r="3" spans="1:8">
      <c r="A3" t="s">
        <v>974</v>
      </c>
      <c r="B3" t="s">
        <v>972</v>
      </c>
      <c r="C3" t="s">
        <v>1089</v>
      </c>
      <c r="D3" t="s">
        <v>1071</v>
      </c>
      <c r="E3" t="s">
        <v>1090</v>
      </c>
      <c r="F3" t="s">
        <v>1091</v>
      </c>
      <c r="G3" t="s">
        <v>1092</v>
      </c>
    </row>
    <row r="4" spans="1:8">
      <c r="A4">
        <f>IF(ROW()-3&lt;=COUNTIF(图纸表!$C:$C,"&gt;2000"),ROW()-3,IF(ROW()-3&lt;=COUNTIF(图纸表!$C:$C,"&gt;2000")+MAX(装饰表!A:A),VLOOKUP(ROW()-3-COUNTIF(图纸表!$C:$C,"&gt;2000"),装饰表!A:B,2,1),""))</f>
        <v>1</v>
      </c>
      <c r="B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</v>
      </c>
      <c r="C4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image:town_100_01</v>
      </c>
      <c r="E4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2250</v>
      </c>
      <c r="F4">
        <f ca="1">IFERROR(FLOOR(E4/100,1)+1,"")</f>
        <v>23</v>
      </c>
      <c r="G4">
        <f ca="1">E4</f>
        <v>2250</v>
      </c>
      <c r="H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town_32_01</v>
      </c>
    </row>
    <row r="5" spans="1:8">
      <c r="A5">
        <f>IF(ROW()-3&lt;=COUNTIF(图纸表!$C:$C,"&gt;2000"),ROW()-3,IF(ROW()-3&lt;=COUNTIF(图纸表!$C:$C,"&gt;2000")+MAX(装饰表!A:A),VLOOKUP(ROW()-3-COUNTIF(图纸表!$C:$C,"&gt;2000"),装饰表!A:B,2,1),""))</f>
        <v>2</v>
      </c>
      <c r="B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</v>
      </c>
      <c r="C5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image:town_100_02</v>
      </c>
      <c r="E5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7572</v>
      </c>
      <c r="F5">
        <f t="shared" ref="F5:F66" ca="1" si="0">IFERROR(FLOOR(E5/100,1)+1,"")</f>
        <v>76</v>
      </c>
      <c r="G5">
        <f t="shared" ref="G5:G66" ca="1" si="1">E5</f>
        <v>7572</v>
      </c>
      <c r="H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town_32_02</v>
      </c>
    </row>
    <row r="6" spans="1:8">
      <c r="A6">
        <f>IF(ROW()-3&lt;=COUNTIF(图纸表!$C:$C,"&gt;2000"),ROW()-3,IF(ROW()-3&lt;=COUNTIF(图纸表!$C:$C,"&gt;2000")+MAX(装饰表!A:A),VLOOKUP(ROW()-3-COUNTIF(图纸表!$C:$C,"&gt;2000"),装饰表!A:B,2,1),""))</f>
        <v>3</v>
      </c>
      <c r="B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drawing_name_3</v>
      </c>
      <c r="C6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image:town_100_03</v>
      </c>
      <c r="E6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8000</v>
      </c>
      <c r="F6">
        <f t="shared" ca="1" si="0"/>
        <v>81</v>
      </c>
      <c r="G6">
        <f t="shared" ca="1" si="1"/>
        <v>8000</v>
      </c>
      <c r="H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town_32_03</v>
      </c>
    </row>
    <row r="7" spans="1:8">
      <c r="A7">
        <f>IF(ROW()-3&lt;=COUNTIF(图纸表!$C:$C,"&gt;2000"),ROW()-3,IF(ROW()-3&lt;=COUNTIF(图纸表!$C:$C,"&gt;2000")+MAX(装饰表!A:A),VLOOKUP(ROW()-3-COUNTIF(图纸表!$C:$C,"&gt;2000"),装饰表!A:B,2,1),""))</f>
        <v>4</v>
      </c>
      <c r="B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drawing_name_4</v>
      </c>
      <c r="C7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image:town_100_04</v>
      </c>
      <c r="E7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7368</v>
      </c>
      <c r="F7">
        <f t="shared" ca="1" si="0"/>
        <v>74</v>
      </c>
      <c r="G7">
        <f t="shared" ca="1" si="1"/>
        <v>7368</v>
      </c>
      <c r="H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town_32_04</v>
      </c>
    </row>
    <row r="8" spans="1:8">
      <c r="A8">
        <f>IF(ROW()-3&lt;=COUNTIF(图纸表!$C:$C,"&gt;2000"),ROW()-3,IF(ROW()-3&lt;=COUNTIF(图纸表!$C:$C,"&gt;2000")+MAX(装饰表!A:A),VLOOKUP(ROW()-3-COUNTIF(图纸表!$C:$C,"&gt;2000"),装饰表!A:B,2,1),""))</f>
        <v>5</v>
      </c>
      <c r="B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drawing_name_5</v>
      </c>
      <c r="C8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image:town_100_05</v>
      </c>
      <c r="E8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7070</v>
      </c>
      <c r="F8">
        <f t="shared" ca="1" si="0"/>
        <v>71</v>
      </c>
      <c r="G8">
        <f t="shared" ca="1" si="1"/>
        <v>7070</v>
      </c>
      <c r="H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town_32_05</v>
      </c>
    </row>
    <row r="9" spans="1:8">
      <c r="A9">
        <f>IF(ROW()-3&lt;=COUNTIF(图纸表!$C:$C,"&gt;2000"),ROW()-3,IF(ROW()-3&lt;=COUNTIF(图纸表!$C:$C,"&gt;2000")+MAX(装饰表!A:A),VLOOKUP(ROW()-3-COUNTIF(图纸表!$C:$C,"&gt;2000"),装饰表!A:B,2,1),""))</f>
        <v>6</v>
      </c>
      <c r="B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drawing_name_6</v>
      </c>
      <c r="C9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image:building_100_01</v>
      </c>
      <c r="E9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1072</v>
      </c>
      <c r="F9">
        <f t="shared" ca="1" si="0"/>
        <v>11</v>
      </c>
      <c r="G9">
        <f t="shared" ca="1" si="1"/>
        <v>1072</v>
      </c>
      <c r="H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building_32_01</v>
      </c>
    </row>
    <row r="10" spans="1:8">
      <c r="A10">
        <f>IF(ROW()-3&lt;=COUNTIF(图纸表!$C:$C,"&gt;2000"),ROW()-3,IF(ROW()-3&lt;=COUNTIF(图纸表!$C:$C,"&gt;2000")+MAX(装饰表!A:A),VLOOKUP(ROW()-3-COUNTIF(图纸表!$C:$C,"&gt;2000"),装饰表!A:B,2,1),""))</f>
        <v>7</v>
      </c>
      <c r="B1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drawing_name_7</v>
      </c>
      <c r="C10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image:building_100_02</v>
      </c>
      <c r="E10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1800</v>
      </c>
      <c r="F10">
        <f t="shared" ca="1" si="0"/>
        <v>19</v>
      </c>
      <c r="G10">
        <f t="shared" ca="1" si="1"/>
        <v>1800</v>
      </c>
      <c r="H1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building_32_02</v>
      </c>
    </row>
    <row r="11" spans="1:8">
      <c r="A11">
        <f>IF(ROW()-3&lt;=COUNTIF(图纸表!$C:$C,"&gt;2000"),ROW()-3,IF(ROW()-3&lt;=COUNTIF(图纸表!$C:$C,"&gt;2000")+MAX(装饰表!A:A),VLOOKUP(ROW()-3-COUNTIF(图纸表!$C:$C,"&gt;2000"),装饰表!A:B,2,1),""))</f>
        <v>8</v>
      </c>
      <c r="B1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drawing_name_8</v>
      </c>
      <c r="C11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image:building_100_03</v>
      </c>
      <c r="E11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1252</v>
      </c>
      <c r="F11">
        <f t="shared" ca="1" si="0"/>
        <v>13</v>
      </c>
      <c r="G11">
        <f t="shared" ca="1" si="1"/>
        <v>1252</v>
      </c>
      <c r="H1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building_32_03</v>
      </c>
    </row>
    <row r="12" spans="1:8">
      <c r="A12">
        <f>IF(ROW()-3&lt;=COUNTIF(图纸表!$C:$C,"&gt;2000"),ROW()-3,IF(ROW()-3&lt;=COUNTIF(图纸表!$C:$C,"&gt;2000")+MAX(装饰表!A:A),VLOOKUP(ROW()-3-COUNTIF(图纸表!$C:$C,"&gt;2000"),装饰表!A:B,2,1),""))</f>
        <v>9</v>
      </c>
      <c r="B1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drawing_name_9</v>
      </c>
      <c r="C12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image:building_100_04</v>
      </c>
      <c r="E12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2298</v>
      </c>
      <c r="F12">
        <f t="shared" ca="1" si="0"/>
        <v>23</v>
      </c>
      <c r="G12">
        <f t="shared" ca="1" si="1"/>
        <v>2298</v>
      </c>
      <c r="H1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building_32_04</v>
      </c>
    </row>
    <row r="13" spans="1:8">
      <c r="A13">
        <f>IF(ROW()-3&lt;=COUNTIF(图纸表!$C:$C,"&gt;2000"),ROW()-3,IF(ROW()-3&lt;=COUNTIF(图纸表!$C:$C,"&gt;2000")+MAX(装饰表!A:A),VLOOKUP(ROW()-3-COUNTIF(图纸表!$C:$C,"&gt;2000"),装饰表!A:B,2,1),""))</f>
        <v>10</v>
      </c>
      <c r="B1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drawing_name_10</v>
      </c>
      <c r="C13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image:building_100_05</v>
      </c>
      <c r="E13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2928</v>
      </c>
      <c r="F13">
        <f t="shared" ca="1" si="0"/>
        <v>30</v>
      </c>
      <c r="G13">
        <f t="shared" ca="1" si="1"/>
        <v>2928</v>
      </c>
      <c r="H1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building_32_05</v>
      </c>
    </row>
    <row r="14" spans="1:8">
      <c r="A14">
        <f>IF(ROW()-3&lt;=COUNTIF(图纸表!$C:$C,"&gt;2000"),ROW()-3,IF(ROW()-3&lt;=COUNTIF(图纸表!$C:$C,"&gt;2000")+MAX(装饰表!A:A),VLOOKUP(ROW()-3-COUNTIF(图纸表!$C:$C,"&gt;2000"),装饰表!A:B,2,1),""))</f>
        <v>11</v>
      </c>
      <c r="B1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drawing_name_11</v>
      </c>
      <c r="C14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image:building_100_06</v>
      </c>
      <c r="E14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3462</v>
      </c>
      <c r="F14">
        <f t="shared" ca="1" si="0"/>
        <v>35</v>
      </c>
      <c r="G14">
        <f t="shared" ca="1" si="1"/>
        <v>3462</v>
      </c>
      <c r="H1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building_32_06</v>
      </c>
    </row>
    <row r="15" spans="1:8">
      <c r="A15">
        <f>IF(ROW()-3&lt;=COUNTIF(图纸表!$C:$C,"&gt;2000"),ROW()-3,IF(ROW()-3&lt;=COUNTIF(图纸表!$C:$C,"&gt;2000")+MAX(装饰表!A:A),VLOOKUP(ROW()-3-COUNTIF(图纸表!$C:$C,"&gt;2000"),装饰表!A:B,2,1),""))</f>
        <v>12</v>
      </c>
      <c r="B1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drawing_name_12</v>
      </c>
      <c r="C15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image:building_100_07</v>
      </c>
      <c r="E15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1006</v>
      </c>
      <c r="F15">
        <f t="shared" ca="1" si="0"/>
        <v>11</v>
      </c>
      <c r="G15">
        <f t="shared" ca="1" si="1"/>
        <v>1006</v>
      </c>
      <c r="H1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building_32_07</v>
      </c>
    </row>
    <row r="16" spans="1:8">
      <c r="A16">
        <f>IF(ROW()-3&lt;=COUNTIF(图纸表!$C:$C,"&gt;2000"),ROW()-3,IF(ROW()-3&lt;=COUNTIF(图纸表!$C:$C,"&gt;2000")+MAX(装饰表!A:A),VLOOKUP(ROW()-3-COUNTIF(图纸表!$C:$C,"&gt;2000"),装饰表!A:B,2,1),""))</f>
        <v>13</v>
      </c>
      <c r="B1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drawing_name_13</v>
      </c>
      <c r="C16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image:building_100_08</v>
      </c>
      <c r="E16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2184</v>
      </c>
      <c r="F16">
        <f t="shared" ca="1" si="0"/>
        <v>22</v>
      </c>
      <c r="G16">
        <f t="shared" ca="1" si="1"/>
        <v>2184</v>
      </c>
      <c r="H1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building_32_08</v>
      </c>
    </row>
    <row r="17" spans="1:8">
      <c r="A17">
        <f>IF(ROW()-3&lt;=COUNTIF(图纸表!$C:$C,"&gt;2000"),ROW()-3,IF(ROW()-3&lt;=COUNTIF(图纸表!$C:$C,"&gt;2000")+MAX(装饰表!A:A),VLOOKUP(ROW()-3-COUNTIF(图纸表!$C:$C,"&gt;2000"),装饰表!A:B,2,1),""))</f>
        <v>14</v>
      </c>
      <c r="B1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drawing_name_14</v>
      </c>
      <c r="C17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image:building_100_09</v>
      </c>
      <c r="E17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2030</v>
      </c>
      <c r="F17">
        <f t="shared" ca="1" si="0"/>
        <v>21</v>
      </c>
      <c r="G17">
        <f t="shared" ca="1" si="1"/>
        <v>2030</v>
      </c>
      <c r="H1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building_32_09</v>
      </c>
    </row>
    <row r="18" spans="1:8">
      <c r="A18">
        <f>IF(ROW()-3&lt;=COUNTIF(图纸表!$C:$C,"&gt;2000"),ROW()-3,IF(ROW()-3&lt;=COUNTIF(图纸表!$C:$C,"&gt;2000")+MAX(装饰表!A:A),VLOOKUP(ROW()-3-COUNTIF(图纸表!$C:$C,"&gt;2000"),装饰表!A:B,2,1),""))</f>
        <v>15</v>
      </c>
      <c r="B1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drawing_name_15</v>
      </c>
      <c r="C18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image:building_100_10</v>
      </c>
      <c r="E18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3990</v>
      </c>
      <c r="F18">
        <f t="shared" ca="1" si="0"/>
        <v>40</v>
      </c>
      <c r="G18">
        <f t="shared" ca="1" si="1"/>
        <v>3990</v>
      </c>
      <c r="H1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building_32_10</v>
      </c>
    </row>
    <row r="19" spans="1:8">
      <c r="A19">
        <f>IF(ROW()-3&lt;=COUNTIF(图纸表!$C:$C,"&gt;2000"),ROW()-3,IF(ROW()-3&lt;=COUNTIF(图纸表!$C:$C,"&gt;2000")+MAX(装饰表!A:A),VLOOKUP(ROW()-3-COUNTIF(图纸表!$C:$C,"&gt;2000"),装饰表!A:B,2,1),""))</f>
        <v>16</v>
      </c>
      <c r="B1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drawing_name_16</v>
      </c>
      <c r="C19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image:building_100_11</v>
      </c>
      <c r="E19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4490</v>
      </c>
      <c r="F19">
        <f t="shared" ca="1" si="0"/>
        <v>45</v>
      </c>
      <c r="G19">
        <f t="shared" ca="1" si="1"/>
        <v>4490</v>
      </c>
      <c r="H1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building_32_11</v>
      </c>
    </row>
    <row r="20" spans="1:8">
      <c r="A20">
        <f>IF(ROW()-3&lt;=COUNTIF(图纸表!$C:$C,"&gt;2000"),ROW()-3,IF(ROW()-3&lt;=COUNTIF(图纸表!$C:$C,"&gt;2000")+MAX(装饰表!A:A),VLOOKUP(ROW()-3-COUNTIF(图纸表!$C:$C,"&gt;2000"),装饰表!A:B,2,1),""))</f>
        <v>17</v>
      </c>
      <c r="B2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drawing_name_17</v>
      </c>
      <c r="C20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image:building_100_12</v>
      </c>
      <c r="E20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1306</v>
      </c>
      <c r="F20">
        <f t="shared" ca="1" si="0"/>
        <v>14</v>
      </c>
      <c r="G20">
        <f t="shared" ca="1" si="1"/>
        <v>1306</v>
      </c>
      <c r="H2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building_32_12</v>
      </c>
    </row>
    <row r="21" spans="1:8">
      <c r="A21">
        <f>IF(ROW()-3&lt;=COUNTIF(图纸表!$C:$C,"&gt;2000"),ROW()-3,IF(ROW()-3&lt;=COUNTIF(图纸表!$C:$C,"&gt;2000")+MAX(装饰表!A:A),VLOOKUP(ROW()-3-COUNTIF(图纸表!$C:$C,"&gt;2000"),装饰表!A:B,2,1),""))</f>
        <v>18</v>
      </c>
      <c r="B2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drawing_name_18</v>
      </c>
      <c r="C21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image:building_100_13</v>
      </c>
      <c r="E21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1054</v>
      </c>
      <c r="F21">
        <f t="shared" ca="1" si="0"/>
        <v>11</v>
      </c>
      <c r="G21">
        <f t="shared" ca="1" si="1"/>
        <v>1054</v>
      </c>
      <c r="H2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building_32_13</v>
      </c>
    </row>
    <row r="22" spans="1:8">
      <c r="A22">
        <f>IF(ROW()-3&lt;=COUNTIF(图纸表!$C:$C,"&gt;2000"),ROW()-3,IF(ROW()-3&lt;=COUNTIF(图纸表!$C:$C,"&gt;2000")+MAX(装饰表!A:A),VLOOKUP(ROW()-3-COUNTIF(图纸表!$C:$C,"&gt;2000"),装饰表!A:B,2,1),""))</f>
        <v>19</v>
      </c>
      <c r="B2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drawing_name_19</v>
      </c>
      <c r="C22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image:landscape_100_01</v>
      </c>
      <c r="E22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890</v>
      </c>
      <c r="F22">
        <f t="shared" ca="1" si="0"/>
        <v>9</v>
      </c>
      <c r="G22">
        <f t="shared" ca="1" si="1"/>
        <v>890</v>
      </c>
      <c r="H2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landscape_32_01</v>
      </c>
    </row>
    <row r="23" spans="1:8">
      <c r="A23">
        <f>IF(ROW()-3&lt;=COUNTIF(图纸表!$C:$C,"&gt;2000"),ROW()-3,IF(ROW()-3&lt;=COUNTIF(图纸表!$C:$C,"&gt;2000")+MAX(装饰表!A:A),VLOOKUP(ROW()-3-COUNTIF(图纸表!$C:$C,"&gt;2000"),装饰表!A:B,2,1),""))</f>
        <v>20</v>
      </c>
      <c r="B2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drawing_name_20</v>
      </c>
      <c r="C23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image:landscape_100_02</v>
      </c>
      <c r="E23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74</v>
      </c>
      <c r="F23">
        <f t="shared" ca="1" si="0"/>
        <v>1</v>
      </c>
      <c r="G23">
        <f t="shared" ca="1" si="1"/>
        <v>74</v>
      </c>
      <c r="H2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landscape_32_02</v>
      </c>
    </row>
    <row r="24" spans="1:8">
      <c r="A24">
        <f>IF(ROW()-3&lt;=COUNTIF(图纸表!$C:$C,"&gt;2000"),ROW()-3,IF(ROW()-3&lt;=COUNTIF(图纸表!$C:$C,"&gt;2000")+MAX(装饰表!A:A),VLOOKUP(ROW()-3-COUNTIF(图纸表!$C:$C,"&gt;2000"),装饰表!A:B,2,1),""))</f>
        <v>21</v>
      </c>
      <c r="B2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drawing_name_21</v>
      </c>
      <c r="C24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image:landscape_100_03</v>
      </c>
      <c r="E24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24</v>
      </c>
      <c r="F24">
        <f t="shared" ca="1" si="0"/>
        <v>1</v>
      </c>
      <c r="G24">
        <f t="shared" ca="1" si="1"/>
        <v>24</v>
      </c>
      <c r="H2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landscape_32_03</v>
      </c>
    </row>
    <row r="25" spans="1:8">
      <c r="A25">
        <f>IF(ROW()-3&lt;=COUNTIF(图纸表!$C:$C,"&gt;2000"),ROW()-3,IF(ROW()-3&lt;=COUNTIF(图纸表!$C:$C,"&gt;2000")+MAX(装饰表!A:A),VLOOKUP(ROW()-3-COUNTIF(图纸表!$C:$C,"&gt;2000"),装饰表!A:B,2,1),""))</f>
        <v>22</v>
      </c>
      <c r="B2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drawing_name_22</v>
      </c>
      <c r="C25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image:landscape_100_04</v>
      </c>
      <c r="E25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172</v>
      </c>
      <c r="F25">
        <f t="shared" ca="1" si="0"/>
        <v>2</v>
      </c>
      <c r="G25">
        <f t="shared" ca="1" si="1"/>
        <v>172</v>
      </c>
      <c r="H2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landscape_32_04</v>
      </c>
    </row>
    <row r="26" spans="1:8">
      <c r="A26">
        <f>IF(ROW()-3&lt;=COUNTIF(图纸表!$C:$C,"&gt;2000"),ROW()-3,IF(ROW()-3&lt;=COUNTIF(图纸表!$C:$C,"&gt;2000")+MAX(装饰表!A:A),VLOOKUP(ROW()-3-COUNTIF(图纸表!$C:$C,"&gt;2000"),装饰表!A:B,2,1),""))</f>
        <v>23</v>
      </c>
      <c r="B2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drawing_name_23</v>
      </c>
      <c r="C26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image:landscape_100_05</v>
      </c>
      <c r="E26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244</v>
      </c>
      <c r="F26">
        <f t="shared" ca="1" si="0"/>
        <v>3</v>
      </c>
      <c r="G26">
        <f t="shared" ca="1" si="1"/>
        <v>244</v>
      </c>
      <c r="H2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landscape_32_05</v>
      </c>
    </row>
    <row r="27" spans="1:8">
      <c r="A27">
        <f>IF(ROW()-3&lt;=COUNTIF(图纸表!$C:$C,"&gt;2000"),ROW()-3,IF(ROW()-3&lt;=COUNTIF(图纸表!$C:$C,"&gt;2000")+MAX(装饰表!A:A),VLOOKUP(ROW()-3-COUNTIF(图纸表!$C:$C,"&gt;2000"),装饰表!A:B,2,1),""))</f>
        <v>24</v>
      </c>
      <c r="B2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drawing_name_24</v>
      </c>
      <c r="C27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image:landscape_100_06</v>
      </c>
      <c r="E27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156</v>
      </c>
      <c r="F27">
        <f t="shared" ca="1" si="0"/>
        <v>2</v>
      </c>
      <c r="G27">
        <f t="shared" ca="1" si="1"/>
        <v>156</v>
      </c>
      <c r="H2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landscape_32_06</v>
      </c>
    </row>
    <row r="28" spans="1:8">
      <c r="A28">
        <f>IF(ROW()-3&lt;=COUNTIF(图纸表!$C:$C,"&gt;2000"),ROW()-3,IF(ROW()-3&lt;=COUNTIF(图纸表!$C:$C,"&gt;2000")+MAX(装饰表!A:A),VLOOKUP(ROW()-3-COUNTIF(图纸表!$C:$C,"&gt;2000"),装饰表!A:B,2,1),""))</f>
        <v>25</v>
      </c>
      <c r="B2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drawing_name_25</v>
      </c>
      <c r="C28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image:landscape_100_07</v>
      </c>
      <c r="E28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74</v>
      </c>
      <c r="F28">
        <f t="shared" ca="1" si="0"/>
        <v>1</v>
      </c>
      <c r="G28">
        <f t="shared" ca="1" si="1"/>
        <v>74</v>
      </c>
      <c r="H2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landscape_32_07</v>
      </c>
    </row>
    <row r="29" spans="1:8">
      <c r="A29">
        <f>IF(ROW()-3&lt;=COUNTIF(图纸表!$C:$C,"&gt;2000"),ROW()-3,IF(ROW()-3&lt;=COUNTIF(图纸表!$C:$C,"&gt;2000")+MAX(装饰表!A:A),VLOOKUP(ROW()-3-COUNTIF(图纸表!$C:$C,"&gt;2000"),装饰表!A:B,2,1),""))</f>
        <v>26</v>
      </c>
      <c r="B2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drawing_name_26</v>
      </c>
      <c r="C29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image:landscape_100_08</v>
      </c>
      <c r="E29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344</v>
      </c>
      <c r="F29">
        <f t="shared" ca="1" si="0"/>
        <v>4</v>
      </c>
      <c r="G29">
        <f t="shared" ca="1" si="1"/>
        <v>344</v>
      </c>
      <c r="H2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landscape_32_08</v>
      </c>
    </row>
    <row r="30" spans="1:8">
      <c r="A30">
        <f>IF(ROW()-3&lt;=COUNTIF(图纸表!$C:$C,"&gt;2000"),ROW()-3,IF(ROW()-3&lt;=COUNTIF(图纸表!$C:$C,"&gt;2000")+MAX(装饰表!A:A),VLOOKUP(ROW()-3-COUNTIF(图纸表!$C:$C,"&gt;2000"),装饰表!A:B,2,1),""))</f>
        <v>27</v>
      </c>
      <c r="B3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drawing_name_27</v>
      </c>
      <c r="C30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3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image:landscape_100_09</v>
      </c>
      <c r="E30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118</v>
      </c>
      <c r="F30">
        <f t="shared" ca="1" si="0"/>
        <v>2</v>
      </c>
      <c r="G30">
        <f t="shared" ca="1" si="1"/>
        <v>118</v>
      </c>
      <c r="H3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landscape_32_09</v>
      </c>
    </row>
    <row r="31" spans="1:8">
      <c r="A31">
        <f>IF(ROW()-3&lt;=COUNTIF(图纸表!$C:$C,"&gt;2000"),ROW()-3,IF(ROW()-3&lt;=COUNTIF(图纸表!$C:$C,"&gt;2000")+MAX(装饰表!A:A),VLOOKUP(ROW()-3-COUNTIF(图纸表!$C:$C,"&gt;2000"),装饰表!A:B,2,1),""))</f>
        <v>28</v>
      </c>
      <c r="B3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drawing_name_28</v>
      </c>
      <c r="C31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3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image:landscape_100_10</v>
      </c>
      <c r="E31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116</v>
      </c>
      <c r="F31">
        <f t="shared" ca="1" si="0"/>
        <v>2</v>
      </c>
      <c r="G31">
        <f t="shared" ca="1" si="1"/>
        <v>116</v>
      </c>
      <c r="H3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landscape_32_10</v>
      </c>
    </row>
    <row r="32" spans="1:8">
      <c r="A32" t="str">
        <f>IF(ROW()-3&lt;=COUNTIF(图纸表!$C:$C,"&gt;2000"),ROW()-3,IF(ROW()-3&lt;=COUNTIF(图纸表!$C:$C,"&gt;2000")+MAX(装饰表!A:A),VLOOKUP(ROW()-3-COUNTIF(图纸表!$C:$C,"&gt;2000"),装饰表!A:B,2,1),""))</f>
        <v>3100001</v>
      </c>
      <c r="B3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decoration_name_3100001</v>
      </c>
      <c r="C32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</v>
      </c>
      <c r="E32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32">
        <f t="shared" si="0"/>
        <v>2</v>
      </c>
      <c r="G32">
        <f t="shared" si="1"/>
        <v>100</v>
      </c>
      <c r="H3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洗衣机</v>
      </c>
    </row>
    <row r="33" spans="1:8">
      <c r="A33" t="str">
        <f>IF(ROW()-3&lt;=COUNTIF(图纸表!$C:$C,"&gt;2000"),ROW()-3,IF(ROW()-3&lt;=COUNTIF(图纸表!$C:$C,"&gt;2000")+MAX(装饰表!A:A),VLOOKUP(ROW()-3-COUNTIF(图纸表!$C:$C,"&gt;2000"),装饰表!A:B,2,1),""))</f>
        <v>1100002</v>
      </c>
      <c r="B3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decoration_name_1100002</v>
      </c>
      <c r="C33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</v>
      </c>
      <c r="E33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33">
        <f t="shared" si="0"/>
        <v>2</v>
      </c>
      <c r="G33">
        <f t="shared" si="1"/>
        <v>100</v>
      </c>
      <c r="H3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书桌</v>
      </c>
    </row>
    <row r="34" spans="1:8">
      <c r="A34" t="str">
        <f>IF(ROW()-3&lt;=COUNTIF(图纸表!$C:$C,"&gt;2000"),ROW()-3,IF(ROW()-3&lt;=COUNTIF(图纸表!$C:$C,"&gt;2000")+MAX(装饰表!A:A),VLOOKUP(ROW()-3-COUNTIF(图纸表!$C:$C,"&gt;2000"),装饰表!A:B,2,1),""))</f>
        <v>1212003</v>
      </c>
      <c r="B3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decoration_name_1212003</v>
      </c>
      <c r="C34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image:g1047_prop_3</v>
      </c>
      <c r="E34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34">
        <f t="shared" si="0"/>
        <v>3</v>
      </c>
      <c r="G34">
        <f t="shared" si="1"/>
        <v>200</v>
      </c>
      <c r="H3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木椅</v>
      </c>
    </row>
    <row r="35" spans="1:8">
      <c r="A35" t="str">
        <f>IF(ROW()-3&lt;=COUNTIF(图纸表!$C:$C,"&gt;2000"),ROW()-3,IF(ROW()-3&lt;=COUNTIF(图纸表!$C:$C,"&gt;2000")+MAX(装饰表!A:A),VLOOKUP(ROW()-3-COUNTIF(图纸表!$C:$C,"&gt;2000"),装饰表!A:B,2,1),""))</f>
        <v>1213004</v>
      </c>
      <c r="B3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decoration_name_1213004</v>
      </c>
      <c r="C35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image:g1047_prop_4</v>
      </c>
      <c r="E35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35">
        <f t="shared" si="0"/>
        <v>4</v>
      </c>
      <c r="G35">
        <f t="shared" si="1"/>
        <v>300</v>
      </c>
      <c r="H3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棕色沙发</v>
      </c>
    </row>
    <row r="36" spans="1:8">
      <c r="A36" t="str">
        <f>IF(ROW()-3&lt;=COUNTIF(图纸表!$C:$C,"&gt;2000"),ROW()-3,IF(ROW()-3&lt;=COUNTIF(图纸表!$C:$C,"&gt;2000")+MAX(装饰表!A:A),VLOOKUP(ROW()-3-COUNTIF(图纸表!$C:$C,"&gt;2000"),装饰表!A:B,2,1),""))</f>
        <v>1100005</v>
      </c>
      <c r="B3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decoration_name_1100005</v>
      </c>
      <c r="C36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image:g1047_prop_5</v>
      </c>
      <c r="E36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36">
        <f t="shared" si="0"/>
        <v>2</v>
      </c>
      <c r="G36">
        <f t="shared" si="1"/>
        <v>100</v>
      </c>
      <c r="H3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梳妆台</v>
      </c>
    </row>
    <row r="37" spans="1:8">
      <c r="A37" t="str">
        <f>IF(ROW()-3&lt;=COUNTIF(图纸表!$C:$C,"&gt;2000"),ROW()-3,IF(ROW()-3&lt;=COUNTIF(图纸表!$C:$C,"&gt;2000")+MAX(装饰表!A:A),VLOOKUP(ROW()-3-COUNTIF(图纸表!$C:$C,"&gt;2000"),装饰表!A:B,2,1),""))</f>
        <v>3200006</v>
      </c>
      <c r="B3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decoration_name_3200006</v>
      </c>
      <c r="C37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image:g1047_prop_7</v>
      </c>
      <c r="E37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37">
        <f t="shared" si="0"/>
        <v>2</v>
      </c>
      <c r="G37">
        <f t="shared" si="1"/>
        <v>100</v>
      </c>
      <c r="H3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垃圾桶</v>
      </c>
    </row>
    <row r="38" spans="1:8">
      <c r="A38" t="str">
        <f>IF(ROW()-3&lt;=COUNTIF(图纸表!$C:$C,"&gt;2000"),ROW()-3,IF(ROW()-3&lt;=COUNTIF(图纸表!$C:$C,"&gt;2000")+MAX(装饰表!A:A),VLOOKUP(ROW()-3-COUNTIF(图纸表!$C:$C,"&gt;2000"),装饰表!A:B,2,1),""))</f>
        <v>1212007</v>
      </c>
      <c r="B3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decoration_name_1212007</v>
      </c>
      <c r="C38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image:g1047_prop_8</v>
      </c>
      <c r="E38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38">
        <f t="shared" si="0"/>
        <v>4</v>
      </c>
      <c r="G38">
        <f t="shared" si="1"/>
        <v>300</v>
      </c>
      <c r="H3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长椅</v>
      </c>
    </row>
    <row r="39" spans="1:8">
      <c r="A39" t="str">
        <f>IF(ROW()-3&lt;=COUNTIF(图纸表!$C:$C,"&gt;2000"),ROW()-3,IF(ROW()-3&lt;=COUNTIF(图纸表!$C:$C,"&gt;2000")+MAX(装饰表!A:A),VLOOKUP(ROW()-3-COUNTIF(图纸表!$C:$C,"&gt;2000"),装饰表!A:B,2,1),""))</f>
        <v>3200008</v>
      </c>
      <c r="B3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decoration_name_3200008</v>
      </c>
      <c r="C39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image:g1047_prop_9</v>
      </c>
      <c r="E39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39">
        <f t="shared" si="0"/>
        <v>2</v>
      </c>
      <c r="G39">
        <f t="shared" si="1"/>
        <v>100</v>
      </c>
      <c r="H3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气球</v>
      </c>
    </row>
    <row r="40" spans="1:8">
      <c r="A40" t="str">
        <f>IF(ROW()-3&lt;=COUNTIF(图纸表!$C:$C,"&gt;2000"),ROW()-3,IF(ROW()-3&lt;=COUNTIF(图纸表!$C:$C,"&gt;2000")+MAX(装饰表!A:A),VLOOKUP(ROW()-3-COUNTIF(图纸表!$C:$C,"&gt;2000"),装饰表!A:B,2,1),""))</f>
        <v>3200009</v>
      </c>
      <c r="B4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decoration_name_3200009</v>
      </c>
      <c r="C40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image:g1047_prop_10</v>
      </c>
      <c r="E40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40">
        <f t="shared" si="0"/>
        <v>2</v>
      </c>
      <c r="G40">
        <f t="shared" si="1"/>
        <v>100</v>
      </c>
      <c r="H4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洗手池</v>
      </c>
    </row>
    <row r="41" spans="1:8">
      <c r="A41" t="str">
        <f>IF(ROW()-3&lt;=COUNTIF(图纸表!$C:$C,"&gt;2000"),ROW()-3,IF(ROW()-3&lt;=COUNTIF(图纸表!$C:$C,"&gt;2000")+MAX(装饰表!A:A),VLOOKUP(ROW()-3-COUNTIF(图纸表!$C:$C,"&gt;2000"),装饰表!A:B,2,1),""))</f>
        <v>3200010</v>
      </c>
      <c r="B4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decoration_name_3200010</v>
      </c>
      <c r="C41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image:g1047_prop_11</v>
      </c>
      <c r="E41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41">
        <f t="shared" si="0"/>
        <v>2</v>
      </c>
      <c r="G41">
        <f t="shared" si="1"/>
        <v>100</v>
      </c>
      <c r="H4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燃气灶</v>
      </c>
    </row>
    <row r="42" spans="1:8">
      <c r="A42" t="str">
        <f>IF(ROW()-3&lt;=COUNTIF(图纸表!$C:$C,"&gt;2000"),ROW()-3,IF(ROW()-3&lt;=COUNTIF(图纸表!$C:$C,"&gt;2000")+MAX(装饰表!A:A),VLOOKUP(ROW()-3-COUNTIF(图纸表!$C:$C,"&gt;2000"),装饰表!A:B,2,1),""))</f>
        <v>1213011</v>
      </c>
      <c r="B4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decoration_name_1213011</v>
      </c>
      <c r="C42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image:g1047_prop_12</v>
      </c>
      <c r="E42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42">
        <f t="shared" si="0"/>
        <v>5</v>
      </c>
      <c r="G42">
        <f t="shared" si="1"/>
        <v>400</v>
      </c>
      <c r="H4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长木椅</v>
      </c>
    </row>
    <row r="43" spans="1:8">
      <c r="A43" t="str">
        <f>IF(ROW()-3&lt;=COUNTIF(图纸表!$C:$C,"&gt;2000"),ROW()-3,IF(ROW()-3&lt;=COUNTIF(图纸表!$C:$C,"&gt;2000")+MAX(装饰表!A:A),VLOOKUP(ROW()-3-COUNTIF(图纸表!$C:$C,"&gt;2000"),装饰表!A:B,2,1),""))</f>
        <v>1213012</v>
      </c>
      <c r="B4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decoration_name_1213012</v>
      </c>
      <c r="C43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image:g1047_prop_13</v>
      </c>
      <c r="E43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43">
        <f t="shared" si="0"/>
        <v>5</v>
      </c>
      <c r="G43">
        <f t="shared" si="1"/>
        <v>400</v>
      </c>
      <c r="H4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长扶手椅</v>
      </c>
    </row>
    <row r="44" spans="1:8">
      <c r="A44" t="str">
        <f>IF(ROW()-3&lt;=COUNTIF(图纸表!$C:$C,"&gt;2000"),ROW()-3,IF(ROW()-3&lt;=COUNTIF(图纸表!$C:$C,"&gt;2000")+MAX(装饰表!A:A),VLOOKUP(ROW()-3-COUNTIF(图纸表!$C:$C,"&gt;2000"),装饰表!A:B,2,1),""))</f>
        <v>1213013</v>
      </c>
      <c r="B4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decoration_name_1213013</v>
      </c>
      <c r="C44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image:g1047_prop_14</v>
      </c>
      <c r="E44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44">
        <f t="shared" si="0"/>
        <v>4</v>
      </c>
      <c r="G44">
        <f t="shared" si="1"/>
        <v>300</v>
      </c>
      <c r="H4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蓝白沙发</v>
      </c>
    </row>
    <row r="45" spans="1:8">
      <c r="A45" t="str">
        <f>IF(ROW()-3&lt;=COUNTIF(图纸表!$C:$C,"&gt;2000"),ROW()-3,IF(ROW()-3&lt;=COUNTIF(图纸表!$C:$C,"&gt;2000")+MAX(装饰表!A:A),VLOOKUP(ROW()-3-COUNTIF(图纸表!$C:$C,"&gt;2000"),装饰表!A:B,2,1),""))</f>
        <v>1213014</v>
      </c>
      <c r="B4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decoration_name_1213014</v>
      </c>
      <c r="C45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image:g1047_prop_15</v>
      </c>
      <c r="E45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45">
        <f t="shared" si="0"/>
        <v>4</v>
      </c>
      <c r="G45">
        <f t="shared" si="1"/>
        <v>300</v>
      </c>
      <c r="H4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白色沙发</v>
      </c>
    </row>
    <row r="46" spans="1:8">
      <c r="A46" t="str">
        <f>IF(ROW()-3&lt;=COUNTIF(图纸表!$C:$C,"&gt;2000"),ROW()-3,IF(ROW()-3&lt;=COUNTIF(图纸表!$C:$C,"&gt;2000")+MAX(装饰表!A:A),VLOOKUP(ROW()-3-COUNTIF(图纸表!$C:$C,"&gt;2000"),装饰表!A:B,2,1),""))</f>
        <v>1213015</v>
      </c>
      <c r="B4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decoration_name_1213015</v>
      </c>
      <c r="C46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image:g1047_prop_16</v>
      </c>
      <c r="E46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46">
        <f t="shared" si="0"/>
        <v>3</v>
      </c>
      <c r="G46">
        <f t="shared" si="1"/>
        <v>200</v>
      </c>
      <c r="H4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单人蓝白沙发</v>
      </c>
    </row>
    <row r="47" spans="1:8">
      <c r="A47" t="str">
        <f>IF(ROW()-3&lt;=COUNTIF(图纸表!$C:$C,"&gt;2000"),ROW()-3,IF(ROW()-3&lt;=COUNTIF(图纸表!$C:$C,"&gt;2000")+MAX(装饰表!A:A),VLOOKUP(ROW()-3-COUNTIF(图纸表!$C:$C,"&gt;2000"),装饰表!A:B,2,1),""))</f>
        <v>1213016</v>
      </c>
      <c r="B4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decoration_name_1213016</v>
      </c>
      <c r="C47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image:g1047_prop_17</v>
      </c>
      <c r="E47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47">
        <f t="shared" si="0"/>
        <v>3</v>
      </c>
      <c r="G47">
        <f t="shared" si="1"/>
        <v>200</v>
      </c>
      <c r="H4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单人白色沙发</v>
      </c>
    </row>
    <row r="48" spans="1:8">
      <c r="A48" t="str">
        <f>IF(ROW()-3&lt;=COUNTIF(图纸表!$C:$C,"&gt;2000"),ROW()-3,IF(ROW()-3&lt;=COUNTIF(图纸表!$C:$C,"&gt;2000")+MAX(装饰表!A:A),VLOOKUP(ROW()-3-COUNTIF(图纸表!$C:$C,"&gt;2000"),装饰表!A:B,2,1),""))</f>
        <v>1212017</v>
      </c>
      <c r="B4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decoration_name_1212017</v>
      </c>
      <c r="C48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image:g1047_prop_18</v>
      </c>
      <c r="E48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48">
        <f t="shared" si="0"/>
        <v>3</v>
      </c>
      <c r="G48">
        <f t="shared" si="1"/>
        <v>200</v>
      </c>
      <c r="H4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绿色椅子</v>
      </c>
    </row>
    <row r="49" spans="1:8">
      <c r="A49" t="str">
        <f>IF(ROW()-3&lt;=COUNTIF(图纸表!$C:$C,"&gt;2000"),ROW()-3,IF(ROW()-3&lt;=COUNTIF(图纸表!$C:$C,"&gt;2000")+MAX(装饰表!A:A),VLOOKUP(ROW()-3-COUNTIF(图纸表!$C:$C,"&gt;2000"),装饰表!A:B,2,1),""))</f>
        <v>3212018</v>
      </c>
      <c r="B4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decoration_name_3212018</v>
      </c>
      <c r="C49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image:g1047_prop_19</v>
      </c>
      <c r="E49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49">
        <f t="shared" si="0"/>
        <v>3</v>
      </c>
      <c r="G49">
        <f t="shared" si="1"/>
        <v>200</v>
      </c>
      <c r="H4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马桶</v>
      </c>
    </row>
    <row r="50" spans="1:8">
      <c r="A50" t="str">
        <f>IF(ROW()-3&lt;=COUNTIF(图纸表!$C:$C,"&gt;2000"),ROW()-3,IF(ROW()-3&lt;=COUNTIF(图纸表!$C:$C,"&gt;2000")+MAX(装饰表!A:A),VLOOKUP(ROW()-3-COUNTIF(图纸表!$C:$C,"&gt;2000"),装饰表!A:B,2,1),""))</f>
        <v>1212019</v>
      </c>
      <c r="B5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decoration_name_1212019</v>
      </c>
      <c r="C50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</v>
      </c>
      <c r="E50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50">
        <f t="shared" si="0"/>
        <v>3</v>
      </c>
      <c r="G50">
        <f t="shared" si="1"/>
        <v>200</v>
      </c>
      <c r="H5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格子椅</v>
      </c>
    </row>
    <row r="51" spans="1:8">
      <c r="A51" t="str">
        <f>IF(ROW()-3&lt;=COUNTIF(图纸表!$C:$C,"&gt;2000"),ROW()-3,IF(ROW()-3&lt;=COUNTIF(图纸表!$C:$C,"&gt;2000")+MAX(装饰表!A:A),VLOOKUP(ROW()-3-COUNTIF(图纸表!$C:$C,"&gt;2000"),装饰表!A:B,2,1),""))</f>
        <v>1212020</v>
      </c>
      <c r="B5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decoration_name_1212020</v>
      </c>
      <c r="C51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image:g1047_prop_21</v>
      </c>
      <c r="E51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51">
        <f t="shared" si="0"/>
        <v>3</v>
      </c>
      <c r="G51">
        <f t="shared" si="1"/>
        <v>200</v>
      </c>
      <c r="H5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红色椅子</v>
      </c>
    </row>
    <row r="52" spans="1:8">
      <c r="A52" t="str">
        <f>IF(ROW()-3&lt;=COUNTIF(图纸表!$C:$C,"&gt;2000"),ROW()-3,IF(ROW()-3&lt;=COUNTIF(图纸表!$C:$C,"&gt;2000")+MAX(装饰表!A:A),VLOOKUP(ROW()-3-COUNTIF(图纸表!$C:$C,"&gt;2000"),装饰表!A:B,2,1),""))</f>
        <v>1213021</v>
      </c>
      <c r="B5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decoration_name_1213021</v>
      </c>
      <c r="C52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image:g1047_prop_23</v>
      </c>
      <c r="E52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52">
        <f t="shared" si="0"/>
        <v>4</v>
      </c>
      <c r="G52">
        <f t="shared" si="1"/>
        <v>300</v>
      </c>
      <c r="H5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黑色沙发</v>
      </c>
    </row>
    <row r="53" spans="1:8">
      <c r="A53" t="str">
        <f>IF(ROW()-3&lt;=COUNTIF(图纸表!$C:$C,"&gt;2000"),ROW()-3,IF(ROW()-3&lt;=COUNTIF(图纸表!$C:$C,"&gt;2000")+MAX(装饰表!A:A),VLOOKUP(ROW()-3-COUNTIF(图纸表!$C:$C,"&gt;2000"),装饰表!A:B,2,1),""))</f>
        <v>1212022</v>
      </c>
      <c r="B5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decoration_name_1212022</v>
      </c>
      <c r="C53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image:g1047_prop_24</v>
      </c>
      <c r="E53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53">
        <f t="shared" si="0"/>
        <v>3</v>
      </c>
      <c r="G53">
        <f t="shared" si="1"/>
        <v>200</v>
      </c>
      <c r="H5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棕色椅子</v>
      </c>
    </row>
    <row r="54" spans="1:8">
      <c r="A54" t="str">
        <f>IF(ROW()-3&lt;=COUNTIF(图纸表!$C:$C,"&gt;2000"),ROW()-3,IF(ROW()-3&lt;=COUNTIF(图纸表!$C:$C,"&gt;2000")+MAX(装饰表!A:A),VLOOKUP(ROW()-3-COUNTIF(图纸表!$C:$C,"&gt;2000"),装饰表!A:B,2,1),""))</f>
        <v>1212023</v>
      </c>
      <c r="B5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decoration_name_1212023</v>
      </c>
      <c r="C54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image:g1047_prop_25</v>
      </c>
      <c r="E54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54">
        <f t="shared" si="0"/>
        <v>3</v>
      </c>
      <c r="G54">
        <f t="shared" si="1"/>
        <v>200</v>
      </c>
      <c r="H5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黑色椅子</v>
      </c>
    </row>
    <row r="55" spans="1:8">
      <c r="A55" t="str">
        <f>IF(ROW()-3&lt;=COUNTIF(图纸表!$C:$C,"&gt;2000"),ROW()-3,IF(ROW()-3&lt;=COUNTIF(图纸表!$C:$C,"&gt;2000")+MAX(装饰表!A:A),VLOOKUP(ROW()-3-COUNTIF(图纸表!$C:$C,"&gt;2000"),装饰表!A:B,2,1),""))</f>
        <v>1213024</v>
      </c>
      <c r="B5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decoration_name_1213024</v>
      </c>
      <c r="C55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image:g1047_prop_26</v>
      </c>
      <c r="E55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55">
        <f t="shared" si="0"/>
        <v>4</v>
      </c>
      <c r="G55">
        <f t="shared" si="1"/>
        <v>300</v>
      </c>
      <c r="H5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爱心沙发</v>
      </c>
    </row>
    <row r="56" spans="1:8">
      <c r="A56" t="str">
        <f>IF(ROW()-3&lt;=COUNTIF(图纸表!$C:$C,"&gt;2000"),ROW()-3,IF(ROW()-3&lt;=COUNTIF(图纸表!$C:$C,"&gt;2000")+MAX(装饰表!A:A),VLOOKUP(ROW()-3-COUNTIF(图纸表!$C:$C,"&gt;2000"),装饰表!A:B,2,1),""))</f>
        <v>1213025</v>
      </c>
      <c r="B5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decoration_name_1213025</v>
      </c>
      <c r="C56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image:g1047_prop_27</v>
      </c>
      <c r="E56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56">
        <f t="shared" si="0"/>
        <v>5</v>
      </c>
      <c r="G56">
        <f t="shared" si="1"/>
        <v>400</v>
      </c>
      <c r="H5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绿色长凳</v>
      </c>
    </row>
    <row r="57" spans="1:8">
      <c r="A57" t="str">
        <f>IF(ROW()-3&lt;=COUNTIF(图纸表!$C:$C,"&gt;2000"),ROW()-3,IF(ROW()-3&lt;=COUNTIF(图纸表!$C:$C,"&gt;2000")+MAX(装饰表!A:A),VLOOKUP(ROW()-3-COUNTIF(图纸表!$C:$C,"&gt;2000"),装饰表!A:B,2,1),""))</f>
        <v>1213026</v>
      </c>
      <c r="B5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decoration_name_1213026</v>
      </c>
      <c r="C57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image:g1047_prop_28</v>
      </c>
      <c r="E57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57">
        <f t="shared" si="0"/>
        <v>5</v>
      </c>
      <c r="G57">
        <f t="shared" si="1"/>
        <v>400</v>
      </c>
      <c r="H5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黄色长凳</v>
      </c>
    </row>
    <row r="58" spans="1:8">
      <c r="A58" t="str">
        <f>IF(ROW()-3&lt;=COUNTIF(图纸表!$C:$C,"&gt;2000"),ROW()-3,IF(ROW()-3&lt;=COUNTIF(图纸表!$C:$C,"&gt;2000")+MAX(装饰表!A:A),VLOOKUP(ROW()-3-COUNTIF(图纸表!$C:$C,"&gt;2000"),装饰表!A:B,2,1),""))</f>
        <v>1213027</v>
      </c>
      <c r="B5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decoration_name_1213027</v>
      </c>
      <c r="C58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image:g1047_prop_29</v>
      </c>
      <c r="E58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58">
        <f t="shared" si="0"/>
        <v>5</v>
      </c>
      <c r="G58">
        <f t="shared" si="1"/>
        <v>400</v>
      </c>
      <c r="H5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棕色长凳</v>
      </c>
    </row>
    <row r="59" spans="1:8">
      <c r="A59" t="str">
        <f>IF(ROW()-3&lt;=COUNTIF(图纸表!$C:$C,"&gt;2000"),ROW()-3,IF(ROW()-3&lt;=COUNTIF(图纸表!$C:$C,"&gt;2000")+MAX(装饰表!A:A),VLOOKUP(ROW()-3-COUNTIF(图纸表!$C:$C,"&gt;2000"),装饰表!A:B,2,1),""))</f>
        <v/>
      </c>
      <c r="B5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5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5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59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59" t="str">
        <f t="shared" si="0"/>
        <v/>
      </c>
      <c r="G59" t="str">
        <f t="shared" si="1"/>
        <v/>
      </c>
      <c r="H5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0" spans="1:8">
      <c r="A60" t="str">
        <f>IF(ROW()-3&lt;=COUNTIF(图纸表!$C:$C,"&gt;2000"),ROW()-3,IF(ROW()-3&lt;=COUNTIF(图纸表!$C:$C,"&gt;2000")+MAX(装饰表!A:A),VLOOKUP(ROW()-3-COUNTIF(图纸表!$C:$C,"&gt;2000"),装饰表!A:B,2,1),""))</f>
        <v/>
      </c>
      <c r="B6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0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0" t="str">
        <f t="shared" si="0"/>
        <v/>
      </c>
      <c r="G60" t="str">
        <f t="shared" si="1"/>
        <v/>
      </c>
      <c r="H6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1" spans="1:8">
      <c r="A61" t="str">
        <f>IF(ROW()-3&lt;=COUNTIF(图纸表!$C:$C,"&gt;2000"),ROW()-3,IF(ROW()-3&lt;=COUNTIF(图纸表!$C:$C,"&gt;2000")+MAX(装饰表!A:A),VLOOKUP(ROW()-3-COUNTIF(图纸表!$C:$C,"&gt;2000"),装饰表!A:B,2,1),""))</f>
        <v/>
      </c>
      <c r="B6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1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1" t="str">
        <f t="shared" si="0"/>
        <v/>
      </c>
      <c r="G61" t="str">
        <f t="shared" si="1"/>
        <v/>
      </c>
      <c r="H6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2" spans="1:8">
      <c r="A62" t="str">
        <f>IF(ROW()-3&lt;=COUNTIF(图纸表!$C:$C,"&gt;2000"),ROW()-3,IF(ROW()-3&lt;=COUNTIF(图纸表!$C:$C,"&gt;2000")+MAX(装饰表!A:A),VLOOKUP(ROW()-3-COUNTIF(图纸表!$C:$C,"&gt;2000"),装饰表!A:B,2,1),""))</f>
        <v/>
      </c>
      <c r="B6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2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2" t="str">
        <f t="shared" si="0"/>
        <v/>
      </c>
      <c r="G62" t="str">
        <f t="shared" si="1"/>
        <v/>
      </c>
      <c r="H6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3" spans="1:8">
      <c r="A63" t="str">
        <f>IF(ROW()-3&lt;=COUNTIF(图纸表!$C:$C,"&gt;2000"),ROW()-3,IF(ROW()-3&lt;=COUNTIF(图纸表!$C:$C,"&gt;2000")+MAX(装饰表!A:A),VLOOKUP(ROW()-3-COUNTIF(图纸表!$C:$C,"&gt;2000"),装饰表!A:B,2,1),""))</f>
        <v/>
      </c>
      <c r="B6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3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3" t="str">
        <f t="shared" si="0"/>
        <v/>
      </c>
      <c r="G63" t="str">
        <f t="shared" si="1"/>
        <v/>
      </c>
      <c r="H6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4" spans="1:8">
      <c r="A64" t="str">
        <f>IF(ROW()-3&lt;=COUNTIF(图纸表!$C:$C,"&gt;2000"),ROW()-3,IF(ROW()-3&lt;=COUNTIF(图纸表!$C:$C,"&gt;2000")+MAX(装饰表!A:A),VLOOKUP(ROW()-3-COUNTIF(图纸表!$C:$C,"&gt;2000"),装饰表!A:B,2,1),""))</f>
        <v/>
      </c>
      <c r="B6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4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4" t="str">
        <f t="shared" si="0"/>
        <v/>
      </c>
      <c r="G64" t="str">
        <f t="shared" si="1"/>
        <v/>
      </c>
      <c r="H6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5" spans="1:8">
      <c r="A65" t="str">
        <f>IF(ROW()-3&lt;=COUNTIF(图纸表!$C:$C,"&gt;2000"),ROW()-3,IF(ROW()-3&lt;=COUNTIF(图纸表!$C:$C,"&gt;2000")+MAX(装饰表!A:A),VLOOKUP(ROW()-3-COUNTIF(图纸表!$C:$C,"&gt;2000"),装饰表!A:B,2,1),""))</f>
        <v/>
      </c>
      <c r="B6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5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5" t="str">
        <f t="shared" si="0"/>
        <v/>
      </c>
      <c r="G65" t="str">
        <f t="shared" si="1"/>
        <v/>
      </c>
      <c r="H6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6" spans="1:8">
      <c r="A66" t="str">
        <f>IF(ROW()-3&lt;=COUNTIF(图纸表!$C:$C,"&gt;2000"),ROW()-3,IF(ROW()-3&lt;=COUNTIF(图纸表!$C:$C,"&gt;2000")+MAX(装饰表!A:A),VLOOKUP(ROW()-3-COUNTIF(图纸表!$C:$C,"&gt;2000"),装饰表!A:B,2,1),""))</f>
        <v/>
      </c>
      <c r="B6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6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6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6" t="str">
        <f t="shared" si="0"/>
        <v/>
      </c>
      <c r="G66" t="str">
        <f t="shared" si="1"/>
        <v/>
      </c>
      <c r="H6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7" spans="1:8">
      <c r="A67" t="str">
        <f>IF(ROW()-3&lt;=COUNTIF(图纸表!$C:$C,"&gt;2000"),ROW()-3,IF(ROW()-3&lt;=COUNTIF(图纸表!$C:$C,"&gt;2000")+MAX(装饰表!A:A),VLOOKUP(ROW()-3-COUNTIF(图纸表!$C:$C,"&gt;2000"),装饰表!A:B,2,1),""))</f>
        <v/>
      </c>
      <c r="B6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7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7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7" t="str">
        <f t="shared" ref="F67:F105" si="2">IFERROR(FLOOR(E67/100,1)+1,"")</f>
        <v/>
      </c>
      <c r="G67" t="str">
        <f t="shared" ref="G67:G105" si="3">E67</f>
        <v/>
      </c>
      <c r="H6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8" spans="1:8">
      <c r="A68" t="str">
        <f>IF(ROW()-3&lt;=COUNTIF(图纸表!$C:$C,"&gt;2000"),ROW()-3,IF(ROW()-3&lt;=COUNTIF(图纸表!$C:$C,"&gt;2000")+MAX(装饰表!A:A),VLOOKUP(ROW()-3-COUNTIF(图纸表!$C:$C,"&gt;2000"),装饰表!A:B,2,1),""))</f>
        <v/>
      </c>
      <c r="B6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8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8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8" t="str">
        <f t="shared" si="2"/>
        <v/>
      </c>
      <c r="G68" t="str">
        <f t="shared" si="3"/>
        <v/>
      </c>
      <c r="H6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9" spans="1:8">
      <c r="A69" t="str">
        <f>IF(ROW()-3&lt;=COUNTIF(图纸表!$C:$C,"&gt;2000"),ROW()-3,IF(ROW()-3&lt;=COUNTIF(图纸表!$C:$C,"&gt;2000")+MAX(装饰表!A:A),VLOOKUP(ROW()-3-COUNTIF(图纸表!$C:$C,"&gt;2000"),装饰表!A:B,2,1),""))</f>
        <v/>
      </c>
      <c r="B6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9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9" t="str">
        <f t="shared" si="2"/>
        <v/>
      </c>
      <c r="G69" t="str">
        <f t="shared" si="3"/>
        <v/>
      </c>
      <c r="H6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0" spans="1:8">
      <c r="A70" t="str">
        <f>IF(ROW()-3&lt;=COUNTIF(图纸表!$C:$C,"&gt;2000"),ROW()-3,IF(ROW()-3&lt;=COUNTIF(图纸表!$C:$C,"&gt;2000")+MAX(装饰表!A:A),VLOOKUP(ROW()-3-COUNTIF(图纸表!$C:$C,"&gt;2000"),装饰表!A:B,2,1),""))</f>
        <v/>
      </c>
      <c r="B7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0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0" t="str">
        <f t="shared" si="2"/>
        <v/>
      </c>
      <c r="G70" t="str">
        <f t="shared" si="3"/>
        <v/>
      </c>
      <c r="H7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1" spans="1:8">
      <c r="A71" t="str">
        <f>IF(ROW()-3&lt;=COUNTIF(图纸表!$C:$C,"&gt;2000"),ROW()-3,IF(ROW()-3&lt;=COUNTIF(图纸表!$C:$C,"&gt;2000")+MAX(装饰表!A:A),VLOOKUP(ROW()-3-COUNTIF(图纸表!$C:$C,"&gt;2000"),装饰表!A:B,2,1),""))</f>
        <v/>
      </c>
      <c r="B7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1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1" t="str">
        <f t="shared" si="2"/>
        <v/>
      </c>
      <c r="G71" t="str">
        <f t="shared" si="3"/>
        <v/>
      </c>
      <c r="H7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2" spans="1:8">
      <c r="A72" t="str">
        <f>IF(ROW()-3&lt;=COUNTIF(图纸表!$C:$C,"&gt;2000"),ROW()-3,IF(ROW()-3&lt;=COUNTIF(图纸表!$C:$C,"&gt;2000")+MAX(装饰表!A:A),VLOOKUP(ROW()-3-COUNTIF(图纸表!$C:$C,"&gt;2000"),装饰表!A:B,2,1),""))</f>
        <v/>
      </c>
      <c r="B7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2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2" t="str">
        <f t="shared" si="2"/>
        <v/>
      </c>
      <c r="G72" t="str">
        <f t="shared" si="3"/>
        <v/>
      </c>
      <c r="H7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3" spans="1:8">
      <c r="A73" t="str">
        <f>IF(ROW()-3&lt;=COUNTIF(图纸表!$C:$C,"&gt;2000"),ROW()-3,IF(ROW()-3&lt;=COUNTIF(图纸表!$C:$C,"&gt;2000")+MAX(装饰表!A:A),VLOOKUP(ROW()-3-COUNTIF(图纸表!$C:$C,"&gt;2000"),装饰表!A:B,2,1),""))</f>
        <v/>
      </c>
      <c r="B7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3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3" t="str">
        <f t="shared" si="2"/>
        <v/>
      </c>
      <c r="G73" t="str">
        <f t="shared" si="3"/>
        <v/>
      </c>
      <c r="H7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4" spans="1:8">
      <c r="A74" t="str">
        <f>IF(ROW()-3&lt;=COUNTIF(图纸表!$C:$C,"&gt;2000"),ROW()-3,IF(ROW()-3&lt;=COUNTIF(图纸表!$C:$C,"&gt;2000")+MAX(装饰表!A:A),VLOOKUP(ROW()-3-COUNTIF(图纸表!$C:$C,"&gt;2000"),装饰表!A:B,2,1),""))</f>
        <v/>
      </c>
      <c r="B7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4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4" t="str">
        <f t="shared" si="2"/>
        <v/>
      </c>
      <c r="G74" t="str">
        <f t="shared" si="3"/>
        <v/>
      </c>
      <c r="H7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5" spans="1:8">
      <c r="A75" t="str">
        <f>IF(ROW()-3&lt;=COUNTIF(图纸表!$C:$C,"&gt;2000"),ROW()-3,IF(ROW()-3&lt;=COUNTIF(图纸表!$C:$C,"&gt;2000")+MAX(装饰表!A:A),VLOOKUP(ROW()-3-COUNTIF(图纸表!$C:$C,"&gt;2000"),装饰表!A:B,2,1),""))</f>
        <v/>
      </c>
      <c r="B7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5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5" t="str">
        <f t="shared" si="2"/>
        <v/>
      </c>
      <c r="G75" t="str">
        <f t="shared" si="3"/>
        <v/>
      </c>
      <c r="H7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6" spans="1:8">
      <c r="A76" t="str">
        <f>IF(ROW()-3&lt;=COUNTIF(图纸表!$C:$C,"&gt;2000"),ROW()-3,IF(ROW()-3&lt;=COUNTIF(图纸表!$C:$C,"&gt;2000")+MAX(装饰表!A:A),VLOOKUP(ROW()-3-COUNTIF(图纸表!$C:$C,"&gt;2000"),装饰表!A:B,2,1),""))</f>
        <v/>
      </c>
      <c r="B7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6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6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6" t="str">
        <f t="shared" si="2"/>
        <v/>
      </c>
      <c r="G76" t="str">
        <f t="shared" si="3"/>
        <v/>
      </c>
      <c r="H7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7" spans="1:8">
      <c r="A77" t="str">
        <f>IF(ROW()-3&lt;=COUNTIF(图纸表!$C:$C,"&gt;2000"),ROW()-3,IF(ROW()-3&lt;=COUNTIF(图纸表!$C:$C,"&gt;2000")+MAX(装饰表!A:A),VLOOKUP(ROW()-3-COUNTIF(图纸表!$C:$C,"&gt;2000"),装饰表!A:B,2,1),""))</f>
        <v/>
      </c>
      <c r="B7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7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7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7" t="str">
        <f t="shared" si="2"/>
        <v/>
      </c>
      <c r="G77" t="str">
        <f t="shared" si="3"/>
        <v/>
      </c>
      <c r="H7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8" spans="1:8">
      <c r="A78" t="str">
        <f>IF(ROW()-3&lt;=COUNTIF(图纸表!$C:$C,"&gt;2000"),ROW()-3,IF(ROW()-3&lt;=COUNTIF(图纸表!$C:$C,"&gt;2000")+MAX(装饰表!A:A),VLOOKUP(ROW()-3-COUNTIF(图纸表!$C:$C,"&gt;2000"),装饰表!A:B,2,1),""))</f>
        <v/>
      </c>
      <c r="B7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8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8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8" t="str">
        <f t="shared" si="2"/>
        <v/>
      </c>
      <c r="G78" t="str">
        <f t="shared" si="3"/>
        <v/>
      </c>
      <c r="H7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9" spans="1:8">
      <c r="A79" t="str">
        <f>IF(ROW()-3&lt;=COUNTIF(图纸表!$C:$C,"&gt;2000"),ROW()-3,IF(ROW()-3&lt;=COUNTIF(图纸表!$C:$C,"&gt;2000")+MAX(装饰表!A:A),VLOOKUP(ROW()-3-COUNTIF(图纸表!$C:$C,"&gt;2000"),装饰表!A:B,2,1),""))</f>
        <v/>
      </c>
      <c r="B7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9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9" t="str">
        <f t="shared" si="2"/>
        <v/>
      </c>
      <c r="G79" t="str">
        <f t="shared" si="3"/>
        <v/>
      </c>
      <c r="H7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0" spans="1:8">
      <c r="A80" t="str">
        <f>IF(ROW()-3&lt;=COUNTIF(图纸表!$C:$C,"&gt;2000"),ROW()-3,IF(ROW()-3&lt;=COUNTIF(图纸表!$C:$C,"&gt;2000")+MAX(装饰表!A:A),VLOOKUP(ROW()-3-COUNTIF(图纸表!$C:$C,"&gt;2000"),装饰表!A:B,2,1),""))</f>
        <v/>
      </c>
      <c r="B8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0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0" t="str">
        <f t="shared" si="2"/>
        <v/>
      </c>
      <c r="G80" t="str">
        <f t="shared" si="3"/>
        <v/>
      </c>
      <c r="H8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1" spans="1:8">
      <c r="A81" t="str">
        <f>IF(ROW()-3&lt;=COUNTIF(图纸表!$C:$C,"&gt;2000"),ROW()-3,IF(ROW()-3&lt;=COUNTIF(图纸表!$C:$C,"&gt;2000")+MAX(装饰表!A:A),VLOOKUP(ROW()-3-COUNTIF(图纸表!$C:$C,"&gt;2000"),装饰表!A:B,2,1),""))</f>
        <v/>
      </c>
      <c r="B8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1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1" t="str">
        <f t="shared" si="2"/>
        <v/>
      </c>
      <c r="G81" t="str">
        <f t="shared" si="3"/>
        <v/>
      </c>
      <c r="H8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2" spans="1:8">
      <c r="A82" t="str">
        <f>IF(ROW()-3&lt;=COUNTIF(图纸表!$C:$C,"&gt;2000"),ROW()-3,IF(ROW()-3&lt;=COUNTIF(图纸表!$C:$C,"&gt;2000")+MAX(装饰表!A:A),VLOOKUP(ROW()-3-COUNTIF(图纸表!$C:$C,"&gt;2000"),装饰表!A:B,2,1),""))</f>
        <v/>
      </c>
      <c r="B8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2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2" t="str">
        <f t="shared" si="2"/>
        <v/>
      </c>
      <c r="G82" t="str">
        <f t="shared" si="3"/>
        <v/>
      </c>
      <c r="H8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3" spans="1:8">
      <c r="A83" t="str">
        <f>IF(ROW()-3&lt;=COUNTIF(图纸表!$C:$C,"&gt;2000"),ROW()-3,IF(ROW()-3&lt;=COUNTIF(图纸表!$C:$C,"&gt;2000")+MAX(装饰表!A:A),VLOOKUP(ROW()-3-COUNTIF(图纸表!$C:$C,"&gt;2000"),装饰表!A:B,2,1),""))</f>
        <v/>
      </c>
      <c r="B8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3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3" t="str">
        <f t="shared" si="2"/>
        <v/>
      </c>
      <c r="G83" t="str">
        <f t="shared" si="3"/>
        <v/>
      </c>
      <c r="H8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4" spans="1:8">
      <c r="A84" t="str">
        <f>IF(ROW()-3&lt;=COUNTIF(图纸表!$C:$C,"&gt;2000"),ROW()-3,IF(ROW()-3&lt;=COUNTIF(图纸表!$C:$C,"&gt;2000")+MAX(装饰表!A:A),VLOOKUP(ROW()-3-COUNTIF(图纸表!$C:$C,"&gt;2000"),装饰表!A:B,2,1),""))</f>
        <v/>
      </c>
      <c r="B8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4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4" t="str">
        <f t="shared" si="2"/>
        <v/>
      </c>
      <c r="G84" t="str">
        <f t="shared" si="3"/>
        <v/>
      </c>
      <c r="H8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5" spans="1:8">
      <c r="A85" t="str">
        <f>IF(ROW()-3&lt;=COUNTIF(图纸表!$C:$C,"&gt;2000"),ROW()-3,IF(ROW()-3&lt;=COUNTIF(图纸表!$C:$C,"&gt;2000")+MAX(装饰表!A:A),VLOOKUP(ROW()-3-COUNTIF(图纸表!$C:$C,"&gt;2000"),装饰表!A:B,2,1),""))</f>
        <v/>
      </c>
      <c r="B8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5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5" t="str">
        <f t="shared" si="2"/>
        <v/>
      </c>
      <c r="G85" t="str">
        <f t="shared" si="3"/>
        <v/>
      </c>
      <c r="H8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6" spans="1:8">
      <c r="A86" t="str">
        <f>IF(ROW()-3&lt;=COUNTIF(图纸表!$C:$C,"&gt;2000"),ROW()-3,IF(ROW()-3&lt;=COUNTIF(图纸表!$C:$C,"&gt;2000")+MAX(装饰表!A:A),VLOOKUP(ROW()-3-COUNTIF(图纸表!$C:$C,"&gt;2000"),装饰表!A:B,2,1),""))</f>
        <v/>
      </c>
      <c r="B8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6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6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6" t="str">
        <f t="shared" si="2"/>
        <v/>
      </c>
      <c r="G86" t="str">
        <f t="shared" si="3"/>
        <v/>
      </c>
      <c r="H8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7" spans="1:8">
      <c r="A87" t="str">
        <f>IF(ROW()-3&lt;=COUNTIF(图纸表!$C:$C,"&gt;2000"),ROW()-3,IF(ROW()-3&lt;=COUNTIF(图纸表!$C:$C,"&gt;2000")+MAX(装饰表!A:A),VLOOKUP(ROW()-3-COUNTIF(图纸表!$C:$C,"&gt;2000"),装饰表!A:B,2,1),""))</f>
        <v/>
      </c>
      <c r="B8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7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7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7" t="str">
        <f t="shared" si="2"/>
        <v/>
      </c>
      <c r="G87" t="str">
        <f t="shared" si="3"/>
        <v/>
      </c>
      <c r="H8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8" spans="1:8">
      <c r="A88" t="str">
        <f>IF(ROW()-3&lt;=COUNTIF(图纸表!$C:$C,"&gt;2000"),ROW()-3,IF(ROW()-3&lt;=COUNTIF(图纸表!$C:$C,"&gt;2000")+MAX(装饰表!A:A),VLOOKUP(ROW()-3-COUNTIF(图纸表!$C:$C,"&gt;2000"),装饰表!A:B,2,1),""))</f>
        <v/>
      </c>
      <c r="B8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8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8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8" t="str">
        <f t="shared" si="2"/>
        <v/>
      </c>
      <c r="G88" t="str">
        <f t="shared" si="3"/>
        <v/>
      </c>
      <c r="H8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9" spans="1:8">
      <c r="A89" t="str">
        <f>IF(ROW()-3&lt;=COUNTIF(图纸表!$C:$C,"&gt;2000"),ROW()-3,IF(ROW()-3&lt;=COUNTIF(图纸表!$C:$C,"&gt;2000")+MAX(装饰表!A:A),VLOOKUP(ROW()-3-COUNTIF(图纸表!$C:$C,"&gt;2000"),装饰表!A:B,2,1),""))</f>
        <v/>
      </c>
      <c r="B8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9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9" t="str">
        <f t="shared" si="2"/>
        <v/>
      </c>
      <c r="G89" t="str">
        <f t="shared" si="3"/>
        <v/>
      </c>
      <c r="H8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0" spans="1:8">
      <c r="A90" t="str">
        <f>IF(ROW()-3&lt;=COUNTIF(图纸表!$C:$C,"&gt;2000"),ROW()-3,IF(ROW()-3&lt;=COUNTIF(图纸表!$C:$C,"&gt;2000")+MAX(装饰表!A:A),VLOOKUP(ROW()-3-COUNTIF(图纸表!$C:$C,"&gt;2000"),装饰表!A:B,2,1),""))</f>
        <v/>
      </c>
      <c r="B9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0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0" t="str">
        <f t="shared" si="2"/>
        <v/>
      </c>
      <c r="G90" t="str">
        <f t="shared" si="3"/>
        <v/>
      </c>
      <c r="H9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1" spans="1:8">
      <c r="A91" t="str">
        <f>IF(ROW()-3&lt;=COUNTIF(图纸表!$C:$C,"&gt;2000"),ROW()-3,IF(ROW()-3&lt;=COUNTIF(图纸表!$C:$C,"&gt;2000")+MAX(装饰表!A:A),VLOOKUP(ROW()-3-COUNTIF(图纸表!$C:$C,"&gt;2000"),装饰表!A:B,2,1),""))</f>
        <v/>
      </c>
      <c r="B9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1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1" t="str">
        <f t="shared" si="2"/>
        <v/>
      </c>
      <c r="G91" t="str">
        <f t="shared" si="3"/>
        <v/>
      </c>
      <c r="H9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2" spans="1:8">
      <c r="A92" t="str">
        <f>IF(ROW()-3&lt;=COUNTIF(图纸表!$C:$C,"&gt;2000"),ROW()-3,IF(ROW()-3&lt;=COUNTIF(图纸表!$C:$C,"&gt;2000")+MAX(装饰表!A:A),VLOOKUP(ROW()-3-COUNTIF(图纸表!$C:$C,"&gt;2000"),装饰表!A:B,2,1),""))</f>
        <v/>
      </c>
      <c r="B9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2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2" t="str">
        <f t="shared" si="2"/>
        <v/>
      </c>
      <c r="G92" t="str">
        <f t="shared" si="3"/>
        <v/>
      </c>
      <c r="H9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3" spans="1:8">
      <c r="A93" t="str">
        <f>IF(ROW()-3&lt;=COUNTIF(图纸表!$C:$C,"&gt;2000"),ROW()-3,IF(ROW()-3&lt;=COUNTIF(图纸表!$C:$C,"&gt;2000")+MAX(装饰表!A:A),VLOOKUP(ROW()-3-COUNTIF(图纸表!$C:$C,"&gt;2000"),装饰表!A:B,2,1),""))</f>
        <v/>
      </c>
      <c r="B9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3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3" t="str">
        <f t="shared" si="2"/>
        <v/>
      </c>
      <c r="G93" t="str">
        <f t="shared" si="3"/>
        <v/>
      </c>
      <c r="H9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4" spans="1:8">
      <c r="A94" t="str">
        <f>IF(ROW()-3&lt;=COUNTIF(图纸表!$C:$C,"&gt;2000"),ROW()-3,IF(ROW()-3&lt;=COUNTIF(图纸表!$C:$C,"&gt;2000")+MAX(装饰表!A:A),VLOOKUP(ROW()-3-COUNTIF(图纸表!$C:$C,"&gt;2000"),装饰表!A:B,2,1),""))</f>
        <v/>
      </c>
      <c r="B9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4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4" t="str">
        <f t="shared" si="2"/>
        <v/>
      </c>
      <c r="G94" t="str">
        <f t="shared" si="3"/>
        <v/>
      </c>
      <c r="H9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5" spans="1:8">
      <c r="A95" t="str">
        <f>IF(ROW()-3&lt;=COUNTIF(图纸表!$C:$C,"&gt;2000"),ROW()-3,IF(ROW()-3&lt;=COUNTIF(图纸表!$C:$C,"&gt;2000")+MAX(装饰表!A:A),VLOOKUP(ROW()-3-COUNTIF(图纸表!$C:$C,"&gt;2000"),装饰表!A:B,2,1),""))</f>
        <v/>
      </c>
      <c r="B9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5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5" t="str">
        <f t="shared" si="2"/>
        <v/>
      </c>
      <c r="G95" t="str">
        <f t="shared" si="3"/>
        <v/>
      </c>
      <c r="H9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6" spans="1:8">
      <c r="A96" t="str">
        <f>IF(ROW()-3&lt;=COUNTIF(图纸表!$C:$C,"&gt;2000"),ROW()-3,IF(ROW()-3&lt;=COUNTIF(图纸表!$C:$C,"&gt;2000")+MAX(装饰表!A:A),VLOOKUP(ROW()-3-COUNTIF(图纸表!$C:$C,"&gt;2000"),装饰表!A:B,2,1),""))</f>
        <v/>
      </c>
      <c r="B9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6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6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6" t="str">
        <f t="shared" si="2"/>
        <v/>
      </c>
      <c r="G96" t="str">
        <f t="shared" si="3"/>
        <v/>
      </c>
      <c r="H9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7" spans="1:8">
      <c r="A97" t="str">
        <f>IF(ROW()-3&lt;=COUNTIF(图纸表!$C:$C,"&gt;2000"),ROW()-3,IF(ROW()-3&lt;=COUNTIF(图纸表!$C:$C,"&gt;2000")+MAX(装饰表!A:A),VLOOKUP(ROW()-3-COUNTIF(图纸表!$C:$C,"&gt;2000"),装饰表!A:B,2,1),""))</f>
        <v/>
      </c>
      <c r="B9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7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7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7" t="str">
        <f t="shared" si="2"/>
        <v/>
      </c>
      <c r="G97" t="str">
        <f t="shared" si="3"/>
        <v/>
      </c>
      <c r="H9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8" spans="1:8">
      <c r="A98" t="str">
        <f>IF(ROW()-3&lt;=COUNTIF(图纸表!$C:$C,"&gt;2000"),ROW()-3,IF(ROW()-3&lt;=COUNTIF(图纸表!$C:$C,"&gt;2000")+MAX(装饰表!A:A),VLOOKUP(ROW()-3-COUNTIF(图纸表!$C:$C,"&gt;2000"),装饰表!A:B,2,1),""))</f>
        <v/>
      </c>
      <c r="B9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8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8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8" t="str">
        <f t="shared" si="2"/>
        <v/>
      </c>
      <c r="G98" t="str">
        <f t="shared" si="3"/>
        <v/>
      </c>
      <c r="H9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9" spans="1:8">
      <c r="A99" t="str">
        <f>IF(ROW()-3&lt;=COUNTIF(图纸表!$C:$C,"&gt;2000"),ROW()-3,IF(ROW()-3&lt;=COUNTIF(图纸表!$C:$C,"&gt;2000")+MAX(装饰表!A:A),VLOOKUP(ROW()-3-COUNTIF(图纸表!$C:$C,"&gt;2000"),装饰表!A:B,2,1),""))</f>
        <v/>
      </c>
      <c r="B9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9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9" t="str">
        <f t="shared" si="2"/>
        <v/>
      </c>
      <c r="G99" t="str">
        <f t="shared" si="3"/>
        <v/>
      </c>
      <c r="H9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0" spans="1:8">
      <c r="A100" t="str">
        <f>IF(ROW()-3&lt;=COUNTIF(图纸表!$C:$C,"&gt;2000"),ROW()-3,IF(ROW()-3&lt;=COUNTIF(图纸表!$C:$C,"&gt;2000")+MAX(装饰表!A:A),VLOOKUP(ROW()-3-COUNTIF(图纸表!$C:$C,"&gt;2000"),装饰表!A:B,2,1),""))</f>
        <v/>
      </c>
      <c r="B10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0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0" t="str">
        <f t="shared" si="2"/>
        <v/>
      </c>
      <c r="G100" t="str">
        <f t="shared" si="3"/>
        <v/>
      </c>
      <c r="H10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1" spans="1:8">
      <c r="A101" t="str">
        <f>IF(ROW()-3&lt;=COUNTIF(图纸表!$C:$C,"&gt;2000"),ROW()-3,IF(ROW()-3&lt;=COUNTIF(图纸表!$C:$C,"&gt;2000")+MAX(装饰表!A:A),VLOOKUP(ROW()-3-COUNTIF(图纸表!$C:$C,"&gt;2000"),装饰表!A:B,2,1),""))</f>
        <v/>
      </c>
      <c r="B10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1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1" t="str">
        <f t="shared" si="2"/>
        <v/>
      </c>
      <c r="G101" t="str">
        <f t="shared" si="3"/>
        <v/>
      </c>
      <c r="H10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2" spans="1:8">
      <c r="A102" t="str">
        <f>IF(ROW()-3&lt;=COUNTIF(图纸表!$C:$C,"&gt;2000"),ROW()-3,IF(ROW()-3&lt;=COUNTIF(图纸表!$C:$C,"&gt;2000")+MAX(装饰表!A:A),VLOOKUP(ROW()-3-COUNTIF(图纸表!$C:$C,"&gt;2000"),装饰表!A:B,2,1),""))</f>
        <v/>
      </c>
      <c r="B10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2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2" t="str">
        <f t="shared" si="2"/>
        <v/>
      </c>
      <c r="G102" t="str">
        <f t="shared" si="3"/>
        <v/>
      </c>
      <c r="H10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3" spans="1:8">
      <c r="A103" t="str">
        <f>IF(ROW()-3&lt;=COUNTIF(图纸表!$C:$C,"&gt;2000"),ROW()-3,IF(ROW()-3&lt;=COUNTIF(图纸表!$C:$C,"&gt;2000")+MAX(装饰表!A:A),VLOOKUP(ROW()-3-COUNTIF(图纸表!$C:$C,"&gt;2000"),装饰表!A:B,2,1),""))</f>
        <v/>
      </c>
      <c r="B10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3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3" t="str">
        <f t="shared" si="2"/>
        <v/>
      </c>
      <c r="G103" t="str">
        <f t="shared" si="3"/>
        <v/>
      </c>
      <c r="H10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4" spans="1:8">
      <c r="A104" t="str">
        <f>IF(ROW()-3&lt;=COUNTIF(图纸表!$C:$C,"&gt;2000"),ROW()-3,IF(ROW()-3&lt;=COUNTIF(图纸表!$C:$C,"&gt;2000")+MAX(装饰表!A:A),VLOOKUP(ROW()-3-COUNTIF(图纸表!$C:$C,"&gt;2000"),装饰表!A:B,2,1),""))</f>
        <v/>
      </c>
      <c r="B10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4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4" t="str">
        <f t="shared" si="2"/>
        <v/>
      </c>
      <c r="G104" t="str">
        <f t="shared" si="3"/>
        <v/>
      </c>
      <c r="H10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5" spans="1:8">
      <c r="A105" t="str">
        <f>IF(ROW()-3&lt;=COUNTIF(图纸表!$C:$C,"&gt;2000"),ROW()-3,IF(ROW()-3&lt;=COUNTIF(图纸表!$C:$C,"&gt;2000")+MAX(装饰表!A:A),VLOOKUP(ROW()-3-COUNTIF(图纸表!$C:$C,"&gt;2000"),装饰表!A:B,2,1),""))</f>
        <v/>
      </c>
      <c r="B10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5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5" t="str">
        <f t="shared" si="2"/>
        <v/>
      </c>
      <c r="G105" t="str">
        <f t="shared" si="3"/>
        <v/>
      </c>
      <c r="H10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</sheetData>
  <phoneticPr fontId="19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J30"/>
  <sheetViews>
    <sheetView workbookViewId="0">
      <selection activeCell="B3" sqref="B3:J3"/>
    </sheetView>
  </sheetViews>
  <sheetFormatPr defaultColWidth="9" defaultRowHeight="14.25"/>
  <cols>
    <col min="3" max="3" width="20.625" customWidth="1"/>
    <col min="4" max="4" width="16.25" customWidth="1"/>
    <col min="5" max="5" width="15.5" style="7" customWidth="1"/>
    <col min="9" max="9" width="23.25" customWidth="1"/>
  </cols>
  <sheetData>
    <row r="1" spans="1:10">
      <c r="B1" t="s">
        <v>1070</v>
      </c>
      <c r="C1" t="s">
        <v>972</v>
      </c>
      <c r="D1" t="s">
        <v>1089</v>
      </c>
      <c r="E1" s="7" t="s">
        <v>1071</v>
      </c>
      <c r="F1" t="s">
        <v>1077</v>
      </c>
      <c r="G1" t="s">
        <v>1078</v>
      </c>
      <c r="H1" t="s">
        <v>1079</v>
      </c>
      <c r="I1" t="s">
        <v>1095</v>
      </c>
      <c r="J1" t="s">
        <v>1080</v>
      </c>
    </row>
    <row r="2" spans="1:10">
      <c r="A2" t="s">
        <v>1083</v>
      </c>
      <c r="B2" t="s">
        <v>1096</v>
      </c>
      <c r="C2" t="s">
        <v>1061</v>
      </c>
      <c r="D2" t="s">
        <v>1094</v>
      </c>
      <c r="E2" s="7" t="s">
        <v>1013</v>
      </c>
      <c r="F2" t="s">
        <v>62</v>
      </c>
      <c r="G2" t="s">
        <v>63</v>
      </c>
      <c r="H2" t="s">
        <v>64</v>
      </c>
      <c r="I2" t="s">
        <v>1097</v>
      </c>
      <c r="J2" t="s">
        <v>1098</v>
      </c>
    </row>
    <row r="3" spans="1:10">
      <c r="A3">
        <v>1</v>
      </c>
      <c r="B3">
        <f ca="1">drawing!C3</f>
        <v>2118</v>
      </c>
      <c r="C3" t="str">
        <f ca="1">drawing!F3</f>
        <v>drawing_name_18</v>
      </c>
      <c r="D3">
        <f>图纸表!O3</f>
        <v>123</v>
      </c>
      <c r="E3" s="7" t="str">
        <f ca="1">VLOOKUP($C3,OFFSET(图纸表!$N$1,MATCH($C3,图纸表!$N:$N,0)-1,0,1,11),11,1)</f>
        <v>building_32_13</v>
      </c>
      <c r="F3">
        <f ca="1">drawing!H3</f>
        <v>11</v>
      </c>
      <c r="G3">
        <f ca="1">drawing!I3</f>
        <v>11</v>
      </c>
      <c r="H3">
        <f ca="1">drawing!J3</f>
        <v>10</v>
      </c>
      <c r="I3" t="str">
        <f ca="1">drawing!E3</f>
        <v>build_13_11x11x10-0.schematic</v>
      </c>
      <c r="J3" t="s">
        <v>1099</v>
      </c>
    </row>
    <row r="4" spans="1:10">
      <c r="B4">
        <f ca="1">drawing!C4</f>
        <v>2112</v>
      </c>
      <c r="C4" t="str">
        <f ca="1">drawing!F4</f>
        <v>drawing_name_12</v>
      </c>
      <c r="D4">
        <f>图纸表!O4</f>
        <v>123</v>
      </c>
      <c r="E4" s="7" t="str">
        <f ca="1">VLOOKUP($C4,OFFSET(图纸表!$N$1,MATCH($C4,图纸表!$N:$N,0)-1,0,1,11),11,1)</f>
        <v>building_32_07</v>
      </c>
      <c r="F4">
        <f ca="1">drawing!H4</f>
        <v>11</v>
      </c>
      <c r="G4">
        <f ca="1">drawing!I4</f>
        <v>11</v>
      </c>
      <c r="H4">
        <f ca="1">drawing!J4</f>
        <v>8</v>
      </c>
      <c r="I4" t="str">
        <f ca="1">drawing!E4</f>
        <v>build_07_11x11x8-1.schematic</v>
      </c>
      <c r="J4" t="s">
        <v>1099</v>
      </c>
    </row>
    <row r="5" spans="1:10">
      <c r="B5">
        <f ca="1">drawing!C5</f>
        <v>2106</v>
      </c>
      <c r="C5" t="str">
        <f ca="1">drawing!F5</f>
        <v>drawing_name_6</v>
      </c>
      <c r="D5">
        <f>图纸表!O5</f>
        <v>123</v>
      </c>
      <c r="E5" s="7" t="str">
        <f ca="1">VLOOKUP($C5,OFFSET(图纸表!$N$1,MATCH($C5,图纸表!$N:$N,0)-1,0,1,11),11,1)</f>
        <v>building_32_01</v>
      </c>
      <c r="F5">
        <f ca="1">drawing!H5</f>
        <v>9</v>
      </c>
      <c r="G5">
        <f ca="1">drawing!I5</f>
        <v>9</v>
      </c>
      <c r="H5">
        <f ca="1">drawing!J5</f>
        <v>10</v>
      </c>
      <c r="I5" t="str">
        <f ca="1">drawing!E5</f>
        <v>build_01_9x9x10-0.schematic</v>
      </c>
      <c r="J5" t="s">
        <v>1099</v>
      </c>
    </row>
    <row r="6" spans="1:10">
      <c r="B6">
        <f ca="1">drawing!C6</f>
        <v>2117</v>
      </c>
      <c r="C6" t="str">
        <f ca="1">drawing!F6</f>
        <v>drawing_name_17</v>
      </c>
      <c r="D6">
        <f>图纸表!O6</f>
        <v>123</v>
      </c>
      <c r="E6" s="7" t="str">
        <f ca="1">VLOOKUP($C6,OFFSET(图纸表!$N$1,MATCH($C6,图纸表!$N:$N,0)-1,0,1,11),11,1)</f>
        <v>building_32_12</v>
      </c>
      <c r="F6">
        <f ca="1">drawing!H6</f>
        <v>11</v>
      </c>
      <c r="G6">
        <f ca="1">drawing!I6</f>
        <v>11</v>
      </c>
      <c r="H6">
        <f ca="1">drawing!J6</f>
        <v>10</v>
      </c>
      <c r="I6" t="str">
        <f ca="1">drawing!E6</f>
        <v>build_12_11x11x10-1.schematic</v>
      </c>
      <c r="J6" t="s">
        <v>1099</v>
      </c>
    </row>
    <row r="7" spans="1:10">
      <c r="B7">
        <f ca="1">drawing!C7</f>
        <v>2108</v>
      </c>
      <c r="C7" t="str">
        <f ca="1">drawing!F7</f>
        <v>drawing_name_8</v>
      </c>
      <c r="D7">
        <f>图纸表!O7</f>
        <v>123</v>
      </c>
      <c r="E7" s="7" t="str">
        <f ca="1">VLOOKUP($C7,OFFSET(图纸表!$N$1,MATCH($C7,图纸表!$N:$N,0)-1,0,1,11),11,1)</f>
        <v>building_32_03</v>
      </c>
      <c r="F7">
        <f ca="1">drawing!H7</f>
        <v>9</v>
      </c>
      <c r="G7">
        <f ca="1">drawing!I7</f>
        <v>9</v>
      </c>
      <c r="H7">
        <f ca="1">drawing!J7</f>
        <v>13</v>
      </c>
      <c r="I7" t="str">
        <f ca="1">drawing!E7</f>
        <v>build_03_9x9x13-1.schematic</v>
      </c>
      <c r="J7" t="s">
        <v>1099</v>
      </c>
    </row>
    <row r="8" spans="1:10">
      <c r="B8">
        <f ca="1">drawing!C8</f>
        <v>2109</v>
      </c>
      <c r="C8" t="str">
        <f ca="1">drawing!F8</f>
        <v>drawing_name_9</v>
      </c>
      <c r="D8">
        <f>图纸表!O8</f>
        <v>123</v>
      </c>
      <c r="E8" s="7" t="str">
        <f ca="1">VLOOKUP($C8,OFFSET(图纸表!$N$1,MATCH($C8,图纸表!$N:$N,0)-1,0,1,11),11,1)</f>
        <v>building_32_04</v>
      </c>
      <c r="F8">
        <f ca="1">drawing!H8</f>
        <v>11</v>
      </c>
      <c r="G8">
        <f ca="1">drawing!I8</f>
        <v>11</v>
      </c>
      <c r="H8">
        <f ca="1">drawing!J8</f>
        <v>12</v>
      </c>
      <c r="I8" t="str">
        <f ca="1">drawing!E8</f>
        <v>build_04_11x11x12-1.schematic</v>
      </c>
      <c r="J8" t="s">
        <v>1099</v>
      </c>
    </row>
    <row r="9" spans="1:10">
      <c r="B9">
        <f ca="1">drawing!C9</f>
        <v>2113</v>
      </c>
      <c r="C9" t="str">
        <f ca="1">drawing!F9</f>
        <v>drawing_name_13</v>
      </c>
      <c r="D9">
        <f>图纸表!O9</f>
        <v>123</v>
      </c>
      <c r="E9" s="7" t="str">
        <f ca="1">VLOOKUP($C9,OFFSET(图纸表!$N$1,MATCH($C9,图纸表!$N:$N,0)-1,0,1,11),11,1)</f>
        <v>building_32_08</v>
      </c>
      <c r="F9">
        <f ca="1">drawing!H9</f>
        <v>11</v>
      </c>
      <c r="G9">
        <f ca="1">drawing!I9</f>
        <v>11</v>
      </c>
      <c r="H9">
        <f ca="1">drawing!J9</f>
        <v>13</v>
      </c>
      <c r="I9" t="str">
        <f ca="1">drawing!E9</f>
        <v>build_08_11x11x13-1.schematic</v>
      </c>
      <c r="J9" t="s">
        <v>1099</v>
      </c>
    </row>
    <row r="10" spans="1:10">
      <c r="B10">
        <f ca="1">drawing!C10</f>
        <v>2111</v>
      </c>
      <c r="C10" t="str">
        <f ca="1">drawing!F10</f>
        <v>drawing_name_11</v>
      </c>
      <c r="D10">
        <f>图纸表!O10</f>
        <v>123</v>
      </c>
      <c r="E10" s="7" t="str">
        <f ca="1">VLOOKUP($C10,OFFSET(图纸表!$N$1,MATCH($C10,图纸表!$N:$N,0)-1,0,1,11),11,1)</f>
        <v>building_32_06</v>
      </c>
      <c r="F10">
        <f ca="1">drawing!H10</f>
        <v>11</v>
      </c>
      <c r="G10">
        <f ca="1">drawing!I10</f>
        <v>11</v>
      </c>
      <c r="H10">
        <f ca="1">drawing!J10</f>
        <v>16</v>
      </c>
      <c r="I10" t="str">
        <f ca="1">drawing!E10</f>
        <v>build_06_11x11x16-1.schematic</v>
      </c>
      <c r="J10" t="s">
        <v>1099</v>
      </c>
    </row>
    <row r="11" spans="1:10">
      <c r="B11">
        <f ca="1">drawing!C11</f>
        <v>2110</v>
      </c>
      <c r="C11" t="str">
        <f ca="1">drawing!F11</f>
        <v>drawing_name_10</v>
      </c>
      <c r="D11">
        <f>图纸表!O11</f>
        <v>123</v>
      </c>
      <c r="E11" s="7" t="str">
        <f ca="1">VLOOKUP($C11,OFFSET(图纸表!$N$1,MATCH($C11,图纸表!$N:$N,0)-1,0,1,11),11,1)</f>
        <v>building_32_05</v>
      </c>
      <c r="F11">
        <f ca="1">drawing!H11</f>
        <v>11</v>
      </c>
      <c r="G11">
        <f ca="1">drawing!I11</f>
        <v>11</v>
      </c>
      <c r="H11">
        <f ca="1">drawing!J11</f>
        <v>20</v>
      </c>
      <c r="I11" t="str">
        <f ca="1">drawing!E11</f>
        <v>build_05_11x11x20-1.schematic</v>
      </c>
      <c r="J11" t="s">
        <v>1099</v>
      </c>
    </row>
    <row r="12" spans="1:10">
      <c r="B12">
        <f ca="1">drawing!C12</f>
        <v>2107</v>
      </c>
      <c r="C12" t="str">
        <f ca="1">drawing!F12</f>
        <v>drawing_name_7</v>
      </c>
      <c r="D12">
        <f>图纸表!O12</f>
        <v>123</v>
      </c>
      <c r="E12" s="7" t="str">
        <f ca="1">VLOOKUP($C12,OFFSET(图纸表!$N$1,MATCH($C12,图纸表!$N:$N,0)-1,0,1,11),11,1)</f>
        <v>building_32_02</v>
      </c>
      <c r="F12">
        <f ca="1">drawing!H12</f>
        <v>11</v>
      </c>
      <c r="G12">
        <f ca="1">drawing!I12</f>
        <v>11</v>
      </c>
      <c r="H12">
        <f ca="1">drawing!J12</f>
        <v>23</v>
      </c>
      <c r="I12" t="str">
        <f ca="1">drawing!E12</f>
        <v>build_02_11x11x23-0.schematic</v>
      </c>
      <c r="J12" t="s">
        <v>1099</v>
      </c>
    </row>
    <row r="13" spans="1:10">
      <c r="B13">
        <f ca="1">drawing!C13</f>
        <v>2114</v>
      </c>
      <c r="C13" t="str">
        <f ca="1">drawing!F13</f>
        <v>drawing_name_14</v>
      </c>
      <c r="D13">
        <f>图纸表!O13</f>
        <v>123</v>
      </c>
      <c r="E13" s="7" t="str">
        <f ca="1">VLOOKUP($C13,OFFSET(图纸表!$N$1,MATCH($C13,图纸表!$N:$N,0)-1,0,1,11),11,1)</f>
        <v>building_32_09</v>
      </c>
      <c r="F13">
        <f ca="1">drawing!H13</f>
        <v>11</v>
      </c>
      <c r="G13">
        <f ca="1">drawing!I13</f>
        <v>11</v>
      </c>
      <c r="H13">
        <f ca="1">drawing!J13</f>
        <v>14</v>
      </c>
      <c r="I13" t="str">
        <f ca="1">drawing!E13</f>
        <v>build_09_11x11x14-1.schematic</v>
      </c>
      <c r="J13" t="s">
        <v>1099</v>
      </c>
    </row>
    <row r="14" spans="1:10">
      <c r="B14">
        <f ca="1">drawing!C14</f>
        <v>2101</v>
      </c>
      <c r="C14" t="str">
        <f ca="1">drawing!F14</f>
        <v>drawing_name_1</v>
      </c>
      <c r="D14">
        <f>图纸表!O14</f>
        <v>123</v>
      </c>
      <c r="E14" s="7" t="str">
        <f ca="1">VLOOKUP($C14,OFFSET(图纸表!$N$1,MATCH($C14,图纸表!$N:$N,0)-1,0,1,11),11,1)</f>
        <v>town_32_01</v>
      </c>
      <c r="F14">
        <f ca="1">drawing!H14</f>
        <v>16</v>
      </c>
      <c r="G14">
        <f ca="1">drawing!I14</f>
        <v>16</v>
      </c>
      <c r="H14">
        <f ca="1">drawing!J14</f>
        <v>11</v>
      </c>
      <c r="I14" t="str">
        <f ca="1">drawing!E14</f>
        <v>Town_01_16x16x11-1.schematic</v>
      </c>
      <c r="J14" t="s">
        <v>1099</v>
      </c>
    </row>
    <row r="15" spans="1:10">
      <c r="B15">
        <f ca="1">drawing!C15</f>
        <v>2115</v>
      </c>
      <c r="C15" t="str">
        <f ca="1">drawing!F15</f>
        <v>drawing_name_15</v>
      </c>
      <c r="D15">
        <f>图纸表!O15</f>
        <v>123</v>
      </c>
      <c r="E15" s="7" t="str">
        <f ca="1">VLOOKUP($C15,OFFSET(图纸表!$N$1,MATCH($C15,图纸表!$N:$N,0)-1,0,1,11),11,1)</f>
        <v>building_32_10</v>
      </c>
      <c r="F15">
        <f ca="1">drawing!H15</f>
        <v>21</v>
      </c>
      <c r="G15">
        <f ca="1">drawing!I15</f>
        <v>21</v>
      </c>
      <c r="H15">
        <f ca="1">drawing!J15</f>
        <v>10</v>
      </c>
      <c r="I15" t="str">
        <f ca="1">drawing!E15</f>
        <v>build_10_21x21x10-1.schematic</v>
      </c>
      <c r="J15" t="s">
        <v>1099</v>
      </c>
    </row>
    <row r="16" spans="1:10">
      <c r="B16">
        <f ca="1">drawing!C16</f>
        <v>2116</v>
      </c>
      <c r="C16" t="str">
        <f ca="1">drawing!F16</f>
        <v>drawing_name_16</v>
      </c>
      <c r="D16">
        <f>图纸表!O16</f>
        <v>123</v>
      </c>
      <c r="E16" s="7" t="str">
        <f ca="1">VLOOKUP($C16,OFFSET(图纸表!$N$1,MATCH($C16,图纸表!$N:$N,0)-1,0,1,11),11,1)</f>
        <v>building_32_11</v>
      </c>
      <c r="F16">
        <f ca="1">drawing!H16</f>
        <v>16</v>
      </c>
      <c r="G16">
        <f ca="1">drawing!I16</f>
        <v>16</v>
      </c>
      <c r="H16">
        <f ca="1">drawing!J16</f>
        <v>14</v>
      </c>
      <c r="I16" t="str">
        <f ca="1">drawing!E16</f>
        <v>build_11_16x16x14-0.schematic</v>
      </c>
      <c r="J16" t="s">
        <v>1099</v>
      </c>
    </row>
    <row r="17" spans="2:10">
      <c r="B17">
        <f ca="1">drawing!C17</f>
        <v>2102</v>
      </c>
      <c r="C17" t="str">
        <f ca="1">drawing!F17</f>
        <v>drawing_name_2</v>
      </c>
      <c r="D17">
        <f>图纸表!O17</f>
        <v>123</v>
      </c>
      <c r="E17" s="7" t="str">
        <f ca="1">VLOOKUP($C17,OFFSET(图纸表!$N$1,MATCH($C17,图纸表!$N:$N,0)-1,0,1,11),11,1)</f>
        <v>town_32_02</v>
      </c>
      <c r="F17">
        <f ca="1">drawing!H17</f>
        <v>19</v>
      </c>
      <c r="G17">
        <f ca="1">drawing!I17</f>
        <v>19</v>
      </c>
      <c r="H17">
        <f ca="1">drawing!J17</f>
        <v>17</v>
      </c>
      <c r="I17" t="str">
        <f ca="1">drawing!E17</f>
        <v>Town_02_19x19x17-1.schematic</v>
      </c>
      <c r="J17" t="s">
        <v>1099</v>
      </c>
    </row>
    <row r="18" spans="2:10">
      <c r="B18">
        <f ca="1">drawing!C18</f>
        <v>2105</v>
      </c>
      <c r="C18" t="str">
        <f ca="1">drawing!F18</f>
        <v>drawing_name_5</v>
      </c>
      <c r="D18">
        <f>图纸表!O18</f>
        <v>123</v>
      </c>
      <c r="E18" s="7" t="str">
        <f ca="1">VLOOKUP($C18,OFFSET(图纸表!$N$1,MATCH($C18,图纸表!$N:$N,0)-1,0,1,11),11,1)</f>
        <v>town_32_05</v>
      </c>
      <c r="F18">
        <f ca="1">drawing!H18</f>
        <v>17</v>
      </c>
      <c r="G18">
        <f ca="1">drawing!I18</f>
        <v>17</v>
      </c>
      <c r="H18">
        <f ca="1">drawing!J18</f>
        <v>24</v>
      </c>
      <c r="I18" t="str">
        <f ca="1">drawing!E18</f>
        <v>Town_05_17x17x24-1.schematic</v>
      </c>
      <c r="J18" t="s">
        <v>1099</v>
      </c>
    </row>
    <row r="19" spans="2:10">
      <c r="B19">
        <f ca="1">drawing!C19</f>
        <v>2103</v>
      </c>
      <c r="C19" t="str">
        <f ca="1">drawing!F19</f>
        <v>drawing_name_3</v>
      </c>
      <c r="D19">
        <f>图纸表!O19</f>
        <v>123</v>
      </c>
      <c r="E19" s="7" t="str">
        <f ca="1">VLOOKUP($C19,OFFSET(图纸表!$N$1,MATCH($C19,图纸表!$N:$N,0)-1,0,1,11),11,1)</f>
        <v>town_32_03</v>
      </c>
      <c r="F19">
        <f ca="1">drawing!H19</f>
        <v>21</v>
      </c>
      <c r="G19">
        <f ca="1">drawing!I19</f>
        <v>21</v>
      </c>
      <c r="H19">
        <f ca="1">drawing!J19</f>
        <v>14</v>
      </c>
      <c r="I19" t="str">
        <f ca="1">drawing!E19</f>
        <v>Town_03_21x21x14-1.schematic</v>
      </c>
      <c r="J19" t="s">
        <v>1099</v>
      </c>
    </row>
    <row r="20" spans="2:10">
      <c r="B20">
        <f ca="1">drawing!C20</f>
        <v>2104</v>
      </c>
      <c r="C20" t="str">
        <f ca="1">drawing!F20</f>
        <v>drawing_name_4</v>
      </c>
      <c r="D20">
        <f>图纸表!O20</f>
        <v>123</v>
      </c>
      <c r="E20" s="7" t="str">
        <f ca="1">VLOOKUP($C20,OFFSET(图纸表!$N$1,MATCH($C20,图纸表!$N:$N,0)-1,0,1,11),11,1)</f>
        <v>town_32_04</v>
      </c>
      <c r="F20">
        <f ca="1">drawing!H20</f>
        <v>20</v>
      </c>
      <c r="G20">
        <f ca="1">drawing!I20</f>
        <v>20</v>
      </c>
      <c r="H20">
        <f ca="1">drawing!J20</f>
        <v>22</v>
      </c>
      <c r="I20" t="str">
        <f ca="1">drawing!E20</f>
        <v>Town_04_20x20x22-0.schematic</v>
      </c>
      <c r="J20" t="s">
        <v>1099</v>
      </c>
    </row>
    <row r="21" spans="2:10">
      <c r="B21">
        <f ca="1">drawing!C21</f>
        <v>2121</v>
      </c>
      <c r="C21" t="str">
        <f ca="1">drawing!F21</f>
        <v>drawing_name_21</v>
      </c>
      <c r="D21">
        <f>图纸表!O21</f>
        <v>123</v>
      </c>
      <c r="E21" s="7" t="str">
        <f ca="1">VLOOKUP($C21,OFFSET(图纸表!$N$1,MATCH($C21,图纸表!$N:$N,0)-1,0,1,11),11,1)</f>
        <v>landscape_32_03</v>
      </c>
      <c r="F21">
        <f ca="1">drawing!H21</f>
        <v>1</v>
      </c>
      <c r="G21">
        <f ca="1">drawing!I21</f>
        <v>1</v>
      </c>
      <c r="H21">
        <f ca="1">drawing!J21</f>
        <v>5</v>
      </c>
      <c r="I21" t="str">
        <f ca="1">drawing!E21</f>
        <v>Landscape_03_1x1x5-0.schematic</v>
      </c>
      <c r="J21" t="s">
        <v>1099</v>
      </c>
    </row>
    <row r="22" spans="2:10">
      <c r="B22">
        <f ca="1">drawing!C22</f>
        <v>2120</v>
      </c>
      <c r="C22" t="str">
        <f ca="1">drawing!F22</f>
        <v>drawing_name_20</v>
      </c>
      <c r="D22">
        <f>图纸表!O22</f>
        <v>123</v>
      </c>
      <c r="E22" s="7" t="str">
        <f ca="1">VLOOKUP($C22,OFFSET(图纸表!$N$1,MATCH($C22,图纸表!$N:$N,0)-1,0,1,11),11,1)</f>
        <v>landscape_32_02</v>
      </c>
      <c r="F22">
        <f ca="1">drawing!H22</f>
        <v>3</v>
      </c>
      <c r="G22">
        <f ca="1">drawing!I22</f>
        <v>3</v>
      </c>
      <c r="H22">
        <f ca="1">drawing!J22</f>
        <v>5</v>
      </c>
      <c r="I22" t="str">
        <f ca="1">drawing!E22</f>
        <v>Landscape_02_3x3x5-0.schematic</v>
      </c>
      <c r="J22" t="s">
        <v>1099</v>
      </c>
    </row>
    <row r="23" spans="2:10">
      <c r="B23">
        <f ca="1">drawing!C23</f>
        <v>2125</v>
      </c>
      <c r="C23" t="str">
        <f ca="1">drawing!F23</f>
        <v>drawing_name_25</v>
      </c>
      <c r="D23">
        <f>图纸表!O23</f>
        <v>123</v>
      </c>
      <c r="E23" s="7" t="str">
        <f ca="1">VLOOKUP($C23,OFFSET(图纸表!$N$1,MATCH($C23,图纸表!$N:$N,0)-1,0,1,11),11,1)</f>
        <v>landscape_32_07</v>
      </c>
      <c r="F23">
        <f ca="1">drawing!H23</f>
        <v>2</v>
      </c>
      <c r="G23">
        <f ca="1">drawing!I23</f>
        <v>2</v>
      </c>
      <c r="H23">
        <f ca="1">drawing!J23</f>
        <v>8</v>
      </c>
      <c r="I23" t="str">
        <f ca="1">drawing!E23</f>
        <v>Landscape_07_2x2x8-0.schematic</v>
      </c>
      <c r="J23" t="s">
        <v>1099</v>
      </c>
    </row>
    <row r="24" spans="2:10">
      <c r="B24">
        <f ca="1">drawing!C24</f>
        <v>2124</v>
      </c>
      <c r="C24" t="str">
        <f ca="1">drawing!F24</f>
        <v>drawing_name_24</v>
      </c>
      <c r="D24">
        <f>图纸表!O24</f>
        <v>123</v>
      </c>
      <c r="E24" s="7" t="str">
        <f ca="1">VLOOKUP($C24,OFFSET(图纸表!$N$1,MATCH($C24,图纸表!$N:$N,0)-1,0,1,11),11,1)</f>
        <v>landscape_32_06</v>
      </c>
      <c r="F24">
        <f ca="1">drawing!H24</f>
        <v>3</v>
      </c>
      <c r="G24">
        <f ca="1">drawing!I24</f>
        <v>3</v>
      </c>
      <c r="H24">
        <f ca="1">drawing!J24</f>
        <v>4</v>
      </c>
      <c r="I24" t="str">
        <f ca="1">drawing!E24</f>
        <v>Landscape_06_3x3x4-0.schematic</v>
      </c>
      <c r="J24" t="s">
        <v>1099</v>
      </c>
    </row>
    <row r="25" spans="2:10">
      <c r="B25">
        <f ca="1">drawing!C25</f>
        <v>2128</v>
      </c>
      <c r="C25" t="str">
        <f ca="1">drawing!F25</f>
        <v>drawing_name_28</v>
      </c>
      <c r="D25">
        <f>图纸表!O25</f>
        <v>123</v>
      </c>
      <c r="E25" s="7" t="str">
        <f ca="1">VLOOKUP($C25,OFFSET(图纸表!$N$1,MATCH($C25,图纸表!$N:$N,0)-1,0,1,11),11,1)</f>
        <v>landscape_32_10</v>
      </c>
      <c r="F25">
        <f ca="1">drawing!H25</f>
        <v>5</v>
      </c>
      <c r="G25">
        <f ca="1">drawing!I25</f>
        <v>5</v>
      </c>
      <c r="H25">
        <f ca="1">drawing!J25</f>
        <v>7</v>
      </c>
      <c r="I25" t="str">
        <f ca="1">drawing!E25</f>
        <v>Landscape_10_5x5x7-0.schematic</v>
      </c>
      <c r="J25" t="s">
        <v>1099</v>
      </c>
    </row>
    <row r="26" spans="2:10">
      <c r="B26">
        <f ca="1">drawing!C26</f>
        <v>2127</v>
      </c>
      <c r="C26" t="str">
        <f ca="1">drawing!F26</f>
        <v>drawing_name_27</v>
      </c>
      <c r="D26">
        <f>图纸表!O26</f>
        <v>123</v>
      </c>
      <c r="E26" s="7" t="str">
        <f ca="1">VLOOKUP($C26,OFFSET(图纸表!$N$1,MATCH($C26,图纸表!$N:$N,0)-1,0,1,11),11,1)</f>
        <v>landscape_32_09</v>
      </c>
      <c r="F26">
        <f ca="1">drawing!H26</f>
        <v>5</v>
      </c>
      <c r="G26">
        <f ca="1">drawing!I26</f>
        <v>5</v>
      </c>
      <c r="H26">
        <f ca="1">drawing!J26</f>
        <v>6</v>
      </c>
      <c r="I26" t="str">
        <f ca="1">drawing!E26</f>
        <v>Landscape_09_5x5x6-0.schematic</v>
      </c>
      <c r="J26" t="s">
        <v>1099</v>
      </c>
    </row>
    <row r="27" spans="2:10">
      <c r="B27">
        <f ca="1">drawing!C27</f>
        <v>2122</v>
      </c>
      <c r="C27" t="str">
        <f ca="1">drawing!F27</f>
        <v>drawing_name_22</v>
      </c>
      <c r="D27">
        <f>图纸表!O27</f>
        <v>123</v>
      </c>
      <c r="E27" s="7" t="str">
        <f ca="1">VLOOKUP($C27,OFFSET(图纸表!$N$1,MATCH($C27,图纸表!$N:$N,0)-1,0,1,11),11,1)</f>
        <v>landscape_32_04</v>
      </c>
      <c r="F27">
        <f ca="1">drawing!H27</f>
        <v>5</v>
      </c>
      <c r="G27">
        <f ca="1">drawing!I27</f>
        <v>5</v>
      </c>
      <c r="H27">
        <f ca="1">drawing!J27</f>
        <v>2</v>
      </c>
      <c r="I27" t="str">
        <f ca="1">drawing!E27</f>
        <v>Landscape_04_5x5x2-1.schematic</v>
      </c>
      <c r="J27" t="s">
        <v>1099</v>
      </c>
    </row>
    <row r="28" spans="2:10">
      <c r="B28">
        <f ca="1">drawing!C28</f>
        <v>2123</v>
      </c>
      <c r="C28" t="str">
        <f ca="1">drawing!F28</f>
        <v>drawing_name_23</v>
      </c>
      <c r="D28">
        <f>图纸表!O28</f>
        <v>123</v>
      </c>
      <c r="E28" s="7" t="str">
        <f ca="1">VLOOKUP($C28,OFFSET(图纸表!$N$1,MATCH($C28,图纸表!$N:$N,0)-1,0,1,11),11,1)</f>
        <v>landscape_32_05</v>
      </c>
      <c r="F28">
        <f ca="1">drawing!H28</f>
        <v>5</v>
      </c>
      <c r="G28">
        <f ca="1">drawing!I28</f>
        <v>5</v>
      </c>
      <c r="H28">
        <f ca="1">drawing!J28</f>
        <v>4</v>
      </c>
      <c r="I28" t="str">
        <f ca="1">drawing!E28</f>
        <v>Landscape_05_5x5x4-0.schematic</v>
      </c>
      <c r="J28" t="s">
        <v>1099</v>
      </c>
    </row>
    <row r="29" spans="2:10">
      <c r="B29">
        <f ca="1">drawing!C29</f>
        <v>2126</v>
      </c>
      <c r="C29" t="str">
        <f ca="1">drawing!F29</f>
        <v>drawing_name_26</v>
      </c>
      <c r="D29">
        <f>图纸表!O29</f>
        <v>123</v>
      </c>
      <c r="E29" s="7" t="str">
        <f ca="1">VLOOKUP($C29,OFFSET(图纸表!$N$1,MATCH($C29,图纸表!$N:$N,0)-1,0,1,11),11,1)</f>
        <v>landscape_32_08</v>
      </c>
      <c r="F29">
        <f ca="1">drawing!H29</f>
        <v>7</v>
      </c>
      <c r="G29">
        <f ca="1">drawing!I29</f>
        <v>7</v>
      </c>
      <c r="H29">
        <f ca="1">drawing!J29</f>
        <v>11</v>
      </c>
      <c r="I29" t="str">
        <f ca="1">drawing!E29</f>
        <v>Landscape_08_7x7x11-1.schematic</v>
      </c>
      <c r="J29" t="s">
        <v>1099</v>
      </c>
    </row>
    <row r="30" spans="2:10">
      <c r="B30">
        <f ca="1">drawing!C30</f>
        <v>2119</v>
      </c>
      <c r="C30" t="str">
        <f ca="1">drawing!F30</f>
        <v>drawing_name_19</v>
      </c>
      <c r="D30">
        <f>图纸表!O30</f>
        <v>123</v>
      </c>
      <c r="E30" s="7" t="str">
        <f ca="1">VLOOKUP($C30,OFFSET(图纸表!$N$1,MATCH($C30,图纸表!$N:$N,0)-1,0,1,11),11,1)</f>
        <v>landscape_32_01</v>
      </c>
      <c r="F30">
        <f ca="1">drawing!H30</f>
        <v>9</v>
      </c>
      <c r="G30">
        <f ca="1">drawing!I30</f>
        <v>9</v>
      </c>
      <c r="H30">
        <f ca="1">drawing!J30</f>
        <v>15</v>
      </c>
      <c r="I30" t="str">
        <f ca="1">drawing!E30</f>
        <v>Landscape_01_9x9x15-0.schematic</v>
      </c>
      <c r="J30" t="s">
        <v>1099</v>
      </c>
    </row>
  </sheetData>
  <phoneticPr fontId="19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3"/>
  <sheetViews>
    <sheetView topLeftCell="A267" workbookViewId="0">
      <selection activeCell="E299" sqref="E299"/>
    </sheetView>
  </sheetViews>
  <sheetFormatPr defaultColWidth="9" defaultRowHeight="14.25"/>
  <cols>
    <col min="1" max="4" width="9" style="3"/>
    <col min="5" max="5" width="21.25" style="3" customWidth="1"/>
    <col min="6" max="16384" width="9" style="3"/>
  </cols>
  <sheetData>
    <row r="1" spans="1:5">
      <c r="A1" s="3" t="s">
        <v>657</v>
      </c>
      <c r="B1" s="4" t="s">
        <v>931</v>
      </c>
      <c r="C1" s="4" t="s">
        <v>997</v>
      </c>
      <c r="D1" s="4" t="s">
        <v>998</v>
      </c>
      <c r="E1" s="4" t="s">
        <v>1100</v>
      </c>
    </row>
    <row r="2" spans="1:5">
      <c r="A2" s="3" t="s">
        <v>658</v>
      </c>
      <c r="B2" s="4" t="s">
        <v>1047</v>
      </c>
      <c r="C2" s="4" t="s">
        <v>1101</v>
      </c>
      <c r="D2" s="4" t="s">
        <v>660</v>
      </c>
      <c r="E2" s="4" t="s">
        <v>755</v>
      </c>
    </row>
    <row r="3" spans="1:5">
      <c r="A3" s="3">
        <f>ROW()-2</f>
        <v>1</v>
      </c>
      <c r="B3" s="5">
        <v>1</v>
      </c>
      <c r="C3" s="5">
        <v>0</v>
      </c>
      <c r="D3" s="5">
        <v>0</v>
      </c>
      <c r="E3" s="5" t="s">
        <v>69</v>
      </c>
    </row>
    <row r="4" spans="1:5">
      <c r="A4" s="3">
        <f t="shared" ref="A4:A67" si="0">ROW()-2</f>
        <v>2</v>
      </c>
      <c r="B4" s="5">
        <v>2</v>
      </c>
      <c r="C4" s="5">
        <v>0</v>
      </c>
      <c r="D4" s="5">
        <v>0</v>
      </c>
      <c r="E4" s="5" t="s">
        <v>76</v>
      </c>
    </row>
    <row r="5" spans="1:5">
      <c r="A5" s="3">
        <f t="shared" si="0"/>
        <v>3</v>
      </c>
      <c r="B5" s="5">
        <v>3</v>
      </c>
      <c r="C5" s="5">
        <v>0</v>
      </c>
      <c r="D5" s="5">
        <v>0</v>
      </c>
      <c r="E5" s="5" t="s">
        <v>81</v>
      </c>
    </row>
    <row r="6" spans="1:5">
      <c r="A6" s="3">
        <f t="shared" si="0"/>
        <v>4</v>
      </c>
      <c r="B6" s="5">
        <v>4</v>
      </c>
      <c r="C6" s="5">
        <v>0</v>
      </c>
      <c r="D6" s="5">
        <v>0</v>
      </c>
      <c r="E6" s="5" t="s">
        <v>86</v>
      </c>
    </row>
    <row r="7" spans="1:5">
      <c r="A7" s="3">
        <f t="shared" si="0"/>
        <v>5</v>
      </c>
      <c r="B7" s="5">
        <v>12</v>
      </c>
      <c r="C7" s="5">
        <v>0</v>
      </c>
      <c r="D7" s="5">
        <v>0</v>
      </c>
      <c r="E7" s="5" t="s">
        <v>92</v>
      </c>
    </row>
    <row r="8" spans="1:5">
      <c r="A8" s="3">
        <f t="shared" si="0"/>
        <v>6</v>
      </c>
      <c r="B8" s="6">
        <v>20</v>
      </c>
      <c r="C8" s="6">
        <v>0</v>
      </c>
      <c r="D8" s="5">
        <v>0</v>
      </c>
      <c r="E8" s="6" t="s">
        <v>34</v>
      </c>
    </row>
    <row r="9" spans="1:5">
      <c r="A9" s="3">
        <f t="shared" si="0"/>
        <v>7</v>
      </c>
      <c r="B9" s="6">
        <v>45</v>
      </c>
      <c r="C9" s="6">
        <v>0</v>
      </c>
      <c r="D9" s="5">
        <v>0</v>
      </c>
      <c r="E9" s="6" t="s">
        <v>234</v>
      </c>
    </row>
    <row r="10" spans="1:5">
      <c r="A10" s="3">
        <f t="shared" si="0"/>
        <v>8</v>
      </c>
      <c r="B10" s="6">
        <v>79</v>
      </c>
      <c r="C10" s="6">
        <v>0</v>
      </c>
      <c r="D10" s="5">
        <v>0</v>
      </c>
      <c r="E10" s="6" t="s">
        <v>239</v>
      </c>
    </row>
    <row r="11" spans="1:5">
      <c r="A11" s="3">
        <f t="shared" si="0"/>
        <v>9</v>
      </c>
      <c r="B11" s="6">
        <v>30</v>
      </c>
      <c r="C11" s="6">
        <v>0</v>
      </c>
      <c r="D11" s="5">
        <v>0</v>
      </c>
      <c r="E11" s="6" t="s">
        <v>373</v>
      </c>
    </row>
    <row r="12" spans="1:5">
      <c r="A12" s="3">
        <f t="shared" si="0"/>
        <v>10</v>
      </c>
      <c r="B12" s="6">
        <v>42</v>
      </c>
      <c r="C12" s="6">
        <v>0</v>
      </c>
      <c r="D12" s="5">
        <v>0</v>
      </c>
      <c r="E12" s="6" t="s">
        <v>378</v>
      </c>
    </row>
    <row r="13" spans="1:5">
      <c r="A13" s="3">
        <f t="shared" si="0"/>
        <v>11</v>
      </c>
      <c r="B13" s="6">
        <v>53</v>
      </c>
      <c r="C13" s="6">
        <v>0</v>
      </c>
      <c r="D13" s="5">
        <v>1</v>
      </c>
      <c r="E13" s="6" t="s">
        <v>414</v>
      </c>
    </row>
    <row r="14" spans="1:5">
      <c r="A14" s="3">
        <f t="shared" si="0"/>
        <v>12</v>
      </c>
      <c r="B14" s="6">
        <v>53</v>
      </c>
      <c r="C14" s="6">
        <v>0</v>
      </c>
      <c r="D14" s="5">
        <v>2</v>
      </c>
      <c r="E14" s="6" t="s">
        <v>414</v>
      </c>
    </row>
    <row r="15" spans="1:5">
      <c r="A15" s="3">
        <f t="shared" si="0"/>
        <v>13</v>
      </c>
      <c r="B15" s="6">
        <v>53</v>
      </c>
      <c r="C15" s="6">
        <v>0</v>
      </c>
      <c r="D15" s="5">
        <v>3</v>
      </c>
      <c r="E15" s="6" t="s">
        <v>414</v>
      </c>
    </row>
    <row r="16" spans="1:5">
      <c r="A16" s="3">
        <f t="shared" si="0"/>
        <v>14</v>
      </c>
      <c r="B16" s="6">
        <v>53</v>
      </c>
      <c r="C16" s="6">
        <v>0</v>
      </c>
      <c r="D16" s="5">
        <v>4</v>
      </c>
      <c r="E16" s="6" t="s">
        <v>414</v>
      </c>
    </row>
    <row r="17" spans="1:5">
      <c r="A17" s="3">
        <f t="shared" si="0"/>
        <v>15</v>
      </c>
      <c r="B17" s="6">
        <v>53</v>
      </c>
      <c r="C17" s="6">
        <v>0</v>
      </c>
      <c r="D17" s="5">
        <v>5</v>
      </c>
      <c r="E17" s="6" t="s">
        <v>414</v>
      </c>
    </row>
    <row r="18" spans="1:5">
      <c r="A18" s="3">
        <f t="shared" si="0"/>
        <v>16</v>
      </c>
      <c r="B18" s="6">
        <v>53</v>
      </c>
      <c r="C18" s="6">
        <v>0</v>
      </c>
      <c r="D18" s="5">
        <v>6</v>
      </c>
      <c r="E18" s="6" t="s">
        <v>414</v>
      </c>
    </row>
    <row r="19" spans="1:5">
      <c r="A19" s="3">
        <f t="shared" si="0"/>
        <v>17</v>
      </c>
      <c r="B19" s="6">
        <v>53</v>
      </c>
      <c r="C19" s="6">
        <v>0</v>
      </c>
      <c r="D19" s="5">
        <v>7</v>
      </c>
      <c r="E19" s="6" t="s">
        <v>414</v>
      </c>
    </row>
    <row r="20" spans="1:5">
      <c r="A20" s="3">
        <f t="shared" si="0"/>
        <v>18</v>
      </c>
      <c r="B20" s="6">
        <v>67</v>
      </c>
      <c r="C20" s="6">
        <v>0</v>
      </c>
      <c r="D20" s="5">
        <v>1</v>
      </c>
      <c r="E20" s="6" t="s">
        <v>418</v>
      </c>
    </row>
    <row r="21" spans="1:5">
      <c r="A21" s="3">
        <f t="shared" si="0"/>
        <v>19</v>
      </c>
      <c r="B21" s="6">
        <v>67</v>
      </c>
      <c r="C21" s="6">
        <v>0</v>
      </c>
      <c r="D21" s="5">
        <v>2</v>
      </c>
      <c r="E21" s="6" t="s">
        <v>418</v>
      </c>
    </row>
    <row r="22" spans="1:5">
      <c r="A22" s="3">
        <f t="shared" si="0"/>
        <v>20</v>
      </c>
      <c r="B22" s="6">
        <v>67</v>
      </c>
      <c r="C22" s="6">
        <v>0</v>
      </c>
      <c r="D22" s="5">
        <v>3</v>
      </c>
      <c r="E22" s="6" t="s">
        <v>418</v>
      </c>
    </row>
    <row r="23" spans="1:5">
      <c r="A23" s="3">
        <f t="shared" si="0"/>
        <v>21</v>
      </c>
      <c r="B23" s="6">
        <v>67</v>
      </c>
      <c r="C23" s="6">
        <v>0</v>
      </c>
      <c r="D23" s="5">
        <v>4</v>
      </c>
      <c r="E23" s="6" t="s">
        <v>418</v>
      </c>
    </row>
    <row r="24" spans="1:5">
      <c r="A24" s="3">
        <f t="shared" si="0"/>
        <v>22</v>
      </c>
      <c r="B24" s="6">
        <v>67</v>
      </c>
      <c r="C24" s="6">
        <v>0</v>
      </c>
      <c r="D24" s="5">
        <v>5</v>
      </c>
      <c r="E24" s="6" t="s">
        <v>418</v>
      </c>
    </row>
    <row r="25" spans="1:5">
      <c r="A25" s="3">
        <f t="shared" si="0"/>
        <v>23</v>
      </c>
      <c r="B25" s="6">
        <v>67</v>
      </c>
      <c r="C25" s="6">
        <v>0</v>
      </c>
      <c r="D25" s="5">
        <v>6</v>
      </c>
      <c r="E25" s="6" t="s">
        <v>418</v>
      </c>
    </row>
    <row r="26" spans="1:5">
      <c r="A26" s="3">
        <f t="shared" si="0"/>
        <v>24</v>
      </c>
      <c r="B26" s="6">
        <v>67</v>
      </c>
      <c r="C26" s="6">
        <v>0</v>
      </c>
      <c r="D26" s="5">
        <v>7</v>
      </c>
      <c r="E26" s="6" t="s">
        <v>418</v>
      </c>
    </row>
    <row r="27" spans="1:5">
      <c r="A27" s="3">
        <f t="shared" si="0"/>
        <v>25</v>
      </c>
      <c r="B27" s="6">
        <v>72</v>
      </c>
      <c r="C27" s="6">
        <v>0</v>
      </c>
      <c r="D27" s="5">
        <v>0</v>
      </c>
      <c r="E27" s="6" t="s">
        <v>420</v>
      </c>
    </row>
    <row r="28" spans="1:5">
      <c r="A28" s="3">
        <f t="shared" si="0"/>
        <v>26</v>
      </c>
      <c r="B28" s="6">
        <v>85</v>
      </c>
      <c r="C28" s="6">
        <v>0</v>
      </c>
      <c r="D28" s="5">
        <v>0</v>
      </c>
      <c r="E28" s="6" t="s">
        <v>422</v>
      </c>
    </row>
    <row r="29" spans="1:5">
      <c r="A29" s="3">
        <f t="shared" si="0"/>
        <v>27</v>
      </c>
      <c r="B29" s="6">
        <v>96</v>
      </c>
      <c r="C29" s="6">
        <v>0</v>
      </c>
      <c r="D29" s="5">
        <v>1</v>
      </c>
      <c r="E29" s="6" t="s">
        <v>456</v>
      </c>
    </row>
    <row r="30" spans="1:5">
      <c r="A30" s="3">
        <f t="shared" si="0"/>
        <v>28</v>
      </c>
      <c r="B30" s="6">
        <v>96</v>
      </c>
      <c r="C30" s="6">
        <v>0</v>
      </c>
      <c r="D30" s="5">
        <v>2</v>
      </c>
      <c r="E30" s="6" t="s">
        <v>456</v>
      </c>
    </row>
    <row r="31" spans="1:5">
      <c r="A31" s="3">
        <f t="shared" si="0"/>
        <v>29</v>
      </c>
      <c r="B31" s="6">
        <v>96</v>
      </c>
      <c r="C31" s="6">
        <v>0</v>
      </c>
      <c r="D31" s="5">
        <v>3</v>
      </c>
      <c r="E31" s="6" t="s">
        <v>456</v>
      </c>
    </row>
    <row r="32" spans="1:5">
      <c r="A32" s="3">
        <f t="shared" si="0"/>
        <v>30</v>
      </c>
      <c r="B32" s="6">
        <v>96</v>
      </c>
      <c r="C32" s="6">
        <v>0</v>
      </c>
      <c r="D32" s="5">
        <v>4</v>
      </c>
      <c r="E32" s="6" t="s">
        <v>456</v>
      </c>
    </row>
    <row r="33" spans="1:5">
      <c r="A33" s="3">
        <f t="shared" si="0"/>
        <v>31</v>
      </c>
      <c r="B33" s="6">
        <v>96</v>
      </c>
      <c r="C33" s="6">
        <v>0</v>
      </c>
      <c r="D33" s="5">
        <v>5</v>
      </c>
      <c r="E33" s="6" t="s">
        <v>456</v>
      </c>
    </row>
    <row r="34" spans="1:5">
      <c r="A34" s="3">
        <f t="shared" si="0"/>
        <v>32</v>
      </c>
      <c r="B34" s="6">
        <v>96</v>
      </c>
      <c r="C34" s="6">
        <v>0</v>
      </c>
      <c r="D34" s="5">
        <v>6</v>
      </c>
      <c r="E34" s="6" t="s">
        <v>456</v>
      </c>
    </row>
    <row r="35" spans="1:5">
      <c r="A35" s="3">
        <f t="shared" si="0"/>
        <v>33</v>
      </c>
      <c r="B35" s="6">
        <v>96</v>
      </c>
      <c r="C35" s="6">
        <v>0</v>
      </c>
      <c r="D35" s="5">
        <v>7</v>
      </c>
      <c r="E35" s="6" t="s">
        <v>456</v>
      </c>
    </row>
    <row r="36" spans="1:5">
      <c r="A36" s="3">
        <f t="shared" si="0"/>
        <v>34</v>
      </c>
      <c r="B36" s="6">
        <v>96</v>
      </c>
      <c r="C36" s="6">
        <v>0</v>
      </c>
      <c r="D36" s="5">
        <v>8</v>
      </c>
      <c r="E36" s="6" t="s">
        <v>456</v>
      </c>
    </row>
    <row r="37" spans="1:5">
      <c r="A37" s="3">
        <f t="shared" si="0"/>
        <v>35</v>
      </c>
      <c r="B37" s="6">
        <v>96</v>
      </c>
      <c r="C37" s="6">
        <v>0</v>
      </c>
      <c r="D37" s="5">
        <v>9</v>
      </c>
      <c r="E37" s="6" t="s">
        <v>456</v>
      </c>
    </row>
    <row r="38" spans="1:5">
      <c r="A38" s="3">
        <f t="shared" si="0"/>
        <v>36</v>
      </c>
      <c r="B38" s="6">
        <v>96</v>
      </c>
      <c r="C38" s="6">
        <v>0</v>
      </c>
      <c r="D38" s="5">
        <v>10</v>
      </c>
      <c r="E38" s="6" t="s">
        <v>456</v>
      </c>
    </row>
    <row r="39" spans="1:5">
      <c r="A39" s="3">
        <f t="shared" si="0"/>
        <v>37</v>
      </c>
      <c r="B39" s="6">
        <v>96</v>
      </c>
      <c r="C39" s="6">
        <v>0</v>
      </c>
      <c r="D39" s="5">
        <v>11</v>
      </c>
      <c r="E39" s="6" t="s">
        <v>456</v>
      </c>
    </row>
    <row r="40" spans="1:5">
      <c r="A40" s="3">
        <f t="shared" si="0"/>
        <v>38</v>
      </c>
      <c r="B40" s="6">
        <v>96</v>
      </c>
      <c r="C40" s="6">
        <v>0</v>
      </c>
      <c r="D40" s="5">
        <v>12</v>
      </c>
      <c r="E40" s="6" t="s">
        <v>456</v>
      </c>
    </row>
    <row r="41" spans="1:5">
      <c r="A41" s="3">
        <f t="shared" si="0"/>
        <v>39</v>
      </c>
      <c r="B41" s="6">
        <v>96</v>
      </c>
      <c r="C41" s="6">
        <v>0</v>
      </c>
      <c r="D41" s="5">
        <v>13</v>
      </c>
      <c r="E41" s="6" t="s">
        <v>456</v>
      </c>
    </row>
    <row r="42" spans="1:5">
      <c r="A42" s="3">
        <f t="shared" si="0"/>
        <v>40</v>
      </c>
      <c r="B42" s="6">
        <v>96</v>
      </c>
      <c r="C42" s="6">
        <v>0</v>
      </c>
      <c r="D42" s="5">
        <v>14</v>
      </c>
      <c r="E42" s="6" t="s">
        <v>456</v>
      </c>
    </row>
    <row r="43" spans="1:5">
      <c r="A43" s="3">
        <f t="shared" si="0"/>
        <v>41</v>
      </c>
      <c r="B43" s="6">
        <v>96</v>
      </c>
      <c r="C43" s="6">
        <v>0</v>
      </c>
      <c r="D43" s="5">
        <v>15</v>
      </c>
      <c r="E43" s="6" t="s">
        <v>456</v>
      </c>
    </row>
    <row r="44" spans="1:5">
      <c r="A44" s="3">
        <f t="shared" si="0"/>
        <v>42</v>
      </c>
      <c r="B44" s="6">
        <v>102</v>
      </c>
      <c r="C44" s="6">
        <v>0</v>
      </c>
      <c r="D44" s="5">
        <v>0</v>
      </c>
      <c r="E44" s="6" t="s">
        <v>458</v>
      </c>
    </row>
    <row r="45" spans="1:5">
      <c r="A45" s="3">
        <f t="shared" si="0"/>
        <v>43</v>
      </c>
      <c r="B45" s="6">
        <v>108</v>
      </c>
      <c r="C45" s="6">
        <v>0</v>
      </c>
      <c r="D45" s="5">
        <v>1</v>
      </c>
      <c r="E45" s="6" t="s">
        <v>464</v>
      </c>
    </row>
    <row r="46" spans="1:5">
      <c r="A46" s="3">
        <f t="shared" si="0"/>
        <v>44</v>
      </c>
      <c r="B46" s="6">
        <v>108</v>
      </c>
      <c r="C46" s="6">
        <v>0</v>
      </c>
      <c r="D46" s="5">
        <v>2</v>
      </c>
      <c r="E46" s="6" t="s">
        <v>464</v>
      </c>
    </row>
    <row r="47" spans="1:5">
      <c r="A47" s="3">
        <f t="shared" si="0"/>
        <v>45</v>
      </c>
      <c r="B47" s="6">
        <v>108</v>
      </c>
      <c r="C47" s="6">
        <v>0</v>
      </c>
      <c r="D47" s="5">
        <v>3</v>
      </c>
      <c r="E47" s="6" t="s">
        <v>464</v>
      </c>
    </row>
    <row r="48" spans="1:5">
      <c r="A48" s="3">
        <f t="shared" si="0"/>
        <v>46</v>
      </c>
      <c r="B48" s="6">
        <v>108</v>
      </c>
      <c r="C48" s="6">
        <v>0</v>
      </c>
      <c r="D48" s="5">
        <v>4</v>
      </c>
      <c r="E48" s="6" t="s">
        <v>464</v>
      </c>
    </row>
    <row r="49" spans="1:5">
      <c r="A49" s="3">
        <f t="shared" si="0"/>
        <v>47</v>
      </c>
      <c r="B49" s="6">
        <v>108</v>
      </c>
      <c r="C49" s="6">
        <v>0</v>
      </c>
      <c r="D49" s="5">
        <v>5</v>
      </c>
      <c r="E49" s="6" t="s">
        <v>464</v>
      </c>
    </row>
    <row r="50" spans="1:5">
      <c r="A50" s="3">
        <f t="shared" si="0"/>
        <v>48</v>
      </c>
      <c r="B50" s="6">
        <v>108</v>
      </c>
      <c r="C50" s="6">
        <v>0</v>
      </c>
      <c r="D50" s="5">
        <v>6</v>
      </c>
      <c r="E50" s="6" t="s">
        <v>464</v>
      </c>
    </row>
    <row r="51" spans="1:5">
      <c r="A51" s="3">
        <f t="shared" si="0"/>
        <v>49</v>
      </c>
      <c r="B51" s="6">
        <v>108</v>
      </c>
      <c r="C51" s="6">
        <v>0</v>
      </c>
      <c r="D51" s="5">
        <v>7</v>
      </c>
      <c r="E51" s="6" t="s">
        <v>464</v>
      </c>
    </row>
    <row r="52" spans="1:5">
      <c r="A52" s="3">
        <f t="shared" si="0"/>
        <v>50</v>
      </c>
      <c r="B52" s="6">
        <v>109</v>
      </c>
      <c r="C52" s="6">
        <v>0</v>
      </c>
      <c r="D52" s="5">
        <v>1</v>
      </c>
      <c r="E52" s="6" t="s">
        <v>467</v>
      </c>
    </row>
    <row r="53" spans="1:5">
      <c r="A53" s="3">
        <f t="shared" si="0"/>
        <v>51</v>
      </c>
      <c r="B53" s="6">
        <v>109</v>
      </c>
      <c r="C53" s="6">
        <v>0</v>
      </c>
      <c r="D53" s="5">
        <v>2</v>
      </c>
      <c r="E53" s="6" t="s">
        <v>467</v>
      </c>
    </row>
    <row r="54" spans="1:5">
      <c r="A54" s="3">
        <f t="shared" si="0"/>
        <v>52</v>
      </c>
      <c r="B54" s="6">
        <v>109</v>
      </c>
      <c r="C54" s="6">
        <v>0</v>
      </c>
      <c r="D54" s="5">
        <v>3</v>
      </c>
      <c r="E54" s="6" t="s">
        <v>467</v>
      </c>
    </row>
    <row r="55" spans="1:5">
      <c r="A55" s="3">
        <f t="shared" si="0"/>
        <v>53</v>
      </c>
      <c r="B55" s="6">
        <v>109</v>
      </c>
      <c r="C55" s="6">
        <v>0</v>
      </c>
      <c r="D55" s="5">
        <v>4</v>
      </c>
      <c r="E55" s="6" t="s">
        <v>467</v>
      </c>
    </row>
    <row r="56" spans="1:5">
      <c r="A56" s="3">
        <f t="shared" si="0"/>
        <v>54</v>
      </c>
      <c r="B56" s="6">
        <v>109</v>
      </c>
      <c r="C56" s="6">
        <v>0</v>
      </c>
      <c r="D56" s="5">
        <v>5</v>
      </c>
      <c r="E56" s="6" t="s">
        <v>467</v>
      </c>
    </row>
    <row r="57" spans="1:5">
      <c r="A57" s="3">
        <f t="shared" si="0"/>
        <v>55</v>
      </c>
      <c r="B57" s="6">
        <v>109</v>
      </c>
      <c r="C57" s="6">
        <v>0</v>
      </c>
      <c r="D57" s="5">
        <v>6</v>
      </c>
      <c r="E57" s="6" t="s">
        <v>467</v>
      </c>
    </row>
    <row r="58" spans="1:5">
      <c r="A58" s="3">
        <f t="shared" si="0"/>
        <v>56</v>
      </c>
      <c r="B58" s="6">
        <v>109</v>
      </c>
      <c r="C58" s="6">
        <v>0</v>
      </c>
      <c r="D58" s="5">
        <v>7</v>
      </c>
      <c r="E58" s="6" t="s">
        <v>467</v>
      </c>
    </row>
    <row r="59" spans="1:5">
      <c r="A59" s="3">
        <f t="shared" si="0"/>
        <v>57</v>
      </c>
      <c r="B59" s="6">
        <v>113</v>
      </c>
      <c r="C59" s="6">
        <v>0</v>
      </c>
      <c r="D59" s="5">
        <v>0</v>
      </c>
      <c r="E59" s="6" t="s">
        <v>470</v>
      </c>
    </row>
    <row r="60" spans="1:5">
      <c r="A60" s="3">
        <f t="shared" si="0"/>
        <v>58</v>
      </c>
      <c r="B60" s="6">
        <v>114</v>
      </c>
      <c r="C60" s="6">
        <v>0</v>
      </c>
      <c r="D60" s="5">
        <v>1</v>
      </c>
      <c r="E60" s="6" t="s">
        <v>472</v>
      </c>
    </row>
    <row r="61" spans="1:5">
      <c r="A61" s="3">
        <f t="shared" si="0"/>
        <v>59</v>
      </c>
      <c r="B61" s="6">
        <v>114</v>
      </c>
      <c r="C61" s="6">
        <v>0</v>
      </c>
      <c r="D61" s="5">
        <v>2</v>
      </c>
      <c r="E61" s="6" t="s">
        <v>472</v>
      </c>
    </row>
    <row r="62" spans="1:5">
      <c r="A62" s="3">
        <f t="shared" si="0"/>
        <v>60</v>
      </c>
      <c r="B62" s="6">
        <v>114</v>
      </c>
      <c r="C62" s="6">
        <v>0</v>
      </c>
      <c r="D62" s="5">
        <v>3</v>
      </c>
      <c r="E62" s="6" t="s">
        <v>472</v>
      </c>
    </row>
    <row r="63" spans="1:5">
      <c r="A63" s="3">
        <f t="shared" si="0"/>
        <v>61</v>
      </c>
      <c r="B63" s="6">
        <v>114</v>
      </c>
      <c r="C63" s="6">
        <v>0</v>
      </c>
      <c r="D63" s="5">
        <v>4</v>
      </c>
      <c r="E63" s="6" t="s">
        <v>472</v>
      </c>
    </row>
    <row r="64" spans="1:5">
      <c r="A64" s="3">
        <f t="shared" si="0"/>
        <v>62</v>
      </c>
      <c r="B64" s="6">
        <v>114</v>
      </c>
      <c r="C64" s="6">
        <v>0</v>
      </c>
      <c r="D64" s="5">
        <v>5</v>
      </c>
      <c r="E64" s="6" t="s">
        <v>472</v>
      </c>
    </row>
    <row r="65" spans="1:5">
      <c r="A65" s="3">
        <f t="shared" si="0"/>
        <v>63</v>
      </c>
      <c r="B65" s="6">
        <v>114</v>
      </c>
      <c r="C65" s="6">
        <v>0</v>
      </c>
      <c r="D65" s="5">
        <v>6</v>
      </c>
      <c r="E65" s="6" t="s">
        <v>472</v>
      </c>
    </row>
    <row r="66" spans="1:5">
      <c r="A66" s="3">
        <f t="shared" si="0"/>
        <v>64</v>
      </c>
      <c r="B66" s="6">
        <v>114</v>
      </c>
      <c r="C66" s="6">
        <v>0</v>
      </c>
      <c r="D66" s="5">
        <v>7</v>
      </c>
      <c r="E66" s="6" t="s">
        <v>472</v>
      </c>
    </row>
    <row r="67" spans="1:5">
      <c r="A67" s="3">
        <f t="shared" si="0"/>
        <v>65</v>
      </c>
      <c r="B67" s="6">
        <v>128</v>
      </c>
      <c r="C67" s="6">
        <v>0</v>
      </c>
      <c r="D67" s="5">
        <v>1</v>
      </c>
      <c r="E67" s="6" t="s">
        <v>486</v>
      </c>
    </row>
    <row r="68" spans="1:5">
      <c r="A68" s="3">
        <f t="shared" ref="A68:A131" si="1">ROW()-2</f>
        <v>66</v>
      </c>
      <c r="B68" s="6">
        <v>128</v>
      </c>
      <c r="C68" s="6">
        <v>0</v>
      </c>
      <c r="D68" s="5">
        <v>2</v>
      </c>
      <c r="E68" s="6" t="s">
        <v>486</v>
      </c>
    </row>
    <row r="69" spans="1:5">
      <c r="A69" s="3">
        <f t="shared" si="1"/>
        <v>67</v>
      </c>
      <c r="B69" s="6">
        <v>128</v>
      </c>
      <c r="C69" s="6">
        <v>0</v>
      </c>
      <c r="D69" s="5">
        <v>3</v>
      </c>
      <c r="E69" s="6" t="s">
        <v>486</v>
      </c>
    </row>
    <row r="70" spans="1:5">
      <c r="A70" s="3">
        <f t="shared" si="1"/>
        <v>68</v>
      </c>
      <c r="B70" s="6">
        <v>128</v>
      </c>
      <c r="C70" s="6">
        <v>0</v>
      </c>
      <c r="D70" s="5">
        <v>4</v>
      </c>
      <c r="E70" s="6" t="s">
        <v>486</v>
      </c>
    </row>
    <row r="71" spans="1:5">
      <c r="A71" s="3">
        <f t="shared" si="1"/>
        <v>69</v>
      </c>
      <c r="B71" s="6">
        <v>128</v>
      </c>
      <c r="C71" s="6">
        <v>0</v>
      </c>
      <c r="D71" s="5">
        <v>5</v>
      </c>
      <c r="E71" s="6" t="s">
        <v>486</v>
      </c>
    </row>
    <row r="72" spans="1:5">
      <c r="A72" s="3">
        <f t="shared" si="1"/>
        <v>70</v>
      </c>
      <c r="B72" s="6">
        <v>128</v>
      </c>
      <c r="C72" s="6">
        <v>0</v>
      </c>
      <c r="D72" s="5">
        <v>6</v>
      </c>
      <c r="E72" s="6" t="s">
        <v>486</v>
      </c>
    </row>
    <row r="73" spans="1:5">
      <c r="A73" s="3">
        <f t="shared" si="1"/>
        <v>71</v>
      </c>
      <c r="B73" s="6">
        <v>128</v>
      </c>
      <c r="C73" s="6">
        <v>0</v>
      </c>
      <c r="D73" s="5">
        <v>7</v>
      </c>
      <c r="E73" s="6" t="s">
        <v>486</v>
      </c>
    </row>
    <row r="74" spans="1:5">
      <c r="A74" s="3">
        <f t="shared" si="1"/>
        <v>72</v>
      </c>
      <c r="B74" s="6">
        <v>134</v>
      </c>
      <c r="C74" s="6">
        <v>0</v>
      </c>
      <c r="D74" s="5">
        <v>1</v>
      </c>
      <c r="E74" s="6" t="s">
        <v>488</v>
      </c>
    </row>
    <row r="75" spans="1:5">
      <c r="A75" s="3">
        <f t="shared" si="1"/>
        <v>73</v>
      </c>
      <c r="B75" s="6">
        <v>134</v>
      </c>
      <c r="C75" s="6">
        <v>0</v>
      </c>
      <c r="D75" s="5">
        <v>2</v>
      </c>
      <c r="E75" s="6" t="s">
        <v>488</v>
      </c>
    </row>
    <row r="76" spans="1:5">
      <c r="A76" s="3">
        <f t="shared" si="1"/>
        <v>74</v>
      </c>
      <c r="B76" s="6">
        <v>134</v>
      </c>
      <c r="C76" s="6">
        <v>0</v>
      </c>
      <c r="D76" s="5">
        <v>3</v>
      </c>
      <c r="E76" s="6" t="s">
        <v>488</v>
      </c>
    </row>
    <row r="77" spans="1:5">
      <c r="A77" s="3">
        <f t="shared" si="1"/>
        <v>75</v>
      </c>
      <c r="B77" s="6">
        <v>134</v>
      </c>
      <c r="C77" s="6">
        <v>0</v>
      </c>
      <c r="D77" s="5">
        <v>4</v>
      </c>
      <c r="E77" s="6" t="s">
        <v>488</v>
      </c>
    </row>
    <row r="78" spans="1:5">
      <c r="A78" s="3">
        <f t="shared" si="1"/>
        <v>76</v>
      </c>
      <c r="B78" s="6">
        <v>134</v>
      </c>
      <c r="C78" s="6">
        <v>0</v>
      </c>
      <c r="D78" s="5">
        <v>5</v>
      </c>
      <c r="E78" s="6" t="s">
        <v>488</v>
      </c>
    </row>
    <row r="79" spans="1:5">
      <c r="A79" s="3">
        <f t="shared" si="1"/>
        <v>77</v>
      </c>
      <c r="B79" s="6">
        <v>134</v>
      </c>
      <c r="C79" s="6">
        <v>0</v>
      </c>
      <c r="D79" s="5">
        <v>6</v>
      </c>
      <c r="E79" s="6" t="s">
        <v>488</v>
      </c>
    </row>
    <row r="80" spans="1:5">
      <c r="A80" s="3">
        <f t="shared" si="1"/>
        <v>78</v>
      </c>
      <c r="B80" s="6">
        <v>134</v>
      </c>
      <c r="C80" s="6">
        <v>0</v>
      </c>
      <c r="D80" s="5">
        <v>7</v>
      </c>
      <c r="E80" s="6" t="s">
        <v>488</v>
      </c>
    </row>
    <row r="81" spans="1:5">
      <c r="A81" s="3">
        <f t="shared" si="1"/>
        <v>79</v>
      </c>
      <c r="B81" s="6">
        <v>135</v>
      </c>
      <c r="C81" s="6">
        <v>0</v>
      </c>
      <c r="D81" s="5">
        <v>1</v>
      </c>
      <c r="E81" s="6" t="s">
        <v>490</v>
      </c>
    </row>
    <row r="82" spans="1:5">
      <c r="A82" s="3">
        <f t="shared" si="1"/>
        <v>80</v>
      </c>
      <c r="B82" s="6">
        <v>135</v>
      </c>
      <c r="C82" s="6">
        <v>0</v>
      </c>
      <c r="D82" s="5">
        <v>2</v>
      </c>
      <c r="E82" s="6" t="s">
        <v>490</v>
      </c>
    </row>
    <row r="83" spans="1:5">
      <c r="A83" s="3">
        <f t="shared" si="1"/>
        <v>81</v>
      </c>
      <c r="B83" s="6">
        <v>135</v>
      </c>
      <c r="C83" s="6">
        <v>0</v>
      </c>
      <c r="D83" s="5">
        <v>3</v>
      </c>
      <c r="E83" s="6" t="s">
        <v>490</v>
      </c>
    </row>
    <row r="84" spans="1:5">
      <c r="A84" s="3">
        <f t="shared" si="1"/>
        <v>82</v>
      </c>
      <c r="B84" s="6">
        <v>135</v>
      </c>
      <c r="C84" s="6">
        <v>0</v>
      </c>
      <c r="D84" s="5">
        <v>4</v>
      </c>
      <c r="E84" s="6" t="s">
        <v>490</v>
      </c>
    </row>
    <row r="85" spans="1:5">
      <c r="A85" s="3">
        <f t="shared" si="1"/>
        <v>83</v>
      </c>
      <c r="B85" s="6">
        <v>135</v>
      </c>
      <c r="C85" s="6">
        <v>0</v>
      </c>
      <c r="D85" s="5">
        <v>5</v>
      </c>
      <c r="E85" s="6" t="s">
        <v>490</v>
      </c>
    </row>
    <row r="86" spans="1:5">
      <c r="A86" s="3">
        <f t="shared" si="1"/>
        <v>84</v>
      </c>
      <c r="B86" s="6">
        <v>135</v>
      </c>
      <c r="C86" s="6">
        <v>0</v>
      </c>
      <c r="D86" s="5">
        <v>6</v>
      </c>
      <c r="E86" s="6" t="s">
        <v>490</v>
      </c>
    </row>
    <row r="87" spans="1:5">
      <c r="A87" s="3">
        <f t="shared" si="1"/>
        <v>85</v>
      </c>
      <c r="B87" s="6">
        <v>135</v>
      </c>
      <c r="C87" s="6">
        <v>0</v>
      </c>
      <c r="D87" s="5">
        <v>7</v>
      </c>
      <c r="E87" s="6" t="s">
        <v>490</v>
      </c>
    </row>
    <row r="88" spans="1:5">
      <c r="A88" s="3">
        <f t="shared" si="1"/>
        <v>86</v>
      </c>
      <c r="B88" s="6">
        <v>136</v>
      </c>
      <c r="C88" s="6">
        <v>0</v>
      </c>
      <c r="D88" s="5">
        <v>1</v>
      </c>
      <c r="E88" s="6" t="s">
        <v>492</v>
      </c>
    </row>
    <row r="89" spans="1:5">
      <c r="A89" s="3">
        <f t="shared" si="1"/>
        <v>87</v>
      </c>
      <c r="B89" s="6">
        <v>136</v>
      </c>
      <c r="C89" s="6">
        <v>0</v>
      </c>
      <c r="D89" s="5">
        <v>2</v>
      </c>
      <c r="E89" s="6" t="s">
        <v>492</v>
      </c>
    </row>
    <row r="90" spans="1:5">
      <c r="A90" s="3">
        <f t="shared" si="1"/>
        <v>88</v>
      </c>
      <c r="B90" s="6">
        <v>136</v>
      </c>
      <c r="C90" s="6">
        <v>0</v>
      </c>
      <c r="D90" s="5">
        <v>3</v>
      </c>
      <c r="E90" s="6" t="s">
        <v>492</v>
      </c>
    </row>
    <row r="91" spans="1:5">
      <c r="A91" s="3">
        <f t="shared" si="1"/>
        <v>89</v>
      </c>
      <c r="B91" s="6">
        <v>136</v>
      </c>
      <c r="C91" s="6">
        <v>0</v>
      </c>
      <c r="D91" s="5">
        <v>4</v>
      </c>
      <c r="E91" s="6" t="s">
        <v>492</v>
      </c>
    </row>
    <row r="92" spans="1:5">
      <c r="A92" s="3">
        <f t="shared" si="1"/>
        <v>90</v>
      </c>
      <c r="B92" s="6">
        <v>136</v>
      </c>
      <c r="C92" s="6">
        <v>0</v>
      </c>
      <c r="D92" s="5">
        <v>5</v>
      </c>
      <c r="E92" s="6" t="s">
        <v>492</v>
      </c>
    </row>
    <row r="93" spans="1:5">
      <c r="A93" s="3">
        <f t="shared" si="1"/>
        <v>91</v>
      </c>
      <c r="B93" s="6">
        <v>136</v>
      </c>
      <c r="C93" s="6">
        <v>0</v>
      </c>
      <c r="D93" s="5">
        <v>6</v>
      </c>
      <c r="E93" s="6" t="s">
        <v>492</v>
      </c>
    </row>
    <row r="94" spans="1:5">
      <c r="A94" s="3">
        <f t="shared" si="1"/>
        <v>92</v>
      </c>
      <c r="B94" s="6">
        <v>136</v>
      </c>
      <c r="C94" s="6">
        <v>0</v>
      </c>
      <c r="D94" s="5">
        <v>7</v>
      </c>
      <c r="E94" s="6" t="s">
        <v>492</v>
      </c>
    </row>
    <row r="95" spans="1:5">
      <c r="A95" s="3">
        <f t="shared" si="1"/>
        <v>93</v>
      </c>
      <c r="B95" s="6">
        <v>139</v>
      </c>
      <c r="C95" s="6">
        <v>0</v>
      </c>
      <c r="D95" s="5">
        <v>0</v>
      </c>
      <c r="E95" s="6" t="s">
        <v>494</v>
      </c>
    </row>
    <row r="96" spans="1:5">
      <c r="A96" s="3">
        <f t="shared" si="1"/>
        <v>94</v>
      </c>
      <c r="B96" s="6">
        <v>155</v>
      </c>
      <c r="C96" s="6">
        <v>0</v>
      </c>
      <c r="D96" s="5">
        <v>0</v>
      </c>
      <c r="E96" s="6" t="s">
        <v>496</v>
      </c>
    </row>
    <row r="97" spans="1:5">
      <c r="A97" s="3">
        <f t="shared" si="1"/>
        <v>95</v>
      </c>
      <c r="B97" s="6">
        <v>164</v>
      </c>
      <c r="C97" s="6">
        <v>0</v>
      </c>
      <c r="D97" s="5">
        <v>1</v>
      </c>
      <c r="E97" s="6" t="s">
        <v>530</v>
      </c>
    </row>
    <row r="98" spans="1:5">
      <c r="A98" s="3">
        <f t="shared" si="1"/>
        <v>96</v>
      </c>
      <c r="B98" s="6">
        <v>164</v>
      </c>
      <c r="C98" s="6">
        <v>0</v>
      </c>
      <c r="D98" s="5">
        <v>2</v>
      </c>
      <c r="E98" s="6" t="s">
        <v>530</v>
      </c>
    </row>
    <row r="99" spans="1:5">
      <c r="A99" s="3">
        <f t="shared" si="1"/>
        <v>97</v>
      </c>
      <c r="B99" s="6">
        <v>164</v>
      </c>
      <c r="C99" s="6">
        <v>0</v>
      </c>
      <c r="D99" s="5">
        <v>3</v>
      </c>
      <c r="E99" s="6" t="s">
        <v>530</v>
      </c>
    </row>
    <row r="100" spans="1:5">
      <c r="A100" s="3">
        <f t="shared" si="1"/>
        <v>98</v>
      </c>
      <c r="B100" s="6">
        <v>164</v>
      </c>
      <c r="C100" s="6">
        <v>0</v>
      </c>
      <c r="D100" s="5">
        <v>4</v>
      </c>
      <c r="E100" s="6" t="s">
        <v>530</v>
      </c>
    </row>
    <row r="101" spans="1:5">
      <c r="A101" s="3">
        <f t="shared" si="1"/>
        <v>99</v>
      </c>
      <c r="B101" s="6">
        <v>164</v>
      </c>
      <c r="C101" s="6">
        <v>0</v>
      </c>
      <c r="D101" s="5">
        <v>5</v>
      </c>
      <c r="E101" s="6" t="s">
        <v>530</v>
      </c>
    </row>
    <row r="102" spans="1:5">
      <c r="A102" s="3">
        <f t="shared" si="1"/>
        <v>100</v>
      </c>
      <c r="B102" s="6">
        <v>164</v>
      </c>
      <c r="C102" s="6">
        <v>0</v>
      </c>
      <c r="D102" s="5">
        <v>6</v>
      </c>
      <c r="E102" s="6" t="s">
        <v>530</v>
      </c>
    </row>
    <row r="103" spans="1:5">
      <c r="A103" s="3">
        <f t="shared" si="1"/>
        <v>101</v>
      </c>
      <c r="B103" s="6">
        <v>164</v>
      </c>
      <c r="C103" s="6">
        <v>0</v>
      </c>
      <c r="D103" s="5">
        <v>7</v>
      </c>
      <c r="E103" s="6" t="s">
        <v>530</v>
      </c>
    </row>
    <row r="104" spans="1:5">
      <c r="A104" s="3">
        <f t="shared" si="1"/>
        <v>102</v>
      </c>
      <c r="B104" s="6">
        <v>38</v>
      </c>
      <c r="C104" s="6">
        <v>0</v>
      </c>
      <c r="D104" s="5">
        <v>0</v>
      </c>
      <c r="E104" s="6" t="s">
        <v>564</v>
      </c>
    </row>
    <row r="105" spans="1:5">
      <c r="A105" s="3">
        <f t="shared" si="1"/>
        <v>103</v>
      </c>
      <c r="B105" s="6">
        <v>41</v>
      </c>
      <c r="C105" s="6">
        <v>0</v>
      </c>
      <c r="D105" s="5">
        <v>0</v>
      </c>
      <c r="E105" s="6" t="s">
        <v>566</v>
      </c>
    </row>
    <row r="106" spans="1:5">
      <c r="A106" s="3">
        <f t="shared" si="1"/>
        <v>104</v>
      </c>
      <c r="B106" s="6">
        <v>47</v>
      </c>
      <c r="C106" s="6">
        <v>0</v>
      </c>
      <c r="D106" s="5">
        <v>0</v>
      </c>
      <c r="E106" s="6" t="s">
        <v>570</v>
      </c>
    </row>
    <row r="107" spans="1:5">
      <c r="A107" s="3">
        <f t="shared" si="1"/>
        <v>105</v>
      </c>
      <c r="B107" s="6">
        <v>50</v>
      </c>
      <c r="C107" s="6">
        <v>5</v>
      </c>
      <c r="D107" s="5">
        <v>1</v>
      </c>
      <c r="E107" s="6" t="s">
        <v>572</v>
      </c>
    </row>
    <row r="108" spans="1:5">
      <c r="A108" s="3">
        <f t="shared" si="1"/>
        <v>106</v>
      </c>
      <c r="B108" s="6">
        <v>50</v>
      </c>
      <c r="C108" s="6">
        <v>5</v>
      </c>
      <c r="D108" s="5">
        <v>2</v>
      </c>
      <c r="E108" s="6" t="s">
        <v>572</v>
      </c>
    </row>
    <row r="109" spans="1:5">
      <c r="A109" s="3">
        <f t="shared" si="1"/>
        <v>107</v>
      </c>
      <c r="B109" s="6">
        <v>50</v>
      </c>
      <c r="C109" s="6">
        <v>5</v>
      </c>
      <c r="D109" s="5">
        <v>3</v>
      </c>
      <c r="E109" s="6" t="s">
        <v>572</v>
      </c>
    </row>
    <row r="110" spans="1:5">
      <c r="A110" s="3">
        <f t="shared" si="1"/>
        <v>108</v>
      </c>
      <c r="B110" s="6">
        <v>50</v>
      </c>
      <c r="C110" s="6">
        <v>5</v>
      </c>
      <c r="D110" s="5">
        <v>4</v>
      </c>
      <c r="E110" s="6" t="s">
        <v>572</v>
      </c>
    </row>
    <row r="111" spans="1:5">
      <c r="A111" s="3">
        <f t="shared" si="1"/>
        <v>109</v>
      </c>
      <c r="B111" s="6">
        <v>65</v>
      </c>
      <c r="C111" s="6">
        <v>0</v>
      </c>
      <c r="D111" s="5">
        <v>3</v>
      </c>
      <c r="E111" s="6" t="s">
        <v>578</v>
      </c>
    </row>
    <row r="112" spans="1:5">
      <c r="A112" s="3">
        <f t="shared" si="1"/>
        <v>110</v>
      </c>
      <c r="B112" s="6">
        <v>65</v>
      </c>
      <c r="C112" s="6">
        <v>0</v>
      </c>
      <c r="D112" s="5">
        <v>4</v>
      </c>
      <c r="E112" s="6" t="s">
        <v>578</v>
      </c>
    </row>
    <row r="113" spans="1:5">
      <c r="A113" s="3">
        <f t="shared" si="1"/>
        <v>111</v>
      </c>
      <c r="B113" s="6">
        <v>65</v>
      </c>
      <c r="C113" s="6">
        <v>0</v>
      </c>
      <c r="D113" s="5">
        <v>5</v>
      </c>
      <c r="E113" s="6" t="s">
        <v>578</v>
      </c>
    </row>
    <row r="114" spans="1:5">
      <c r="A114" s="3">
        <f t="shared" si="1"/>
        <v>112</v>
      </c>
      <c r="B114" s="6">
        <v>76</v>
      </c>
      <c r="C114" s="6">
        <v>5</v>
      </c>
      <c r="D114" s="5">
        <v>1</v>
      </c>
      <c r="E114" s="6" t="s">
        <v>580</v>
      </c>
    </row>
    <row r="115" spans="1:5">
      <c r="A115" s="3">
        <f t="shared" si="1"/>
        <v>113</v>
      </c>
      <c r="B115" s="6">
        <v>76</v>
      </c>
      <c r="C115" s="6">
        <v>5</v>
      </c>
      <c r="D115" s="5">
        <v>2</v>
      </c>
      <c r="E115" s="6" t="s">
        <v>580</v>
      </c>
    </row>
    <row r="116" spans="1:5">
      <c r="A116" s="3">
        <f t="shared" si="1"/>
        <v>114</v>
      </c>
      <c r="B116" s="6">
        <v>76</v>
      </c>
      <c r="C116" s="6">
        <v>5</v>
      </c>
      <c r="D116" s="5">
        <v>3</v>
      </c>
      <c r="E116" s="6" t="s">
        <v>580</v>
      </c>
    </row>
    <row r="117" spans="1:5">
      <c r="A117" s="3">
        <f t="shared" si="1"/>
        <v>115</v>
      </c>
      <c r="B117" s="6">
        <v>76</v>
      </c>
      <c r="C117" s="6">
        <v>5</v>
      </c>
      <c r="D117" s="5">
        <v>4</v>
      </c>
      <c r="E117" s="6" t="s">
        <v>580</v>
      </c>
    </row>
    <row r="118" spans="1:5">
      <c r="A118" s="3">
        <f t="shared" si="1"/>
        <v>116</v>
      </c>
      <c r="B118" s="6">
        <v>101</v>
      </c>
      <c r="C118" s="6">
        <v>0</v>
      </c>
      <c r="D118" s="5">
        <v>0</v>
      </c>
      <c r="E118" s="6" t="s">
        <v>582</v>
      </c>
    </row>
    <row r="119" spans="1:5">
      <c r="A119" s="3">
        <f t="shared" si="1"/>
        <v>117</v>
      </c>
      <c r="B119" s="6">
        <v>156</v>
      </c>
      <c r="C119" s="6">
        <v>0</v>
      </c>
      <c r="D119" s="5">
        <v>1</v>
      </c>
      <c r="E119" s="6" t="s">
        <v>584</v>
      </c>
    </row>
    <row r="120" spans="1:5">
      <c r="A120" s="3">
        <f t="shared" si="1"/>
        <v>118</v>
      </c>
      <c r="B120" s="6">
        <v>156</v>
      </c>
      <c r="C120" s="6">
        <v>0</v>
      </c>
      <c r="D120" s="5">
        <v>2</v>
      </c>
      <c r="E120" s="6" t="s">
        <v>584</v>
      </c>
    </row>
    <row r="121" spans="1:5">
      <c r="A121" s="3">
        <f t="shared" si="1"/>
        <v>119</v>
      </c>
      <c r="B121" s="6">
        <v>156</v>
      </c>
      <c r="C121" s="6">
        <v>0</v>
      </c>
      <c r="D121" s="5">
        <v>3</v>
      </c>
      <c r="E121" s="6" t="s">
        <v>584</v>
      </c>
    </row>
    <row r="122" spans="1:5">
      <c r="A122" s="3">
        <f t="shared" si="1"/>
        <v>120</v>
      </c>
      <c r="B122" s="6">
        <v>156</v>
      </c>
      <c r="C122" s="6">
        <v>0</v>
      </c>
      <c r="D122" s="5">
        <v>4</v>
      </c>
      <c r="E122" s="6" t="s">
        <v>584</v>
      </c>
    </row>
    <row r="123" spans="1:5">
      <c r="A123" s="3">
        <f t="shared" si="1"/>
        <v>121</v>
      </c>
      <c r="B123" s="6">
        <v>156</v>
      </c>
      <c r="C123" s="6">
        <v>0</v>
      </c>
      <c r="D123" s="5">
        <v>5</v>
      </c>
      <c r="E123" s="6" t="s">
        <v>584</v>
      </c>
    </row>
    <row r="124" spans="1:5">
      <c r="A124" s="3">
        <f t="shared" si="1"/>
        <v>122</v>
      </c>
      <c r="B124" s="6">
        <v>156</v>
      </c>
      <c r="C124" s="6">
        <v>0</v>
      </c>
      <c r="D124" s="5">
        <v>6</v>
      </c>
      <c r="E124" s="6" t="s">
        <v>584</v>
      </c>
    </row>
    <row r="125" spans="1:5">
      <c r="A125" s="3">
        <f t="shared" si="1"/>
        <v>123</v>
      </c>
      <c r="B125" s="6">
        <v>156</v>
      </c>
      <c r="C125" s="6">
        <v>0</v>
      </c>
      <c r="D125" s="5">
        <v>7</v>
      </c>
      <c r="E125" s="6" t="s">
        <v>584</v>
      </c>
    </row>
    <row r="126" spans="1:5">
      <c r="A126" s="3">
        <f t="shared" si="1"/>
        <v>124</v>
      </c>
      <c r="B126" s="6">
        <v>22</v>
      </c>
      <c r="C126" s="6">
        <v>0</v>
      </c>
      <c r="D126" s="5">
        <v>0</v>
      </c>
      <c r="E126" s="6" t="s">
        <v>618</v>
      </c>
    </row>
    <row r="127" spans="1:5">
      <c r="A127" s="3">
        <f t="shared" si="1"/>
        <v>125</v>
      </c>
      <c r="B127" s="6">
        <v>57</v>
      </c>
      <c r="C127" s="6">
        <v>0</v>
      </c>
      <c r="D127" s="5">
        <v>0</v>
      </c>
      <c r="E127" s="6" t="s">
        <v>620</v>
      </c>
    </row>
    <row r="128" spans="1:5">
      <c r="A128" s="3">
        <f t="shared" si="1"/>
        <v>126</v>
      </c>
      <c r="B128" s="6">
        <v>89</v>
      </c>
      <c r="C128" s="6">
        <v>0</v>
      </c>
      <c r="D128" s="5">
        <v>0</v>
      </c>
      <c r="E128" s="6" t="s">
        <v>622</v>
      </c>
    </row>
    <row r="129" spans="1:5">
      <c r="A129" s="3">
        <f t="shared" si="1"/>
        <v>127</v>
      </c>
      <c r="B129" s="6">
        <v>133</v>
      </c>
      <c r="C129" s="6">
        <v>0</v>
      </c>
      <c r="D129" s="5">
        <v>0</v>
      </c>
      <c r="E129" s="6" t="s">
        <v>624</v>
      </c>
    </row>
    <row r="130" spans="1:5">
      <c r="A130" s="3">
        <f t="shared" si="1"/>
        <v>128</v>
      </c>
      <c r="B130" s="6">
        <v>152</v>
      </c>
      <c r="C130" s="6">
        <v>0</v>
      </c>
      <c r="D130" s="5">
        <v>0</v>
      </c>
      <c r="E130" s="6" t="s">
        <v>626</v>
      </c>
    </row>
    <row r="131" spans="1:5">
      <c r="A131" s="3">
        <f t="shared" si="1"/>
        <v>129</v>
      </c>
      <c r="B131" s="6">
        <v>168</v>
      </c>
      <c r="C131" s="6">
        <v>0</v>
      </c>
      <c r="D131" s="5">
        <v>0</v>
      </c>
      <c r="E131" s="6" t="s">
        <v>628</v>
      </c>
    </row>
    <row r="132" spans="1:5">
      <c r="A132" s="3">
        <f t="shared" ref="A132:A195" si="2">ROW()-2</f>
        <v>130</v>
      </c>
      <c r="B132" s="6">
        <v>25</v>
      </c>
      <c r="C132" s="6">
        <v>0</v>
      </c>
      <c r="D132" s="5">
        <v>0</v>
      </c>
      <c r="E132" s="6" t="s">
        <v>630</v>
      </c>
    </row>
    <row r="133" spans="1:5">
      <c r="A133" s="3">
        <f t="shared" si="2"/>
        <v>131</v>
      </c>
      <c r="B133" s="6">
        <v>123</v>
      </c>
      <c r="C133" s="6">
        <v>0</v>
      </c>
      <c r="D133" s="5">
        <v>0</v>
      </c>
      <c r="E133" s="6" t="s">
        <v>632</v>
      </c>
    </row>
    <row r="134" spans="1:5">
      <c r="A134" s="3">
        <f t="shared" si="2"/>
        <v>132</v>
      </c>
      <c r="B134" s="6">
        <v>138</v>
      </c>
      <c r="C134" s="6">
        <v>0</v>
      </c>
      <c r="D134" s="5">
        <v>0</v>
      </c>
      <c r="E134" s="6" t="s">
        <v>634</v>
      </c>
    </row>
    <row r="135" spans="1:5">
      <c r="A135" s="3">
        <f t="shared" si="2"/>
        <v>133</v>
      </c>
      <c r="B135" s="6">
        <v>35</v>
      </c>
      <c r="C135" s="6">
        <v>0</v>
      </c>
      <c r="D135" s="5">
        <v>0</v>
      </c>
      <c r="E135" s="6" t="s">
        <v>162</v>
      </c>
    </row>
    <row r="136" spans="1:5">
      <c r="A136" s="3">
        <f t="shared" si="2"/>
        <v>134</v>
      </c>
      <c r="B136" s="6">
        <v>35</v>
      </c>
      <c r="C136" s="6">
        <v>1</v>
      </c>
      <c r="D136" s="6">
        <v>1</v>
      </c>
      <c r="E136" s="6" t="s">
        <v>167</v>
      </c>
    </row>
    <row r="137" spans="1:5">
      <c r="A137" s="3">
        <f t="shared" si="2"/>
        <v>135</v>
      </c>
      <c r="B137" s="6">
        <v>35</v>
      </c>
      <c r="C137" s="6">
        <v>2</v>
      </c>
      <c r="D137" s="6">
        <v>2</v>
      </c>
      <c r="E137" s="6" t="s">
        <v>172</v>
      </c>
    </row>
    <row r="138" spans="1:5">
      <c r="A138" s="3">
        <f t="shared" si="2"/>
        <v>136</v>
      </c>
      <c r="B138" s="6">
        <v>35</v>
      </c>
      <c r="C138" s="6">
        <v>3</v>
      </c>
      <c r="D138" s="6">
        <v>3</v>
      </c>
      <c r="E138" s="6" t="s">
        <v>176</v>
      </c>
    </row>
    <row r="139" spans="1:5">
      <c r="A139" s="3">
        <f t="shared" si="2"/>
        <v>137</v>
      </c>
      <c r="B139" s="6">
        <v>35</v>
      </c>
      <c r="C139" s="6">
        <v>4</v>
      </c>
      <c r="D139" s="6">
        <v>4</v>
      </c>
      <c r="E139" s="6" t="s">
        <v>180</v>
      </c>
    </row>
    <row r="140" spans="1:5">
      <c r="A140" s="3">
        <f t="shared" si="2"/>
        <v>138</v>
      </c>
      <c r="B140" s="6">
        <v>35</v>
      </c>
      <c r="C140" s="6">
        <v>5</v>
      </c>
      <c r="D140" s="6">
        <v>5</v>
      </c>
      <c r="E140" s="6" t="s">
        <v>184</v>
      </c>
    </row>
    <row r="141" spans="1:5">
      <c r="A141" s="3">
        <f t="shared" si="2"/>
        <v>139</v>
      </c>
      <c r="B141" s="6">
        <v>35</v>
      </c>
      <c r="C141" s="6">
        <v>6</v>
      </c>
      <c r="D141" s="6">
        <v>6</v>
      </c>
      <c r="E141" s="6" t="s">
        <v>188</v>
      </c>
    </row>
    <row r="142" spans="1:5">
      <c r="A142" s="3">
        <f t="shared" si="2"/>
        <v>140</v>
      </c>
      <c r="B142" s="6">
        <v>35</v>
      </c>
      <c r="C142" s="6">
        <v>7</v>
      </c>
      <c r="D142" s="6">
        <v>7</v>
      </c>
      <c r="E142" s="6" t="s">
        <v>192</v>
      </c>
    </row>
    <row r="143" spans="1:5">
      <c r="A143" s="3">
        <f t="shared" si="2"/>
        <v>141</v>
      </c>
      <c r="B143" s="6">
        <v>35</v>
      </c>
      <c r="C143" s="6">
        <v>8</v>
      </c>
      <c r="D143" s="6">
        <v>8</v>
      </c>
      <c r="E143" s="6" t="s">
        <v>196</v>
      </c>
    </row>
    <row r="144" spans="1:5">
      <c r="A144" s="3">
        <f t="shared" si="2"/>
        <v>142</v>
      </c>
      <c r="B144" s="6">
        <v>35</v>
      </c>
      <c r="C144" s="6">
        <v>9</v>
      </c>
      <c r="D144" s="6">
        <v>9</v>
      </c>
      <c r="E144" s="6" t="s">
        <v>200</v>
      </c>
    </row>
    <row r="145" spans="1:5">
      <c r="A145" s="3">
        <f t="shared" si="2"/>
        <v>143</v>
      </c>
      <c r="B145" s="6">
        <v>35</v>
      </c>
      <c r="C145" s="6">
        <v>10</v>
      </c>
      <c r="D145" s="6">
        <v>10</v>
      </c>
      <c r="E145" s="6" t="s">
        <v>204</v>
      </c>
    </row>
    <row r="146" spans="1:5">
      <c r="A146" s="3">
        <f t="shared" si="2"/>
        <v>144</v>
      </c>
      <c r="B146" s="6">
        <v>35</v>
      </c>
      <c r="C146" s="6">
        <v>11</v>
      </c>
      <c r="D146" s="6">
        <v>11</v>
      </c>
      <c r="E146" s="6" t="s">
        <v>209</v>
      </c>
    </row>
    <row r="147" spans="1:5">
      <c r="A147" s="3">
        <f t="shared" si="2"/>
        <v>145</v>
      </c>
      <c r="B147" s="6">
        <v>35</v>
      </c>
      <c r="C147" s="6">
        <v>12</v>
      </c>
      <c r="D147" s="6">
        <v>12</v>
      </c>
      <c r="E147" s="6" t="s">
        <v>214</v>
      </c>
    </row>
    <row r="148" spans="1:5">
      <c r="A148" s="3">
        <f t="shared" si="2"/>
        <v>146</v>
      </c>
      <c r="B148" s="6">
        <v>35</v>
      </c>
      <c r="C148" s="6">
        <v>13</v>
      </c>
      <c r="D148" s="6">
        <v>13</v>
      </c>
      <c r="E148" s="6" t="s">
        <v>219</v>
      </c>
    </row>
    <row r="149" spans="1:5">
      <c r="A149" s="3">
        <f t="shared" si="2"/>
        <v>147</v>
      </c>
      <c r="B149" s="6">
        <v>35</v>
      </c>
      <c r="C149" s="6">
        <v>14</v>
      </c>
      <c r="D149" s="6">
        <v>14</v>
      </c>
      <c r="E149" s="6" t="s">
        <v>224</v>
      </c>
    </row>
    <row r="150" spans="1:5">
      <c r="A150" s="3">
        <f t="shared" si="2"/>
        <v>148</v>
      </c>
      <c r="B150" s="6">
        <v>35</v>
      </c>
      <c r="C150" s="6">
        <v>15</v>
      </c>
      <c r="D150" s="6">
        <v>15</v>
      </c>
      <c r="E150" s="6" t="s">
        <v>229</v>
      </c>
    </row>
    <row r="151" spans="1:5">
      <c r="A151" s="3">
        <f t="shared" si="2"/>
        <v>149</v>
      </c>
      <c r="B151" s="6">
        <v>171</v>
      </c>
      <c r="C151" s="6">
        <v>0</v>
      </c>
      <c r="D151" s="5">
        <v>0</v>
      </c>
      <c r="E151" s="6" t="s">
        <v>264</v>
      </c>
    </row>
    <row r="152" spans="1:5">
      <c r="A152" s="3">
        <f t="shared" si="2"/>
        <v>150</v>
      </c>
      <c r="B152" s="6">
        <v>171</v>
      </c>
      <c r="C152" s="6">
        <v>1</v>
      </c>
      <c r="D152" s="6">
        <v>1</v>
      </c>
      <c r="E152" s="6" t="s">
        <v>269</v>
      </c>
    </row>
    <row r="153" spans="1:5">
      <c r="A153" s="3">
        <f t="shared" si="2"/>
        <v>151</v>
      </c>
      <c r="B153" s="6">
        <v>171</v>
      </c>
      <c r="C153" s="6">
        <v>2</v>
      </c>
      <c r="D153" s="6">
        <v>2</v>
      </c>
      <c r="E153" s="6" t="s">
        <v>274</v>
      </c>
    </row>
    <row r="154" spans="1:5">
      <c r="A154" s="3">
        <f t="shared" si="2"/>
        <v>152</v>
      </c>
      <c r="B154" s="6">
        <v>171</v>
      </c>
      <c r="C154" s="6">
        <v>3</v>
      </c>
      <c r="D154" s="6">
        <v>3</v>
      </c>
      <c r="E154" s="6" t="s">
        <v>279</v>
      </c>
    </row>
    <row r="155" spans="1:5">
      <c r="A155" s="3">
        <f t="shared" si="2"/>
        <v>153</v>
      </c>
      <c r="B155" s="6">
        <v>171</v>
      </c>
      <c r="C155" s="6">
        <v>4</v>
      </c>
      <c r="D155" s="6">
        <v>4</v>
      </c>
      <c r="E155" s="6" t="s">
        <v>284</v>
      </c>
    </row>
    <row r="156" spans="1:5">
      <c r="A156" s="3">
        <f t="shared" si="2"/>
        <v>154</v>
      </c>
      <c r="B156" s="6">
        <v>171</v>
      </c>
      <c r="C156" s="6">
        <v>5</v>
      </c>
      <c r="D156" s="6">
        <v>5</v>
      </c>
      <c r="E156" s="6" t="s">
        <v>289</v>
      </c>
    </row>
    <row r="157" spans="1:5">
      <c r="A157" s="3">
        <f t="shared" si="2"/>
        <v>155</v>
      </c>
      <c r="B157" s="6">
        <v>171</v>
      </c>
      <c r="C157" s="6">
        <v>6</v>
      </c>
      <c r="D157" s="6">
        <v>6</v>
      </c>
      <c r="E157" s="6" t="s">
        <v>294</v>
      </c>
    </row>
    <row r="158" spans="1:5">
      <c r="A158" s="3">
        <f t="shared" si="2"/>
        <v>156</v>
      </c>
      <c r="B158" s="6">
        <v>171</v>
      </c>
      <c r="C158" s="6">
        <v>7</v>
      </c>
      <c r="D158" s="6">
        <v>7</v>
      </c>
      <c r="E158" s="6" t="s">
        <v>299</v>
      </c>
    </row>
    <row r="159" spans="1:5">
      <c r="A159" s="3">
        <f t="shared" si="2"/>
        <v>157</v>
      </c>
      <c r="B159" s="6">
        <v>171</v>
      </c>
      <c r="C159" s="6">
        <v>8</v>
      </c>
      <c r="D159" s="6">
        <v>8</v>
      </c>
      <c r="E159" s="6" t="s">
        <v>304</v>
      </c>
    </row>
    <row r="160" spans="1:5">
      <c r="A160" s="3">
        <f t="shared" si="2"/>
        <v>158</v>
      </c>
      <c r="B160" s="6">
        <v>171</v>
      </c>
      <c r="C160" s="6">
        <v>9</v>
      </c>
      <c r="D160" s="6">
        <v>9</v>
      </c>
      <c r="E160" s="6" t="s">
        <v>309</v>
      </c>
    </row>
    <row r="161" spans="1:5">
      <c r="A161" s="3">
        <f t="shared" si="2"/>
        <v>159</v>
      </c>
      <c r="B161" s="6">
        <v>171</v>
      </c>
      <c r="C161" s="6">
        <v>10</v>
      </c>
      <c r="D161" s="6">
        <v>10</v>
      </c>
      <c r="E161" s="6" t="s">
        <v>314</v>
      </c>
    </row>
    <row r="162" spans="1:5">
      <c r="A162" s="3">
        <f t="shared" si="2"/>
        <v>160</v>
      </c>
      <c r="B162" s="6">
        <v>171</v>
      </c>
      <c r="C162" s="6">
        <v>11</v>
      </c>
      <c r="D162" s="6">
        <v>11</v>
      </c>
      <c r="E162" s="6" t="s">
        <v>318</v>
      </c>
    </row>
    <row r="163" spans="1:5">
      <c r="A163" s="3">
        <f t="shared" si="2"/>
        <v>161</v>
      </c>
      <c r="B163" s="6">
        <v>171</v>
      </c>
      <c r="C163" s="6">
        <v>12</v>
      </c>
      <c r="D163" s="6">
        <v>12</v>
      </c>
      <c r="E163" s="6" t="s">
        <v>323</v>
      </c>
    </row>
    <row r="164" spans="1:5">
      <c r="A164" s="3">
        <f t="shared" si="2"/>
        <v>162</v>
      </c>
      <c r="B164" s="6">
        <v>171</v>
      </c>
      <c r="C164" s="6">
        <v>13</v>
      </c>
      <c r="D164" s="6">
        <v>13</v>
      </c>
      <c r="E164" s="6" t="s">
        <v>328</v>
      </c>
    </row>
    <row r="165" spans="1:5">
      <c r="A165" s="3">
        <f t="shared" si="2"/>
        <v>163</v>
      </c>
      <c r="B165" s="6">
        <v>171</v>
      </c>
      <c r="C165" s="6">
        <v>14</v>
      </c>
      <c r="D165" s="6">
        <v>14</v>
      </c>
      <c r="E165" s="6" t="s">
        <v>333</v>
      </c>
    </row>
    <row r="166" spans="1:5">
      <c r="A166" s="3">
        <f t="shared" si="2"/>
        <v>164</v>
      </c>
      <c r="B166" s="6">
        <v>171</v>
      </c>
      <c r="C166" s="6">
        <v>15</v>
      </c>
      <c r="D166" s="6">
        <v>15</v>
      </c>
      <c r="E166" s="6" t="s">
        <v>338</v>
      </c>
    </row>
    <row r="167" spans="1:5">
      <c r="A167" s="3">
        <f t="shared" si="2"/>
        <v>165</v>
      </c>
      <c r="B167" s="6">
        <v>95</v>
      </c>
      <c r="C167" s="6">
        <v>0</v>
      </c>
      <c r="D167" s="5">
        <v>0</v>
      </c>
      <c r="E167" s="6" t="s">
        <v>424</v>
      </c>
    </row>
    <row r="168" spans="1:5">
      <c r="A168" s="3">
        <f t="shared" si="2"/>
        <v>166</v>
      </c>
      <c r="B168" s="6">
        <v>95</v>
      </c>
      <c r="C168" s="6">
        <v>1</v>
      </c>
      <c r="D168" s="6">
        <v>1</v>
      </c>
      <c r="E168" s="6" t="s">
        <v>426</v>
      </c>
    </row>
    <row r="169" spans="1:5">
      <c r="A169" s="3">
        <f t="shared" si="2"/>
        <v>167</v>
      </c>
      <c r="B169" s="6">
        <v>95</v>
      </c>
      <c r="C169" s="6">
        <v>2</v>
      </c>
      <c r="D169" s="6">
        <v>2</v>
      </c>
      <c r="E169" s="6" t="s">
        <v>428</v>
      </c>
    </row>
    <row r="170" spans="1:5">
      <c r="A170" s="3">
        <f t="shared" si="2"/>
        <v>168</v>
      </c>
      <c r="B170" s="6">
        <v>95</v>
      </c>
      <c r="C170" s="6">
        <v>3</v>
      </c>
      <c r="D170" s="6">
        <v>3</v>
      </c>
      <c r="E170" s="6" t="s">
        <v>430</v>
      </c>
    </row>
    <row r="171" spans="1:5">
      <c r="A171" s="3">
        <f t="shared" si="2"/>
        <v>169</v>
      </c>
      <c r="B171" s="6">
        <v>95</v>
      </c>
      <c r="C171" s="6">
        <v>4</v>
      </c>
      <c r="D171" s="6">
        <v>4</v>
      </c>
      <c r="E171" s="6" t="s">
        <v>432</v>
      </c>
    </row>
    <row r="172" spans="1:5">
      <c r="A172" s="3">
        <f t="shared" si="2"/>
        <v>170</v>
      </c>
      <c r="B172" s="6">
        <v>95</v>
      </c>
      <c r="C172" s="6">
        <v>5</v>
      </c>
      <c r="D172" s="6">
        <v>5</v>
      </c>
      <c r="E172" s="6" t="s">
        <v>434</v>
      </c>
    </row>
    <row r="173" spans="1:5">
      <c r="A173" s="3">
        <f t="shared" si="2"/>
        <v>171</v>
      </c>
      <c r="B173" s="6">
        <v>95</v>
      </c>
      <c r="C173" s="6">
        <v>6</v>
      </c>
      <c r="D173" s="6">
        <v>6</v>
      </c>
      <c r="E173" s="6" t="s">
        <v>436</v>
      </c>
    </row>
    <row r="174" spans="1:5">
      <c r="A174" s="3">
        <f t="shared" si="2"/>
        <v>172</v>
      </c>
      <c r="B174" s="6">
        <v>95</v>
      </c>
      <c r="C174" s="6">
        <v>7</v>
      </c>
      <c r="D174" s="6">
        <v>7</v>
      </c>
      <c r="E174" s="6" t="s">
        <v>438</v>
      </c>
    </row>
    <row r="175" spans="1:5">
      <c r="A175" s="3">
        <f t="shared" si="2"/>
        <v>173</v>
      </c>
      <c r="B175" s="6">
        <v>95</v>
      </c>
      <c r="C175" s="6">
        <v>8</v>
      </c>
      <c r="D175" s="6">
        <v>8</v>
      </c>
      <c r="E175" s="6" t="s">
        <v>440</v>
      </c>
    </row>
    <row r="176" spans="1:5">
      <c r="A176" s="3">
        <f t="shared" si="2"/>
        <v>174</v>
      </c>
      <c r="B176" s="6">
        <v>95</v>
      </c>
      <c r="C176" s="6">
        <v>9</v>
      </c>
      <c r="D176" s="6">
        <v>9</v>
      </c>
      <c r="E176" s="6" t="s">
        <v>442</v>
      </c>
    </row>
    <row r="177" spans="1:5">
      <c r="A177" s="3">
        <f t="shared" si="2"/>
        <v>175</v>
      </c>
      <c r="B177" s="6">
        <v>95</v>
      </c>
      <c r="C177" s="6">
        <v>10</v>
      </c>
      <c r="D177" s="6">
        <v>10</v>
      </c>
      <c r="E177" s="6" t="s">
        <v>444</v>
      </c>
    </row>
    <row r="178" spans="1:5">
      <c r="A178" s="3">
        <f t="shared" si="2"/>
        <v>176</v>
      </c>
      <c r="B178" s="6">
        <v>95</v>
      </c>
      <c r="C178" s="6">
        <v>11</v>
      </c>
      <c r="D178" s="6">
        <v>11</v>
      </c>
      <c r="E178" s="6" t="s">
        <v>446</v>
      </c>
    </row>
    <row r="179" spans="1:5">
      <c r="A179" s="3">
        <f t="shared" si="2"/>
        <v>177</v>
      </c>
      <c r="B179" s="6">
        <v>95</v>
      </c>
      <c r="C179" s="6">
        <v>12</v>
      </c>
      <c r="D179" s="6">
        <v>12</v>
      </c>
      <c r="E179" s="6" t="s">
        <v>448</v>
      </c>
    </row>
    <row r="180" spans="1:5">
      <c r="A180" s="3">
        <f t="shared" si="2"/>
        <v>178</v>
      </c>
      <c r="B180" s="6">
        <v>95</v>
      </c>
      <c r="C180" s="6">
        <v>13</v>
      </c>
      <c r="D180" s="6">
        <v>13</v>
      </c>
      <c r="E180" s="6" t="s">
        <v>450</v>
      </c>
    </row>
    <row r="181" spans="1:5">
      <c r="A181" s="3">
        <f t="shared" si="2"/>
        <v>179</v>
      </c>
      <c r="B181" s="6">
        <v>95</v>
      </c>
      <c r="C181" s="6">
        <v>14</v>
      </c>
      <c r="D181" s="6">
        <v>14</v>
      </c>
      <c r="E181" s="6" t="s">
        <v>452</v>
      </c>
    </row>
    <row r="182" spans="1:5">
      <c r="A182" s="3">
        <f t="shared" si="2"/>
        <v>180</v>
      </c>
      <c r="B182" s="6">
        <v>95</v>
      </c>
      <c r="C182" s="6">
        <v>15</v>
      </c>
      <c r="D182" s="6">
        <v>15</v>
      </c>
      <c r="E182" s="6" t="s">
        <v>454</v>
      </c>
    </row>
    <row r="183" spans="1:5">
      <c r="A183" s="3">
        <f t="shared" si="2"/>
        <v>181</v>
      </c>
      <c r="B183" s="6">
        <v>159</v>
      </c>
      <c r="C183" s="6">
        <v>0</v>
      </c>
      <c r="D183" s="6">
        <v>0</v>
      </c>
      <c r="E183" s="6" t="s">
        <v>498</v>
      </c>
    </row>
    <row r="184" spans="1:5">
      <c r="A184" s="3">
        <f t="shared" si="2"/>
        <v>182</v>
      </c>
      <c r="B184" s="6">
        <v>159</v>
      </c>
      <c r="C184" s="6">
        <v>1</v>
      </c>
      <c r="D184" s="6">
        <v>1</v>
      </c>
      <c r="E184" s="6" t="s">
        <v>500</v>
      </c>
    </row>
    <row r="185" spans="1:5">
      <c r="A185" s="3">
        <f t="shared" si="2"/>
        <v>183</v>
      </c>
      <c r="B185" s="6">
        <v>159</v>
      </c>
      <c r="C185" s="6">
        <v>2</v>
      </c>
      <c r="D185" s="6">
        <v>2</v>
      </c>
      <c r="E185" s="6" t="s">
        <v>502</v>
      </c>
    </row>
    <row r="186" spans="1:5">
      <c r="A186" s="3">
        <f t="shared" si="2"/>
        <v>184</v>
      </c>
      <c r="B186" s="6">
        <v>159</v>
      </c>
      <c r="C186" s="6">
        <v>3</v>
      </c>
      <c r="D186" s="6">
        <v>3</v>
      </c>
      <c r="E186" s="6" t="s">
        <v>504</v>
      </c>
    </row>
    <row r="187" spans="1:5">
      <c r="A187" s="3">
        <f t="shared" si="2"/>
        <v>185</v>
      </c>
      <c r="B187" s="6">
        <v>159</v>
      </c>
      <c r="C187" s="6">
        <v>4</v>
      </c>
      <c r="D187" s="6">
        <v>4</v>
      </c>
      <c r="E187" s="6" t="s">
        <v>506</v>
      </c>
    </row>
    <row r="188" spans="1:5">
      <c r="A188" s="3">
        <f t="shared" si="2"/>
        <v>186</v>
      </c>
      <c r="B188" s="6">
        <v>159</v>
      </c>
      <c r="C188" s="6">
        <v>5</v>
      </c>
      <c r="D188" s="6">
        <v>5</v>
      </c>
      <c r="E188" s="6" t="s">
        <v>508</v>
      </c>
    </row>
    <row r="189" spans="1:5">
      <c r="A189" s="3">
        <f t="shared" si="2"/>
        <v>187</v>
      </c>
      <c r="B189" s="6">
        <v>159</v>
      </c>
      <c r="C189" s="6">
        <v>6</v>
      </c>
      <c r="D189" s="6">
        <v>6</v>
      </c>
      <c r="E189" s="6" t="s">
        <v>510</v>
      </c>
    </row>
    <row r="190" spans="1:5">
      <c r="A190" s="3">
        <f t="shared" si="2"/>
        <v>188</v>
      </c>
      <c r="B190" s="6">
        <v>159</v>
      </c>
      <c r="C190" s="6">
        <v>7</v>
      </c>
      <c r="D190" s="6">
        <v>7</v>
      </c>
      <c r="E190" s="6" t="s">
        <v>512</v>
      </c>
    </row>
    <row r="191" spans="1:5">
      <c r="A191" s="3">
        <f t="shared" si="2"/>
        <v>189</v>
      </c>
      <c r="B191" s="6">
        <v>159</v>
      </c>
      <c r="C191" s="6">
        <v>8</v>
      </c>
      <c r="D191" s="6">
        <v>8</v>
      </c>
      <c r="E191" s="6" t="s">
        <v>514</v>
      </c>
    </row>
    <row r="192" spans="1:5">
      <c r="A192" s="3">
        <f t="shared" si="2"/>
        <v>190</v>
      </c>
      <c r="B192" s="6">
        <v>159</v>
      </c>
      <c r="C192" s="6">
        <v>9</v>
      </c>
      <c r="D192" s="6">
        <v>9</v>
      </c>
      <c r="E192" s="6" t="s">
        <v>516</v>
      </c>
    </row>
    <row r="193" spans="1:5">
      <c r="A193" s="3">
        <f t="shared" si="2"/>
        <v>191</v>
      </c>
      <c r="B193" s="6">
        <v>159</v>
      </c>
      <c r="C193" s="6">
        <v>10</v>
      </c>
      <c r="D193" s="6">
        <v>10</v>
      </c>
      <c r="E193" s="6" t="s">
        <v>518</v>
      </c>
    </row>
    <row r="194" spans="1:5">
      <c r="A194" s="3">
        <f t="shared" si="2"/>
        <v>192</v>
      </c>
      <c r="B194" s="6">
        <v>159</v>
      </c>
      <c r="C194" s="6">
        <v>11</v>
      </c>
      <c r="D194" s="6">
        <v>11</v>
      </c>
      <c r="E194" s="6" t="s">
        <v>520</v>
      </c>
    </row>
    <row r="195" spans="1:5">
      <c r="A195" s="3">
        <f t="shared" si="2"/>
        <v>193</v>
      </c>
      <c r="B195" s="6">
        <v>159</v>
      </c>
      <c r="C195" s="6">
        <v>12</v>
      </c>
      <c r="D195" s="6">
        <v>12</v>
      </c>
      <c r="E195" s="6" t="s">
        <v>522</v>
      </c>
    </row>
    <row r="196" spans="1:5">
      <c r="A196" s="3">
        <f t="shared" ref="A196:A259" si="3">ROW()-2</f>
        <v>194</v>
      </c>
      <c r="B196" s="6">
        <v>159</v>
      </c>
      <c r="C196" s="6">
        <v>13</v>
      </c>
      <c r="D196" s="6">
        <v>13</v>
      </c>
      <c r="E196" s="6" t="s">
        <v>524</v>
      </c>
    </row>
    <row r="197" spans="1:5">
      <c r="A197" s="3">
        <f t="shared" si="3"/>
        <v>195</v>
      </c>
      <c r="B197" s="6">
        <v>159</v>
      </c>
      <c r="C197" s="6">
        <v>14</v>
      </c>
      <c r="D197" s="6">
        <v>14</v>
      </c>
      <c r="E197" s="6" t="s">
        <v>526</v>
      </c>
    </row>
    <row r="198" spans="1:5">
      <c r="A198" s="3">
        <f t="shared" si="3"/>
        <v>196</v>
      </c>
      <c r="B198" s="6">
        <v>159</v>
      </c>
      <c r="C198" s="6">
        <v>15</v>
      </c>
      <c r="D198" s="6">
        <v>15</v>
      </c>
      <c r="E198" s="6" t="s">
        <v>528</v>
      </c>
    </row>
    <row r="199" spans="1:5">
      <c r="A199" s="3">
        <f t="shared" si="3"/>
        <v>197</v>
      </c>
      <c r="B199" s="6">
        <v>251</v>
      </c>
      <c r="C199" s="6">
        <v>0</v>
      </c>
      <c r="D199" s="6">
        <v>0</v>
      </c>
      <c r="E199" s="6" t="s">
        <v>532</v>
      </c>
    </row>
    <row r="200" spans="1:5">
      <c r="A200" s="3">
        <f t="shared" si="3"/>
        <v>198</v>
      </c>
      <c r="B200" s="6">
        <v>251</v>
      </c>
      <c r="C200" s="6">
        <v>1</v>
      </c>
      <c r="D200" s="6">
        <v>1</v>
      </c>
      <c r="E200" s="6" t="s">
        <v>534</v>
      </c>
    </row>
    <row r="201" spans="1:5">
      <c r="A201" s="3">
        <f t="shared" si="3"/>
        <v>199</v>
      </c>
      <c r="B201" s="6">
        <v>251</v>
      </c>
      <c r="C201" s="6">
        <v>2</v>
      </c>
      <c r="D201" s="6">
        <v>2</v>
      </c>
      <c r="E201" s="6" t="s">
        <v>536</v>
      </c>
    </row>
    <row r="202" spans="1:5">
      <c r="A202" s="3">
        <f t="shared" si="3"/>
        <v>200</v>
      </c>
      <c r="B202" s="6">
        <v>251</v>
      </c>
      <c r="C202" s="6">
        <v>3</v>
      </c>
      <c r="D202" s="6">
        <v>3</v>
      </c>
      <c r="E202" s="6" t="s">
        <v>538</v>
      </c>
    </row>
    <row r="203" spans="1:5">
      <c r="A203" s="3">
        <f t="shared" si="3"/>
        <v>201</v>
      </c>
      <c r="B203" s="6">
        <v>251</v>
      </c>
      <c r="C203" s="6">
        <v>4</v>
      </c>
      <c r="D203" s="6">
        <v>4</v>
      </c>
      <c r="E203" s="6" t="s">
        <v>540</v>
      </c>
    </row>
    <row r="204" spans="1:5">
      <c r="A204" s="3">
        <f t="shared" si="3"/>
        <v>202</v>
      </c>
      <c r="B204" s="6">
        <v>251</v>
      </c>
      <c r="C204" s="6">
        <v>5</v>
      </c>
      <c r="D204" s="6">
        <v>5</v>
      </c>
      <c r="E204" s="6" t="s">
        <v>542</v>
      </c>
    </row>
    <row r="205" spans="1:5">
      <c r="A205" s="3">
        <f t="shared" si="3"/>
        <v>203</v>
      </c>
      <c r="B205" s="6">
        <v>251</v>
      </c>
      <c r="C205" s="6">
        <v>6</v>
      </c>
      <c r="D205" s="6">
        <v>6</v>
      </c>
      <c r="E205" s="6" t="s">
        <v>544</v>
      </c>
    </row>
    <row r="206" spans="1:5">
      <c r="A206" s="3">
        <f t="shared" si="3"/>
        <v>204</v>
      </c>
      <c r="B206" s="6">
        <v>251</v>
      </c>
      <c r="C206" s="6">
        <v>7</v>
      </c>
      <c r="D206" s="6">
        <v>7</v>
      </c>
      <c r="E206" s="6" t="s">
        <v>546</v>
      </c>
    </row>
    <row r="207" spans="1:5">
      <c r="A207" s="3">
        <f t="shared" si="3"/>
        <v>205</v>
      </c>
      <c r="B207" s="6">
        <v>251</v>
      </c>
      <c r="C207" s="6">
        <v>8</v>
      </c>
      <c r="D207" s="6">
        <v>8</v>
      </c>
      <c r="E207" s="6" t="s">
        <v>548</v>
      </c>
    </row>
    <row r="208" spans="1:5">
      <c r="A208" s="3">
        <f t="shared" si="3"/>
        <v>206</v>
      </c>
      <c r="B208" s="6">
        <v>251</v>
      </c>
      <c r="C208" s="6">
        <v>9</v>
      </c>
      <c r="D208" s="6">
        <v>9</v>
      </c>
      <c r="E208" s="6" t="s">
        <v>550</v>
      </c>
    </row>
    <row r="209" spans="1:5">
      <c r="A209" s="3">
        <f t="shared" si="3"/>
        <v>207</v>
      </c>
      <c r="B209" s="6">
        <v>251</v>
      </c>
      <c r="C209" s="6">
        <v>10</v>
      </c>
      <c r="D209" s="6">
        <v>10</v>
      </c>
      <c r="E209" s="6" t="s">
        <v>552</v>
      </c>
    </row>
    <row r="210" spans="1:5">
      <c r="A210" s="3">
        <f t="shared" si="3"/>
        <v>208</v>
      </c>
      <c r="B210" s="6">
        <v>251</v>
      </c>
      <c r="C210" s="6">
        <v>11</v>
      </c>
      <c r="D210" s="6">
        <v>11</v>
      </c>
      <c r="E210" s="6" t="s">
        <v>554</v>
      </c>
    </row>
    <row r="211" spans="1:5">
      <c r="A211" s="3">
        <f t="shared" si="3"/>
        <v>209</v>
      </c>
      <c r="B211" s="6">
        <v>251</v>
      </c>
      <c r="C211" s="6">
        <v>12</v>
      </c>
      <c r="D211" s="6">
        <v>12</v>
      </c>
      <c r="E211" s="6" t="s">
        <v>556</v>
      </c>
    </row>
    <row r="212" spans="1:5">
      <c r="A212" s="3">
        <f t="shared" si="3"/>
        <v>210</v>
      </c>
      <c r="B212" s="6">
        <v>251</v>
      </c>
      <c r="C212" s="6">
        <v>13</v>
      </c>
      <c r="D212" s="6">
        <v>13</v>
      </c>
      <c r="E212" s="6" t="s">
        <v>558</v>
      </c>
    </row>
    <row r="213" spans="1:5">
      <c r="A213" s="3">
        <f t="shared" si="3"/>
        <v>211</v>
      </c>
      <c r="B213" s="6">
        <v>251</v>
      </c>
      <c r="C213" s="6">
        <v>14</v>
      </c>
      <c r="D213" s="6">
        <v>14</v>
      </c>
      <c r="E213" s="6" t="s">
        <v>560</v>
      </c>
    </row>
    <row r="214" spans="1:5">
      <c r="A214" s="3">
        <f t="shared" si="3"/>
        <v>212</v>
      </c>
      <c r="B214" s="6">
        <v>251</v>
      </c>
      <c r="C214" s="6">
        <v>15</v>
      </c>
      <c r="D214" s="6">
        <v>15</v>
      </c>
      <c r="E214" s="6" t="s">
        <v>562</v>
      </c>
    </row>
    <row r="215" spans="1:5">
      <c r="A215" s="3">
        <f t="shared" si="3"/>
        <v>213</v>
      </c>
      <c r="B215" s="6">
        <v>160</v>
      </c>
      <c r="C215" s="6">
        <v>0</v>
      </c>
      <c r="D215" s="6">
        <v>0</v>
      </c>
      <c r="E215" s="6" t="s">
        <v>586</v>
      </c>
    </row>
    <row r="216" spans="1:5">
      <c r="A216" s="3">
        <f t="shared" si="3"/>
        <v>214</v>
      </c>
      <c r="B216" s="6">
        <v>160</v>
      </c>
      <c r="C216" s="6">
        <v>1</v>
      </c>
      <c r="D216" s="6">
        <v>1</v>
      </c>
      <c r="E216" s="6" t="s">
        <v>588</v>
      </c>
    </row>
    <row r="217" spans="1:5">
      <c r="A217" s="3">
        <f t="shared" si="3"/>
        <v>215</v>
      </c>
      <c r="B217" s="6">
        <v>160</v>
      </c>
      <c r="C217" s="6">
        <v>2</v>
      </c>
      <c r="D217" s="6">
        <v>2</v>
      </c>
      <c r="E217" s="6" t="s">
        <v>590</v>
      </c>
    </row>
    <row r="218" spans="1:5">
      <c r="A218" s="3">
        <f t="shared" si="3"/>
        <v>216</v>
      </c>
      <c r="B218" s="6">
        <v>160</v>
      </c>
      <c r="C218" s="6">
        <v>3</v>
      </c>
      <c r="D218" s="6">
        <v>3</v>
      </c>
      <c r="E218" s="6" t="s">
        <v>592</v>
      </c>
    </row>
    <row r="219" spans="1:5">
      <c r="A219" s="3">
        <f t="shared" si="3"/>
        <v>217</v>
      </c>
      <c r="B219" s="6">
        <v>160</v>
      </c>
      <c r="C219" s="6">
        <v>4</v>
      </c>
      <c r="D219" s="6">
        <v>4</v>
      </c>
      <c r="E219" s="6" t="s">
        <v>594</v>
      </c>
    </row>
    <row r="220" spans="1:5">
      <c r="A220" s="3">
        <f t="shared" si="3"/>
        <v>218</v>
      </c>
      <c r="B220" s="6">
        <v>160</v>
      </c>
      <c r="C220" s="6">
        <v>5</v>
      </c>
      <c r="D220" s="6">
        <v>5</v>
      </c>
      <c r="E220" s="6" t="s">
        <v>596</v>
      </c>
    </row>
    <row r="221" spans="1:5">
      <c r="A221" s="3">
        <f t="shared" si="3"/>
        <v>219</v>
      </c>
      <c r="B221" s="6">
        <v>160</v>
      </c>
      <c r="C221" s="6">
        <v>6</v>
      </c>
      <c r="D221" s="6">
        <v>6</v>
      </c>
      <c r="E221" s="6" t="s">
        <v>598</v>
      </c>
    </row>
    <row r="222" spans="1:5">
      <c r="A222" s="3">
        <f t="shared" si="3"/>
        <v>220</v>
      </c>
      <c r="B222" s="6">
        <v>160</v>
      </c>
      <c r="C222" s="6">
        <v>7</v>
      </c>
      <c r="D222" s="6">
        <v>7</v>
      </c>
      <c r="E222" s="6" t="s">
        <v>600</v>
      </c>
    </row>
    <row r="223" spans="1:5">
      <c r="A223" s="3">
        <f t="shared" si="3"/>
        <v>221</v>
      </c>
      <c r="B223" s="6">
        <v>160</v>
      </c>
      <c r="C223" s="6">
        <v>8</v>
      </c>
      <c r="D223" s="6">
        <v>8</v>
      </c>
      <c r="E223" s="6" t="s">
        <v>602</v>
      </c>
    </row>
    <row r="224" spans="1:5">
      <c r="A224" s="3">
        <f t="shared" si="3"/>
        <v>222</v>
      </c>
      <c r="B224" s="6">
        <v>160</v>
      </c>
      <c r="C224" s="6">
        <v>9</v>
      </c>
      <c r="D224" s="6">
        <v>9</v>
      </c>
      <c r="E224" s="6" t="s">
        <v>604</v>
      </c>
    </row>
    <row r="225" spans="1:5">
      <c r="A225" s="3">
        <f t="shared" si="3"/>
        <v>223</v>
      </c>
      <c r="B225" s="6">
        <v>160</v>
      </c>
      <c r="C225" s="6">
        <v>10</v>
      </c>
      <c r="D225" s="6">
        <v>10</v>
      </c>
      <c r="E225" s="6" t="s">
        <v>606</v>
      </c>
    </row>
    <row r="226" spans="1:5">
      <c r="A226" s="3">
        <f t="shared" si="3"/>
        <v>224</v>
      </c>
      <c r="B226" s="6">
        <v>160</v>
      </c>
      <c r="C226" s="6">
        <v>11</v>
      </c>
      <c r="D226" s="6">
        <v>11</v>
      </c>
      <c r="E226" s="6" t="s">
        <v>608</v>
      </c>
    </row>
    <row r="227" spans="1:5">
      <c r="A227" s="3">
        <f t="shared" si="3"/>
        <v>225</v>
      </c>
      <c r="B227" s="6">
        <v>160</v>
      </c>
      <c r="C227" s="6">
        <v>12</v>
      </c>
      <c r="D227" s="6">
        <v>12</v>
      </c>
      <c r="E227" s="6" t="s">
        <v>610</v>
      </c>
    </row>
    <row r="228" spans="1:5">
      <c r="A228" s="3">
        <f t="shared" si="3"/>
        <v>226</v>
      </c>
      <c r="B228" s="6">
        <v>160</v>
      </c>
      <c r="C228" s="6">
        <v>13</v>
      </c>
      <c r="D228" s="6">
        <v>13</v>
      </c>
      <c r="E228" s="6" t="s">
        <v>612</v>
      </c>
    </row>
    <row r="229" spans="1:5">
      <c r="A229" s="3">
        <f t="shared" si="3"/>
        <v>227</v>
      </c>
      <c r="B229" s="6">
        <v>160</v>
      </c>
      <c r="C229" s="6">
        <v>14</v>
      </c>
      <c r="D229" s="6">
        <v>14</v>
      </c>
      <c r="E229" s="6" t="s">
        <v>614</v>
      </c>
    </row>
    <row r="230" spans="1:5">
      <c r="A230" s="3">
        <f t="shared" si="3"/>
        <v>228</v>
      </c>
      <c r="B230" s="6">
        <v>160</v>
      </c>
      <c r="C230" s="6">
        <v>15</v>
      </c>
      <c r="D230" s="6">
        <v>15</v>
      </c>
      <c r="E230" s="6" t="s">
        <v>616</v>
      </c>
    </row>
    <row r="231" spans="1:5">
      <c r="A231" s="3">
        <f t="shared" si="3"/>
        <v>229</v>
      </c>
      <c r="B231" s="6">
        <v>162</v>
      </c>
      <c r="C231" s="6">
        <v>0</v>
      </c>
      <c r="D231" s="3">
        <v>4</v>
      </c>
      <c r="E231" s="6" t="s">
        <v>121</v>
      </c>
    </row>
    <row r="232" spans="1:5">
      <c r="A232" s="3">
        <f t="shared" si="3"/>
        <v>230</v>
      </c>
      <c r="B232" s="6">
        <v>162</v>
      </c>
      <c r="C232" s="6">
        <v>0</v>
      </c>
      <c r="D232" s="3">
        <v>8</v>
      </c>
      <c r="E232" s="6" t="s">
        <v>121</v>
      </c>
    </row>
    <row r="233" spans="1:5">
      <c r="A233" s="3">
        <f t="shared" si="3"/>
        <v>231</v>
      </c>
      <c r="B233" s="5">
        <v>162</v>
      </c>
      <c r="C233" s="5">
        <v>1</v>
      </c>
      <c r="D233" s="5">
        <v>5</v>
      </c>
      <c r="E233" s="5" t="s">
        <v>126</v>
      </c>
    </row>
    <row r="234" spans="1:5">
      <c r="A234" s="3">
        <f t="shared" si="3"/>
        <v>232</v>
      </c>
      <c r="B234" s="5">
        <v>162</v>
      </c>
      <c r="C234" s="5">
        <v>1</v>
      </c>
      <c r="D234" s="5">
        <v>9</v>
      </c>
      <c r="E234" s="5" t="s">
        <v>126</v>
      </c>
    </row>
    <row r="235" spans="1:5">
      <c r="A235" s="3">
        <f t="shared" si="3"/>
        <v>233</v>
      </c>
      <c r="B235" s="3">
        <v>64</v>
      </c>
      <c r="C235" s="3">
        <v>0</v>
      </c>
      <c r="D235" s="3">
        <v>1</v>
      </c>
      <c r="E235" s="3" t="s">
        <v>574</v>
      </c>
    </row>
    <row r="236" spans="1:5">
      <c r="A236" s="3">
        <f t="shared" si="3"/>
        <v>234</v>
      </c>
      <c r="B236" s="3">
        <v>64</v>
      </c>
      <c r="C236" s="3">
        <v>0</v>
      </c>
      <c r="D236" s="3">
        <v>2</v>
      </c>
      <c r="E236" s="3" t="s">
        <v>574</v>
      </c>
    </row>
    <row r="237" spans="1:5">
      <c r="A237" s="3">
        <f t="shared" si="3"/>
        <v>235</v>
      </c>
      <c r="B237" s="3">
        <v>64</v>
      </c>
      <c r="C237" s="3">
        <v>0</v>
      </c>
      <c r="D237" s="3">
        <v>3</v>
      </c>
      <c r="E237" s="3" t="s">
        <v>574</v>
      </c>
    </row>
    <row r="238" spans="1:5">
      <c r="A238" s="3">
        <f t="shared" si="3"/>
        <v>236</v>
      </c>
      <c r="B238" s="6">
        <v>64</v>
      </c>
      <c r="C238" s="6">
        <v>8</v>
      </c>
      <c r="D238" s="3">
        <v>9</v>
      </c>
      <c r="E238" s="3" t="s">
        <v>576</v>
      </c>
    </row>
    <row r="239" spans="1:5">
      <c r="A239" s="3">
        <f t="shared" si="3"/>
        <v>237</v>
      </c>
      <c r="B239" s="6">
        <v>24</v>
      </c>
      <c r="C239" s="6">
        <v>0</v>
      </c>
      <c r="D239" s="3">
        <v>0</v>
      </c>
      <c r="E239" s="3" t="s">
        <v>158</v>
      </c>
    </row>
    <row r="240" spans="1:5">
      <c r="A240" s="3">
        <f t="shared" si="3"/>
        <v>238</v>
      </c>
      <c r="B240" s="6">
        <v>24</v>
      </c>
      <c r="C240" s="6">
        <v>1</v>
      </c>
      <c r="D240" s="6">
        <v>1</v>
      </c>
      <c r="E240" s="3" t="s">
        <v>363</v>
      </c>
    </row>
    <row r="241" spans="1:5">
      <c r="A241" s="3">
        <f t="shared" si="3"/>
        <v>239</v>
      </c>
      <c r="B241" s="6">
        <v>24</v>
      </c>
      <c r="C241" s="6">
        <v>2</v>
      </c>
      <c r="D241" s="6">
        <v>2</v>
      </c>
      <c r="E241" s="3" t="s">
        <v>368</v>
      </c>
    </row>
    <row r="242" spans="1:5">
      <c r="A242" s="3">
        <f t="shared" si="3"/>
        <v>240</v>
      </c>
      <c r="B242" s="3">
        <v>17</v>
      </c>
      <c r="C242" s="3">
        <v>0</v>
      </c>
      <c r="D242" s="3">
        <v>4</v>
      </c>
      <c r="E242" s="3" t="s">
        <v>97</v>
      </c>
    </row>
    <row r="243" spans="1:5">
      <c r="A243" s="3">
        <f t="shared" si="3"/>
        <v>241</v>
      </c>
      <c r="B243" s="3">
        <v>17</v>
      </c>
      <c r="C243" s="3">
        <v>0</v>
      </c>
      <c r="D243" s="3">
        <v>8</v>
      </c>
      <c r="E243" s="3" t="s">
        <v>97</v>
      </c>
    </row>
    <row r="244" spans="1:5">
      <c r="A244" s="3">
        <f t="shared" si="3"/>
        <v>242</v>
      </c>
      <c r="B244" s="3">
        <v>17</v>
      </c>
      <c r="C244" s="3">
        <v>0</v>
      </c>
      <c r="D244" s="3">
        <v>12</v>
      </c>
      <c r="E244" s="3" t="s">
        <v>97</v>
      </c>
    </row>
    <row r="245" spans="1:5">
      <c r="A245" s="3">
        <f t="shared" si="3"/>
        <v>243</v>
      </c>
      <c r="B245" s="6">
        <v>17</v>
      </c>
      <c r="C245" s="6">
        <v>1</v>
      </c>
      <c r="D245" s="3">
        <v>5</v>
      </c>
      <c r="E245" s="6" t="s">
        <v>102</v>
      </c>
    </row>
    <row r="246" spans="1:5">
      <c r="A246" s="3">
        <f t="shared" si="3"/>
        <v>244</v>
      </c>
      <c r="B246" s="6">
        <v>17</v>
      </c>
      <c r="C246" s="6">
        <v>1</v>
      </c>
      <c r="D246" s="3">
        <v>9</v>
      </c>
      <c r="E246" s="6" t="s">
        <v>102</v>
      </c>
    </row>
    <row r="247" spans="1:5">
      <c r="A247" s="3">
        <f t="shared" si="3"/>
        <v>245</v>
      </c>
      <c r="B247" s="6">
        <v>17</v>
      </c>
      <c r="C247" s="6">
        <v>1</v>
      </c>
      <c r="D247" s="3">
        <v>13</v>
      </c>
      <c r="E247" s="6" t="s">
        <v>102</v>
      </c>
    </row>
    <row r="248" spans="1:5">
      <c r="A248" s="3">
        <f t="shared" si="3"/>
        <v>246</v>
      </c>
      <c r="B248" s="6">
        <v>17</v>
      </c>
      <c r="C248" s="6">
        <v>2</v>
      </c>
      <c r="D248" s="3">
        <v>6</v>
      </c>
      <c r="E248" s="6" t="s">
        <v>107</v>
      </c>
    </row>
    <row r="249" spans="1:5">
      <c r="A249" s="3">
        <f t="shared" si="3"/>
        <v>247</v>
      </c>
      <c r="B249" s="6">
        <v>17</v>
      </c>
      <c r="C249" s="6">
        <v>2</v>
      </c>
      <c r="D249" s="3">
        <v>10</v>
      </c>
      <c r="E249" s="6" t="s">
        <v>107</v>
      </c>
    </row>
    <row r="250" spans="1:5">
      <c r="A250" s="3">
        <f t="shared" si="3"/>
        <v>248</v>
      </c>
      <c r="B250" s="6">
        <v>17</v>
      </c>
      <c r="C250" s="6">
        <v>2</v>
      </c>
      <c r="D250" s="3">
        <v>14</v>
      </c>
      <c r="E250" s="6" t="s">
        <v>107</v>
      </c>
    </row>
    <row r="251" spans="1:5">
      <c r="A251" s="3">
        <f t="shared" si="3"/>
        <v>249</v>
      </c>
      <c r="B251" s="6">
        <v>17</v>
      </c>
      <c r="C251" s="6">
        <v>3</v>
      </c>
      <c r="D251" s="3">
        <v>7</v>
      </c>
      <c r="E251" s="3" t="s">
        <v>111</v>
      </c>
    </row>
    <row r="252" spans="1:5">
      <c r="A252" s="3">
        <f t="shared" si="3"/>
        <v>250</v>
      </c>
      <c r="B252" s="6">
        <v>17</v>
      </c>
      <c r="C252" s="6">
        <v>3</v>
      </c>
      <c r="D252" s="3">
        <v>11</v>
      </c>
      <c r="E252" s="3" t="s">
        <v>111</v>
      </c>
    </row>
    <row r="253" spans="1:5">
      <c r="A253" s="3">
        <f t="shared" si="3"/>
        <v>251</v>
      </c>
      <c r="B253" s="6">
        <v>17</v>
      </c>
      <c r="C253" s="6">
        <v>3</v>
      </c>
      <c r="D253" s="3">
        <v>15</v>
      </c>
      <c r="E253" s="3" t="s">
        <v>111</v>
      </c>
    </row>
    <row r="254" spans="1:5">
      <c r="A254" s="3">
        <f t="shared" si="3"/>
        <v>252</v>
      </c>
      <c r="B254" s="6">
        <v>98</v>
      </c>
      <c r="C254" s="6">
        <v>0</v>
      </c>
      <c r="D254" s="6">
        <v>0</v>
      </c>
      <c r="E254" s="6" t="s">
        <v>244</v>
      </c>
    </row>
    <row r="255" spans="1:5">
      <c r="A255" s="3">
        <f t="shared" si="3"/>
        <v>253</v>
      </c>
      <c r="B255" s="6">
        <v>98</v>
      </c>
      <c r="C255" s="6">
        <v>1</v>
      </c>
      <c r="D255" s="6">
        <v>1</v>
      </c>
      <c r="E255" s="6" t="s">
        <v>249</v>
      </c>
    </row>
    <row r="256" spans="1:5">
      <c r="A256" s="3">
        <f t="shared" si="3"/>
        <v>254</v>
      </c>
      <c r="B256" s="6">
        <v>98</v>
      </c>
      <c r="C256" s="6">
        <v>2</v>
      </c>
      <c r="D256" s="6">
        <v>2</v>
      </c>
      <c r="E256" s="6" t="s">
        <v>254</v>
      </c>
    </row>
    <row r="257" spans="1:5">
      <c r="A257" s="3">
        <f t="shared" si="3"/>
        <v>255</v>
      </c>
      <c r="B257" s="6">
        <v>98</v>
      </c>
      <c r="C257" s="6">
        <v>3</v>
      </c>
      <c r="D257" s="6">
        <v>3</v>
      </c>
      <c r="E257" s="6" t="s">
        <v>259</v>
      </c>
    </row>
    <row r="258" spans="1:5">
      <c r="A258" s="3">
        <f t="shared" si="3"/>
        <v>256</v>
      </c>
      <c r="B258" s="6">
        <v>18</v>
      </c>
      <c r="C258" s="6">
        <v>0</v>
      </c>
      <c r="D258" s="6">
        <v>0</v>
      </c>
      <c r="E258" s="3" t="s">
        <v>343</v>
      </c>
    </row>
    <row r="259" spans="1:5">
      <c r="A259" s="3">
        <f t="shared" si="3"/>
        <v>257</v>
      </c>
      <c r="B259" s="6">
        <v>18</v>
      </c>
      <c r="C259" s="6">
        <v>1</v>
      </c>
      <c r="D259" s="6">
        <v>1</v>
      </c>
      <c r="E259" s="6" t="s">
        <v>348</v>
      </c>
    </row>
    <row r="260" spans="1:5">
      <c r="A260" s="3">
        <f t="shared" ref="A260:A293" si="4">ROW()-2</f>
        <v>258</v>
      </c>
      <c r="B260" s="6">
        <v>18</v>
      </c>
      <c r="C260" s="6">
        <v>2</v>
      </c>
      <c r="D260" s="6">
        <v>2</v>
      </c>
      <c r="E260" s="6" t="s">
        <v>353</v>
      </c>
    </row>
    <row r="261" spans="1:5">
      <c r="A261" s="3">
        <f t="shared" si="4"/>
        <v>259</v>
      </c>
      <c r="B261" s="6">
        <v>18</v>
      </c>
      <c r="C261" s="6">
        <v>3</v>
      </c>
      <c r="D261" s="6">
        <v>3</v>
      </c>
      <c r="E261" s="6" t="s">
        <v>358</v>
      </c>
    </row>
    <row r="262" spans="1:5">
      <c r="A262" s="3">
        <f t="shared" si="4"/>
        <v>260</v>
      </c>
      <c r="B262" s="6">
        <v>18</v>
      </c>
      <c r="C262" s="6">
        <v>0</v>
      </c>
      <c r="D262" s="6">
        <v>4</v>
      </c>
      <c r="E262" s="3" t="s">
        <v>343</v>
      </c>
    </row>
    <row r="263" spans="1:5">
      <c r="A263" s="3">
        <f t="shared" si="4"/>
        <v>261</v>
      </c>
      <c r="B263" s="6">
        <v>18</v>
      </c>
      <c r="C263" s="6">
        <v>1</v>
      </c>
      <c r="D263" s="6">
        <v>5</v>
      </c>
      <c r="E263" s="6" t="s">
        <v>348</v>
      </c>
    </row>
    <row r="264" spans="1:5">
      <c r="A264" s="3">
        <f t="shared" si="4"/>
        <v>262</v>
      </c>
      <c r="B264" s="6">
        <v>18</v>
      </c>
      <c r="C264" s="6">
        <v>2</v>
      </c>
      <c r="D264" s="6">
        <v>6</v>
      </c>
      <c r="E264" s="6" t="s">
        <v>353</v>
      </c>
    </row>
    <row r="265" spans="1:5">
      <c r="A265" s="3">
        <f t="shared" si="4"/>
        <v>263</v>
      </c>
      <c r="B265" s="6">
        <v>18</v>
      </c>
      <c r="C265" s="6">
        <v>3</v>
      </c>
      <c r="D265" s="6">
        <v>7</v>
      </c>
      <c r="E265" s="6" t="s">
        <v>358</v>
      </c>
    </row>
    <row r="266" spans="1:5">
      <c r="A266" s="3">
        <f t="shared" si="4"/>
        <v>264</v>
      </c>
      <c r="B266" s="6">
        <v>18</v>
      </c>
      <c r="C266" s="6">
        <v>0</v>
      </c>
      <c r="D266" s="6">
        <v>8</v>
      </c>
      <c r="E266" s="3" t="s">
        <v>343</v>
      </c>
    </row>
    <row r="267" spans="1:5">
      <c r="A267" s="3">
        <f t="shared" si="4"/>
        <v>265</v>
      </c>
      <c r="B267" s="6">
        <v>18</v>
      </c>
      <c r="C267" s="6">
        <v>1</v>
      </c>
      <c r="D267" s="6">
        <v>9</v>
      </c>
      <c r="E267" s="6" t="s">
        <v>348</v>
      </c>
    </row>
    <row r="268" spans="1:5">
      <c r="A268" s="3">
        <f t="shared" si="4"/>
        <v>266</v>
      </c>
      <c r="B268" s="6">
        <v>18</v>
      </c>
      <c r="C268" s="6">
        <v>2</v>
      </c>
      <c r="D268" s="6">
        <v>10</v>
      </c>
      <c r="E268" s="6" t="s">
        <v>353</v>
      </c>
    </row>
    <row r="269" spans="1:5">
      <c r="A269" s="3">
        <f t="shared" si="4"/>
        <v>267</v>
      </c>
      <c r="B269" s="6">
        <v>18</v>
      </c>
      <c r="C269" s="6">
        <v>3</v>
      </c>
      <c r="D269" s="6">
        <v>11</v>
      </c>
      <c r="E269" s="6" t="s">
        <v>358</v>
      </c>
    </row>
    <row r="270" spans="1:5">
      <c r="A270" s="3">
        <f t="shared" si="4"/>
        <v>268</v>
      </c>
      <c r="B270" s="6">
        <v>18</v>
      </c>
      <c r="C270" s="6">
        <v>0</v>
      </c>
      <c r="D270" s="6">
        <v>12</v>
      </c>
      <c r="E270" s="3" t="s">
        <v>343</v>
      </c>
    </row>
    <row r="271" spans="1:5">
      <c r="A271" s="3">
        <f t="shared" si="4"/>
        <v>269</v>
      </c>
      <c r="B271" s="6">
        <v>18</v>
      </c>
      <c r="C271" s="6">
        <v>1</v>
      </c>
      <c r="D271" s="6">
        <v>13</v>
      </c>
      <c r="E271" s="6" t="s">
        <v>348</v>
      </c>
    </row>
    <row r="272" spans="1:5">
      <c r="A272" s="3">
        <f t="shared" si="4"/>
        <v>270</v>
      </c>
      <c r="B272" s="6">
        <v>18</v>
      </c>
      <c r="C272" s="6">
        <v>2</v>
      </c>
      <c r="D272" s="6">
        <v>14</v>
      </c>
      <c r="E272" s="6" t="s">
        <v>353</v>
      </c>
    </row>
    <row r="273" spans="1:5">
      <c r="A273" s="3">
        <f t="shared" si="4"/>
        <v>271</v>
      </c>
      <c r="B273" s="6">
        <v>18</v>
      </c>
      <c r="C273" s="6">
        <v>3</v>
      </c>
      <c r="D273" s="6">
        <v>15</v>
      </c>
      <c r="E273" s="6" t="s">
        <v>358</v>
      </c>
    </row>
    <row r="274" spans="1:5">
      <c r="A274" s="3">
        <f t="shared" si="4"/>
        <v>272</v>
      </c>
      <c r="B274" s="3">
        <v>5</v>
      </c>
      <c r="C274" s="3">
        <v>0</v>
      </c>
      <c r="D274" s="3">
        <v>0</v>
      </c>
      <c r="E274" s="3" t="s">
        <v>131</v>
      </c>
    </row>
    <row r="275" spans="1:5">
      <c r="A275" s="3">
        <f t="shared" si="4"/>
        <v>273</v>
      </c>
      <c r="B275" s="6">
        <v>5</v>
      </c>
      <c r="C275" s="6">
        <v>1</v>
      </c>
      <c r="D275" s="6">
        <v>1</v>
      </c>
      <c r="E275" s="6" t="s">
        <v>135</v>
      </c>
    </row>
    <row r="276" spans="1:5">
      <c r="A276" s="3">
        <f t="shared" si="4"/>
        <v>274</v>
      </c>
      <c r="B276" s="6">
        <v>5</v>
      </c>
      <c r="C276" s="6">
        <v>2</v>
      </c>
      <c r="D276" s="6">
        <v>2</v>
      </c>
      <c r="E276" s="6" t="s">
        <v>139</v>
      </c>
    </row>
    <row r="277" spans="1:5">
      <c r="A277" s="3">
        <f t="shared" si="4"/>
        <v>275</v>
      </c>
      <c r="B277" s="6">
        <v>5</v>
      </c>
      <c r="C277" s="6">
        <v>3</v>
      </c>
      <c r="D277" s="6">
        <v>3</v>
      </c>
      <c r="E277" s="6" t="s">
        <v>143</v>
      </c>
    </row>
    <row r="278" spans="1:5">
      <c r="A278" s="3">
        <f t="shared" si="4"/>
        <v>276</v>
      </c>
      <c r="B278" s="6">
        <v>5</v>
      </c>
      <c r="C278" s="6">
        <v>4</v>
      </c>
      <c r="D278" s="6">
        <v>4</v>
      </c>
      <c r="E278" s="6" t="s">
        <v>147</v>
      </c>
    </row>
    <row r="279" spans="1:5">
      <c r="A279" s="3">
        <f t="shared" si="4"/>
        <v>277</v>
      </c>
      <c r="B279" s="6">
        <v>5</v>
      </c>
      <c r="C279" s="6">
        <v>5</v>
      </c>
      <c r="D279" s="6">
        <v>5</v>
      </c>
      <c r="E279" s="6" t="s">
        <v>151</v>
      </c>
    </row>
    <row r="280" spans="1:5">
      <c r="A280" s="3">
        <f t="shared" si="4"/>
        <v>278</v>
      </c>
      <c r="B280" s="6">
        <v>126</v>
      </c>
      <c r="C280" s="6">
        <v>0</v>
      </c>
      <c r="D280" s="3">
        <v>8</v>
      </c>
      <c r="E280" s="6" t="s">
        <v>474</v>
      </c>
    </row>
    <row r="281" spans="1:5">
      <c r="A281" s="3">
        <f t="shared" si="4"/>
        <v>279</v>
      </c>
      <c r="B281" s="6">
        <v>126</v>
      </c>
      <c r="C281" s="6">
        <v>1</v>
      </c>
      <c r="D281" s="3">
        <v>9</v>
      </c>
      <c r="E281" s="6" t="s">
        <v>476</v>
      </c>
    </row>
    <row r="282" spans="1:5">
      <c r="A282" s="3">
        <f t="shared" si="4"/>
        <v>280</v>
      </c>
      <c r="B282" s="6">
        <v>126</v>
      </c>
      <c r="C282" s="6">
        <v>2</v>
      </c>
      <c r="D282" s="3">
        <v>10</v>
      </c>
      <c r="E282" s="6" t="s">
        <v>478</v>
      </c>
    </row>
    <row r="283" spans="1:5">
      <c r="A283" s="3">
        <f t="shared" si="4"/>
        <v>281</v>
      </c>
      <c r="B283" s="6">
        <v>126</v>
      </c>
      <c r="C283" s="6">
        <v>3</v>
      </c>
      <c r="D283" s="3">
        <v>11</v>
      </c>
      <c r="E283" s="6" t="s">
        <v>480</v>
      </c>
    </row>
    <row r="284" spans="1:5">
      <c r="A284" s="3">
        <f t="shared" si="4"/>
        <v>282</v>
      </c>
      <c r="B284" s="6">
        <v>126</v>
      </c>
      <c r="C284" s="6">
        <v>4</v>
      </c>
      <c r="D284" s="3">
        <v>12</v>
      </c>
      <c r="E284" s="6" t="s">
        <v>482</v>
      </c>
    </row>
    <row r="285" spans="1:5">
      <c r="A285" s="3">
        <f t="shared" si="4"/>
        <v>283</v>
      </c>
      <c r="B285" s="6">
        <v>126</v>
      </c>
      <c r="C285" s="6">
        <v>5</v>
      </c>
      <c r="D285" s="3">
        <v>13</v>
      </c>
      <c r="E285" s="6" t="s">
        <v>484</v>
      </c>
    </row>
    <row r="286" spans="1:5">
      <c r="A286" s="3">
        <f t="shared" si="4"/>
        <v>284</v>
      </c>
      <c r="B286" s="6">
        <v>44</v>
      </c>
      <c r="C286" s="6">
        <v>0</v>
      </c>
      <c r="D286" s="3">
        <v>8</v>
      </c>
      <c r="E286" s="6" t="s">
        <v>383</v>
      </c>
    </row>
    <row r="287" spans="1:5">
      <c r="A287" s="3">
        <f t="shared" si="4"/>
        <v>285</v>
      </c>
      <c r="B287" s="6">
        <v>44</v>
      </c>
      <c r="C287" s="6">
        <v>1</v>
      </c>
      <c r="D287" s="3">
        <v>9</v>
      </c>
      <c r="E287" s="6" t="s">
        <v>387</v>
      </c>
    </row>
    <row r="288" spans="1:5">
      <c r="A288" s="3">
        <f t="shared" si="4"/>
        <v>286</v>
      </c>
      <c r="B288" s="6">
        <v>44</v>
      </c>
      <c r="C288" s="6">
        <v>2</v>
      </c>
      <c r="D288" s="3">
        <v>10</v>
      </c>
      <c r="E288" s="6" t="s">
        <v>392</v>
      </c>
    </row>
    <row r="289" spans="1:5">
      <c r="A289" s="3">
        <f t="shared" si="4"/>
        <v>287</v>
      </c>
      <c r="B289" s="6">
        <v>44</v>
      </c>
      <c r="C289" s="6">
        <v>3</v>
      </c>
      <c r="D289" s="3">
        <v>11</v>
      </c>
      <c r="E289" s="6" t="s">
        <v>397</v>
      </c>
    </row>
    <row r="290" spans="1:5">
      <c r="A290" s="3">
        <f t="shared" si="4"/>
        <v>288</v>
      </c>
      <c r="B290" s="6">
        <v>44</v>
      </c>
      <c r="C290" s="6">
        <v>4</v>
      </c>
      <c r="D290" s="3">
        <v>12</v>
      </c>
      <c r="E290" s="6" t="s">
        <v>402</v>
      </c>
    </row>
    <row r="291" spans="1:5">
      <c r="A291" s="3">
        <f t="shared" si="4"/>
        <v>289</v>
      </c>
      <c r="B291" s="6">
        <v>44</v>
      </c>
      <c r="C291" s="6">
        <v>5</v>
      </c>
      <c r="D291" s="3">
        <v>13</v>
      </c>
      <c r="E291" s="6" t="s">
        <v>406</v>
      </c>
    </row>
    <row r="292" spans="1:5">
      <c r="A292" s="3">
        <f t="shared" si="4"/>
        <v>290</v>
      </c>
      <c r="B292" s="6">
        <v>44</v>
      </c>
      <c r="C292" s="6">
        <v>6</v>
      </c>
      <c r="D292" s="3">
        <v>14</v>
      </c>
      <c r="E292" s="6" t="s">
        <v>410</v>
      </c>
    </row>
    <row r="293" spans="1:5">
      <c r="A293" s="3">
        <f t="shared" si="4"/>
        <v>291</v>
      </c>
      <c r="B293" s="6">
        <v>44</v>
      </c>
      <c r="C293" s="6">
        <v>7</v>
      </c>
      <c r="D293" s="3">
        <v>15</v>
      </c>
      <c r="E293" s="6" t="s">
        <v>568</v>
      </c>
    </row>
  </sheetData>
  <phoneticPr fontId="19" type="noConversion"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/>
  <sheetData/>
  <phoneticPr fontId="19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P32" sqref="P32"/>
    </sheetView>
  </sheetViews>
  <sheetFormatPr defaultColWidth="9" defaultRowHeight="14.25"/>
  <sheetData>
    <row r="1" spans="1:10">
      <c r="A1" t="s">
        <v>658</v>
      </c>
      <c r="B1" t="s">
        <v>1102</v>
      </c>
      <c r="C1" t="s">
        <v>1103</v>
      </c>
      <c r="D1" t="s">
        <v>1104</v>
      </c>
      <c r="E1" t="s">
        <v>1105</v>
      </c>
      <c r="F1" t="s">
        <v>1106</v>
      </c>
      <c r="G1" t="s">
        <v>1107</v>
      </c>
      <c r="H1" t="s">
        <v>1108</v>
      </c>
      <c r="I1" t="s">
        <v>1109</v>
      </c>
      <c r="J1" t="s">
        <v>647</v>
      </c>
    </row>
    <row r="2" spans="1:10">
      <c r="A2" t="s">
        <v>658</v>
      </c>
      <c r="B2" t="s">
        <v>1110</v>
      </c>
      <c r="C2" t="s">
        <v>1111</v>
      </c>
      <c r="D2" t="s">
        <v>1112</v>
      </c>
      <c r="E2" t="s">
        <v>1113</v>
      </c>
      <c r="F2" t="s">
        <v>1114</v>
      </c>
      <c r="G2" t="s">
        <v>1115</v>
      </c>
      <c r="H2" t="s">
        <v>1116</v>
      </c>
      <c r="I2" t="s">
        <v>1117</v>
      </c>
      <c r="J2" t="s">
        <v>662</v>
      </c>
    </row>
    <row r="3" spans="1:10">
      <c r="A3">
        <v>1</v>
      </c>
      <c r="B3">
        <v>-733</v>
      </c>
      <c r="C3">
        <v>33</v>
      </c>
      <c r="D3">
        <v>-231</v>
      </c>
      <c r="E3">
        <v>-729</v>
      </c>
      <c r="F3">
        <v>37</v>
      </c>
      <c r="G3">
        <v>-227</v>
      </c>
      <c r="H3">
        <v>5</v>
      </c>
      <c r="I3">
        <v>1047003</v>
      </c>
      <c r="J3" t="s">
        <v>1118</v>
      </c>
    </row>
    <row r="4" spans="1:10">
      <c r="A4">
        <v>2</v>
      </c>
      <c r="B4">
        <v>-725</v>
      </c>
      <c r="C4">
        <v>33</v>
      </c>
      <c r="D4">
        <v>-222</v>
      </c>
      <c r="E4">
        <v>-722</v>
      </c>
      <c r="F4">
        <v>37</v>
      </c>
      <c r="G4">
        <v>-219</v>
      </c>
      <c r="H4">
        <v>5</v>
      </c>
      <c r="I4">
        <v>1047003</v>
      </c>
      <c r="J4" t="s">
        <v>1119</v>
      </c>
    </row>
    <row r="5" spans="1:10">
      <c r="A5">
        <v>3</v>
      </c>
      <c r="B5">
        <v>-748</v>
      </c>
      <c r="C5">
        <v>33</v>
      </c>
      <c r="D5">
        <v>-231</v>
      </c>
      <c r="E5">
        <v>-744</v>
      </c>
      <c r="F5">
        <v>37</v>
      </c>
      <c r="G5">
        <v>-227</v>
      </c>
      <c r="H5">
        <v>5</v>
      </c>
      <c r="I5">
        <v>1047003</v>
      </c>
      <c r="J5" t="s">
        <v>1120</v>
      </c>
    </row>
    <row r="6" spans="1:10">
      <c r="A6">
        <v>4</v>
      </c>
      <c r="B6">
        <v>-686</v>
      </c>
      <c r="C6">
        <v>34</v>
      </c>
      <c r="D6">
        <v>-273</v>
      </c>
      <c r="E6">
        <v>-682</v>
      </c>
      <c r="F6">
        <v>38</v>
      </c>
      <c r="G6">
        <v>-269</v>
      </c>
      <c r="H6">
        <v>5</v>
      </c>
      <c r="I6">
        <v>1047003</v>
      </c>
      <c r="J6" t="s">
        <v>1121</v>
      </c>
    </row>
    <row r="7" spans="1:10">
      <c r="A7">
        <v>5</v>
      </c>
      <c r="B7">
        <v>-715</v>
      </c>
      <c r="C7">
        <v>33</v>
      </c>
      <c r="D7">
        <v>-283</v>
      </c>
      <c r="E7">
        <v>-711</v>
      </c>
      <c r="F7">
        <v>37</v>
      </c>
      <c r="G7">
        <v>-279</v>
      </c>
      <c r="H7">
        <v>5</v>
      </c>
      <c r="I7">
        <v>1047003</v>
      </c>
      <c r="J7" t="s">
        <v>1122</v>
      </c>
    </row>
    <row r="8" spans="1:10">
      <c r="A8">
        <v>6</v>
      </c>
      <c r="B8">
        <v>-709</v>
      </c>
      <c r="C8">
        <v>33</v>
      </c>
      <c r="D8">
        <v>-119</v>
      </c>
      <c r="E8">
        <v>-705</v>
      </c>
      <c r="F8">
        <v>37</v>
      </c>
      <c r="G8">
        <v>-115</v>
      </c>
      <c r="H8">
        <v>5</v>
      </c>
      <c r="I8">
        <v>1047003</v>
      </c>
      <c r="J8" t="s">
        <v>1123</v>
      </c>
    </row>
  </sheetData>
  <phoneticPr fontId="19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H31" sqref="H31"/>
    </sheetView>
  </sheetViews>
  <sheetFormatPr defaultColWidth="9" defaultRowHeight="14.25"/>
  <sheetData>
    <row r="1" spans="1:13">
      <c r="A1" t="s">
        <v>1124</v>
      </c>
      <c r="B1" t="s">
        <v>1125</v>
      </c>
      <c r="C1" t="s">
        <v>1126</v>
      </c>
      <c r="D1" t="s">
        <v>641</v>
      </c>
      <c r="E1" t="s">
        <v>1127</v>
      </c>
      <c r="F1" t="s">
        <v>1128</v>
      </c>
      <c r="G1" t="s">
        <v>1129</v>
      </c>
      <c r="H1" t="s">
        <v>1130</v>
      </c>
      <c r="I1" t="s">
        <v>1126</v>
      </c>
      <c r="J1" t="s">
        <v>1131</v>
      </c>
      <c r="K1" t="s">
        <v>1132</v>
      </c>
      <c r="L1" t="s">
        <v>1133</v>
      </c>
      <c r="M1" t="s">
        <v>1134</v>
      </c>
    </row>
    <row r="2" spans="1:13">
      <c r="A2" t="s">
        <v>1135</v>
      </c>
      <c r="B2" t="s">
        <v>1136</v>
      </c>
      <c r="C2" t="s">
        <v>1137</v>
      </c>
      <c r="D2" t="s">
        <v>1138</v>
      </c>
      <c r="E2" t="s">
        <v>1139</v>
      </c>
      <c r="F2" t="s">
        <v>1140</v>
      </c>
      <c r="G2" t="s">
        <v>1141</v>
      </c>
      <c r="H2" t="s">
        <v>1142</v>
      </c>
      <c r="I2" t="s">
        <v>1143</v>
      </c>
      <c r="J2" t="s">
        <v>1144</v>
      </c>
      <c r="K2" t="s">
        <v>1145</v>
      </c>
      <c r="L2" t="s">
        <v>1146</v>
      </c>
      <c r="M2" t="s">
        <v>1147</v>
      </c>
    </row>
    <row r="3" spans="1:13">
      <c r="A3">
        <v>1</v>
      </c>
      <c r="B3">
        <v>10050</v>
      </c>
      <c r="C3">
        <v>0</v>
      </c>
      <c r="D3">
        <v>1</v>
      </c>
      <c r="E3">
        <v>64</v>
      </c>
      <c r="F3" t="s">
        <v>1148</v>
      </c>
      <c r="G3" t="s">
        <v>1149</v>
      </c>
      <c r="H3">
        <v>0</v>
      </c>
      <c r="I3">
        <v>0</v>
      </c>
      <c r="J3">
        <v>1</v>
      </c>
      <c r="K3">
        <v>10</v>
      </c>
      <c r="L3" t="s">
        <v>1148</v>
      </c>
      <c r="M3" t="s">
        <v>1149</v>
      </c>
    </row>
    <row r="4" spans="1:13">
      <c r="A4">
        <v>2</v>
      </c>
      <c r="B4">
        <v>10980</v>
      </c>
      <c r="C4">
        <v>0</v>
      </c>
      <c r="D4">
        <v>1</v>
      </c>
      <c r="E4">
        <v>64</v>
      </c>
      <c r="F4" t="s">
        <v>1150</v>
      </c>
      <c r="G4" t="s">
        <v>1151</v>
      </c>
      <c r="H4">
        <v>0</v>
      </c>
      <c r="I4">
        <v>0</v>
      </c>
      <c r="J4">
        <v>2</v>
      </c>
      <c r="K4">
        <v>10</v>
      </c>
      <c r="L4" t="s">
        <v>1150</v>
      </c>
      <c r="M4" t="s">
        <v>1151</v>
      </c>
    </row>
    <row r="5" spans="1:13">
      <c r="A5">
        <v>3</v>
      </c>
      <c r="B5">
        <v>10850</v>
      </c>
      <c r="C5">
        <v>0</v>
      </c>
      <c r="D5">
        <v>1</v>
      </c>
      <c r="E5">
        <v>64</v>
      </c>
      <c r="F5" t="s">
        <v>1152</v>
      </c>
      <c r="G5" t="s">
        <v>1153</v>
      </c>
      <c r="H5">
        <v>0</v>
      </c>
      <c r="I5">
        <v>0</v>
      </c>
      <c r="J5">
        <v>2</v>
      </c>
      <c r="K5">
        <v>10</v>
      </c>
      <c r="L5" t="s">
        <v>1152</v>
      </c>
      <c r="M5" t="s">
        <v>1153</v>
      </c>
    </row>
    <row r="6" spans="1:13">
      <c r="A6">
        <v>4</v>
      </c>
      <c r="B6">
        <v>10240</v>
      </c>
      <c r="C6">
        <v>0</v>
      </c>
      <c r="D6">
        <v>1</v>
      </c>
      <c r="E6">
        <v>64</v>
      </c>
      <c r="F6" t="s">
        <v>1148</v>
      </c>
      <c r="G6" t="s">
        <v>1149</v>
      </c>
      <c r="H6">
        <v>0</v>
      </c>
      <c r="I6">
        <v>0</v>
      </c>
      <c r="J6">
        <v>3</v>
      </c>
      <c r="K6">
        <v>10</v>
      </c>
      <c r="L6" t="s">
        <v>1148</v>
      </c>
      <c r="M6" t="s">
        <v>1149</v>
      </c>
    </row>
    <row r="7" spans="1:13">
      <c r="A7">
        <v>5</v>
      </c>
      <c r="B7">
        <v>10200</v>
      </c>
      <c r="C7">
        <v>0</v>
      </c>
      <c r="D7">
        <v>1</v>
      </c>
      <c r="E7">
        <v>32</v>
      </c>
      <c r="F7" t="s">
        <v>1154</v>
      </c>
      <c r="G7" t="s">
        <v>1155</v>
      </c>
      <c r="H7">
        <v>0</v>
      </c>
      <c r="I7">
        <v>0</v>
      </c>
      <c r="J7">
        <v>3</v>
      </c>
      <c r="K7">
        <v>10</v>
      </c>
      <c r="L7" t="s">
        <v>1154</v>
      </c>
      <c r="M7" t="s">
        <v>1155</v>
      </c>
    </row>
    <row r="8" spans="1:13">
      <c r="A8">
        <v>6</v>
      </c>
      <c r="B8">
        <v>10530</v>
      </c>
      <c r="C8">
        <v>0</v>
      </c>
      <c r="D8">
        <v>1</v>
      </c>
      <c r="E8">
        <v>32</v>
      </c>
      <c r="F8" t="s">
        <v>1152</v>
      </c>
      <c r="G8" t="s">
        <v>1153</v>
      </c>
      <c r="H8">
        <v>0</v>
      </c>
      <c r="I8">
        <v>0</v>
      </c>
      <c r="J8">
        <v>4</v>
      </c>
      <c r="K8">
        <v>5</v>
      </c>
      <c r="L8" t="s">
        <v>1156</v>
      </c>
      <c r="M8" t="s">
        <v>1157</v>
      </c>
    </row>
    <row r="9" spans="1:13">
      <c r="A9">
        <v>7</v>
      </c>
      <c r="B9">
        <v>4004</v>
      </c>
      <c r="C9">
        <v>4</v>
      </c>
      <c r="D9">
        <v>1</v>
      </c>
      <c r="E9">
        <v>1</v>
      </c>
      <c r="F9" t="s">
        <v>1158</v>
      </c>
      <c r="G9" t="s">
        <v>1159</v>
      </c>
      <c r="H9">
        <v>0</v>
      </c>
      <c r="I9">
        <v>0</v>
      </c>
      <c r="J9">
        <v>5</v>
      </c>
      <c r="K9">
        <v>5</v>
      </c>
      <c r="L9" t="s">
        <v>1152</v>
      </c>
      <c r="M9" t="s">
        <v>1153</v>
      </c>
    </row>
  </sheetData>
  <phoneticPr fontId="19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L6"/>
  <sheetViews>
    <sheetView workbookViewId="0">
      <selection activeCell="F30" sqref="F30"/>
    </sheetView>
  </sheetViews>
  <sheetFormatPr defaultColWidth="9" defaultRowHeight="14.25"/>
  <cols>
    <col min="1" max="12" width="10.5" customWidth="1"/>
  </cols>
  <sheetData>
    <row r="1" spans="1:12">
      <c r="A1" t="s">
        <v>1160</v>
      </c>
      <c r="B1" t="s">
        <v>1098</v>
      </c>
      <c r="C1" t="s">
        <v>1024</v>
      </c>
      <c r="D1" t="s">
        <v>1004</v>
      </c>
      <c r="E1" t="s">
        <v>1161</v>
      </c>
      <c r="F1" t="s">
        <v>1162</v>
      </c>
      <c r="G1" t="s">
        <v>1163</v>
      </c>
      <c r="H1" t="s">
        <v>1164</v>
      </c>
      <c r="I1" t="s">
        <v>1165</v>
      </c>
      <c r="J1" t="s">
        <v>1166</v>
      </c>
      <c r="K1" t="s">
        <v>1167</v>
      </c>
      <c r="L1" s="2" t="s">
        <v>1168</v>
      </c>
    </row>
    <row r="2" spans="1:12">
      <c r="A2" t="s">
        <v>658</v>
      </c>
      <c r="B2" t="s">
        <v>1002</v>
      </c>
      <c r="C2" t="s">
        <v>1024</v>
      </c>
      <c r="D2" t="s">
        <v>1004</v>
      </c>
      <c r="E2" t="s">
        <v>1110</v>
      </c>
      <c r="F2" t="s">
        <v>1111</v>
      </c>
      <c r="G2" t="s">
        <v>1112</v>
      </c>
      <c r="H2" t="s">
        <v>1113</v>
      </c>
      <c r="I2" t="s">
        <v>1114</v>
      </c>
      <c r="J2" t="s">
        <v>1115</v>
      </c>
      <c r="K2" t="s">
        <v>1169</v>
      </c>
      <c r="L2" s="2" t="s">
        <v>1170</v>
      </c>
    </row>
    <row r="3" spans="1:12">
      <c r="A3" s="1">
        <v>1</v>
      </c>
      <c r="B3" s="1" t="s">
        <v>1171</v>
      </c>
      <c r="C3" s="1" t="s">
        <v>1024</v>
      </c>
      <c r="D3" s="1">
        <v>4</v>
      </c>
      <c r="E3" s="1">
        <v>-657.5</v>
      </c>
      <c r="F3" s="1">
        <v>34</v>
      </c>
      <c r="G3" s="1">
        <v>-300.5</v>
      </c>
      <c r="H3" s="1">
        <v>-699.5</v>
      </c>
      <c r="I3" s="1">
        <v>34</v>
      </c>
      <c r="J3" s="1">
        <v>-254.5</v>
      </c>
      <c r="K3" s="1">
        <v>30</v>
      </c>
      <c r="L3" s="1" t="s">
        <v>1172</v>
      </c>
    </row>
    <row r="4" spans="1:12">
      <c r="A4" s="1">
        <v>2</v>
      </c>
      <c r="B4" s="1" t="s">
        <v>1171</v>
      </c>
      <c r="C4" s="1" t="s">
        <v>1024</v>
      </c>
      <c r="D4" s="1">
        <v>2</v>
      </c>
      <c r="E4" s="1">
        <v>-761.5</v>
      </c>
      <c r="F4" s="1">
        <v>34</v>
      </c>
      <c r="G4" s="1">
        <v>-300.5</v>
      </c>
      <c r="H4" s="1">
        <v>-719.5</v>
      </c>
      <c r="I4" s="1">
        <v>34</v>
      </c>
      <c r="J4" s="1">
        <v>-254.5</v>
      </c>
      <c r="K4" s="1">
        <v>30</v>
      </c>
      <c r="L4" s="1" t="s">
        <v>1172</v>
      </c>
    </row>
    <row r="5" spans="1:12">
      <c r="A5" s="1">
        <v>3</v>
      </c>
      <c r="B5" s="1" t="s">
        <v>1171</v>
      </c>
      <c r="C5" s="1" t="s">
        <v>1024</v>
      </c>
      <c r="D5" s="1">
        <v>1</v>
      </c>
      <c r="E5" s="1">
        <v>-761.5</v>
      </c>
      <c r="F5" s="1">
        <v>34</v>
      </c>
      <c r="G5" s="1">
        <v>-159.5</v>
      </c>
      <c r="H5" s="1">
        <v>-766.5</v>
      </c>
      <c r="I5" s="1">
        <v>34</v>
      </c>
      <c r="J5" s="1">
        <v>-305.5</v>
      </c>
      <c r="K5" s="1">
        <v>30</v>
      </c>
      <c r="L5" s="1" t="s">
        <v>1172</v>
      </c>
    </row>
    <row r="6" spans="1:12">
      <c r="A6" s="1">
        <v>4</v>
      </c>
      <c r="B6" s="1" t="s">
        <v>1171</v>
      </c>
      <c r="C6" s="1" t="s">
        <v>1024</v>
      </c>
      <c r="D6" s="1">
        <v>3</v>
      </c>
      <c r="E6" s="1">
        <v>-657.5</v>
      </c>
      <c r="F6" s="1">
        <v>34</v>
      </c>
      <c r="G6" s="1">
        <v>-159.5</v>
      </c>
      <c r="H6" s="1">
        <v>-652.5</v>
      </c>
      <c r="I6" s="1">
        <v>34</v>
      </c>
      <c r="J6" s="1">
        <v>-305.5</v>
      </c>
      <c r="K6" s="1">
        <v>30</v>
      </c>
      <c r="L6" s="1" t="s">
        <v>1172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0"/>
  <sheetViews>
    <sheetView workbookViewId="0">
      <pane xSplit="20" ySplit="2" topLeftCell="U147" activePane="bottomRight" state="frozen"/>
      <selection pane="topRight"/>
      <selection pane="bottomLeft"/>
      <selection pane="bottomRight" activeCell="A168" sqref="A168:XFD168"/>
    </sheetView>
  </sheetViews>
  <sheetFormatPr defaultColWidth="9" defaultRowHeight="14.25"/>
  <cols>
    <col min="2" max="2" width="9" style="18"/>
    <col min="4" max="4" width="9.125" style="18" customWidth="1"/>
    <col min="8" max="9" width="9" style="18"/>
    <col min="10" max="13" width="9" style="11" customWidth="1"/>
    <col min="14" max="14" width="9" style="95" customWidth="1"/>
    <col min="15" max="15" width="9" style="20"/>
    <col min="16" max="16" width="9" style="11" customWidth="1"/>
    <col min="17" max="17" width="9" style="95" customWidth="1"/>
    <col min="18" max="18" width="9" style="43"/>
    <col min="20" max="20" width="9" style="7"/>
    <col min="21" max="21" width="9" style="96"/>
    <col min="22" max="24" width="9" style="69"/>
  </cols>
  <sheetData>
    <row r="1" spans="1:32">
      <c r="B1" s="18" t="s">
        <v>642</v>
      </c>
      <c r="C1" t="s">
        <v>643</v>
      </c>
      <c r="D1" s="97" t="s">
        <v>46</v>
      </c>
      <c r="E1" s="98" t="s">
        <v>644</v>
      </c>
      <c r="F1" s="98" t="s">
        <v>645</v>
      </c>
      <c r="G1" s="98" t="s">
        <v>641</v>
      </c>
      <c r="H1" s="97" t="s">
        <v>646</v>
      </c>
      <c r="I1" s="97" t="s">
        <v>647</v>
      </c>
      <c r="J1" s="101" t="s">
        <v>648</v>
      </c>
      <c r="K1" s="102" t="s">
        <v>649</v>
      </c>
      <c r="L1" s="102" t="s">
        <v>52</v>
      </c>
      <c r="M1" s="102" t="s">
        <v>53</v>
      </c>
      <c r="N1" s="103" t="s">
        <v>650</v>
      </c>
      <c r="O1" s="104" t="s">
        <v>651</v>
      </c>
      <c r="P1" s="101" t="s">
        <v>652</v>
      </c>
      <c r="Q1" s="103" t="s">
        <v>653</v>
      </c>
      <c r="R1" s="110" t="s">
        <v>654</v>
      </c>
      <c r="S1" s="98" t="s">
        <v>67</v>
      </c>
      <c r="T1" s="111" t="s">
        <v>655</v>
      </c>
      <c r="U1" s="104" t="s">
        <v>656</v>
      </c>
      <c r="V1" s="111">
        <v>0</v>
      </c>
      <c r="W1" s="69">
        <f>MAX(V:V)</f>
        <v>60</v>
      </c>
      <c r="X1" s="111">
        <f>COUNT(block!C:C)</f>
        <v>178</v>
      </c>
      <c r="Z1" s="138" t="s">
        <v>1</v>
      </c>
      <c r="AA1" s="138"/>
      <c r="AB1" s="138"/>
      <c r="AC1" s="138"/>
      <c r="AD1" s="138"/>
      <c r="AE1" s="138"/>
      <c r="AF1" s="138"/>
    </row>
    <row r="2" spans="1:32">
      <c r="A2" t="s">
        <v>657</v>
      </c>
      <c r="B2" s="18" t="s">
        <v>55</v>
      </c>
      <c r="C2" s="83"/>
      <c r="D2" s="99" t="s">
        <v>658</v>
      </c>
      <c r="E2" s="100" t="s">
        <v>659</v>
      </c>
      <c r="F2" s="46" t="s">
        <v>660</v>
      </c>
      <c r="G2" s="46" t="s">
        <v>661</v>
      </c>
      <c r="H2" s="99">
        <v>0.1</v>
      </c>
      <c r="I2" s="99" t="s">
        <v>662</v>
      </c>
      <c r="J2" s="105">
        <v>4</v>
      </c>
      <c r="K2" s="106">
        <v>2</v>
      </c>
      <c r="L2" s="106">
        <v>3</v>
      </c>
      <c r="M2" s="106" t="s">
        <v>663</v>
      </c>
      <c r="N2" s="107" t="s">
        <v>664</v>
      </c>
      <c r="O2" s="108" t="s">
        <v>8</v>
      </c>
      <c r="P2" s="105"/>
      <c r="Q2" s="107"/>
      <c r="R2" s="112"/>
      <c r="S2" s="46" t="s">
        <v>665</v>
      </c>
      <c r="T2" s="113"/>
      <c r="U2" s="114"/>
      <c r="V2" s="69" t="s">
        <v>55</v>
      </c>
      <c r="W2" s="69" t="s">
        <v>666</v>
      </c>
      <c r="Z2" s="13" t="s">
        <v>9</v>
      </c>
      <c r="AA2" s="13" t="s">
        <v>667</v>
      </c>
      <c r="AB2" t="s">
        <v>668</v>
      </c>
      <c r="AC2" t="s">
        <v>669</v>
      </c>
      <c r="AD2" t="s">
        <v>59</v>
      </c>
      <c r="AE2" t="s">
        <v>670</v>
      </c>
      <c r="AF2" t="s">
        <v>671</v>
      </c>
    </row>
    <row r="3" spans="1:32">
      <c r="A3">
        <f t="shared" ref="A3:A66" si="0">ROW()-2</f>
        <v>1</v>
      </c>
      <c r="B3" s="18">
        <f t="shared" ref="B3:B34" si="1">_xlfn.NUMBERVALUE(CONCATENATE(1,IF(LEN(E3)=1,"00"&amp;E3,IF(LEN(E3)=2,"0"&amp;E3,E3)),IF(LEN(F3)=1,"0"&amp;F3,F3)))</f>
        <v>100100</v>
      </c>
      <c r="C3" s="18">
        <f t="shared" ref="C3:C34" si="2">_xlfn.NUMBERVALUE(CONCATENATE(O3,G3,IF(LEN(R3)=1,"0"&amp;R3,R3)))</f>
        <v>1111</v>
      </c>
      <c r="D3" s="18">
        <f t="shared" ref="D3:D34" si="3">_xlfn.NUMBERVALUE(CONCATENATE(G3,IF(LEN(E3)=1,"00"&amp;E3,IF(LEN(E3)=2,"0"&amp;E3,E3)),IF(LEN(F3)=1,"0"&amp;F3,F3)))</f>
        <v>100100</v>
      </c>
      <c r="E3" s="1">
        <v>1</v>
      </c>
      <c r="F3" s="1">
        <v>0</v>
      </c>
      <c r="G3" s="1">
        <v>1</v>
      </c>
      <c r="H3" s="18">
        <f t="shared" ref="H3:H29" si="4">$H$2</f>
        <v>0.1</v>
      </c>
      <c r="I3" s="20" t="s">
        <v>69</v>
      </c>
      <c r="J3" s="92">
        <v>0</v>
      </c>
      <c r="K3" s="92">
        <v>0</v>
      </c>
      <c r="L3" s="92">
        <v>0</v>
      </c>
      <c r="M3" s="92">
        <f t="shared" ref="M3:M66" si="5">K3*64</f>
        <v>0</v>
      </c>
      <c r="N3" s="109">
        <v>0</v>
      </c>
      <c r="O3" s="84">
        <v>1</v>
      </c>
      <c r="P3" s="11" t="str">
        <f t="shared" ref="P3:P34" si="6">VLOOKUP(O3,方块表_二级标签,3,1)</f>
        <v>set:items.json image:block_1</v>
      </c>
      <c r="Q3" s="11" t="str">
        <f t="shared" ref="Q3:Q34" si="7">VLOOKUP(O3,方块表_二级标签,6,1)</f>
        <v>block_tag_1</v>
      </c>
      <c r="R3" s="30">
        <v>11</v>
      </c>
      <c r="T3" s="127" t="s">
        <v>73</v>
      </c>
      <c r="U3" s="96" t="str">
        <f t="shared" ref="U3:U66" si="8">I3</f>
        <v>石头</v>
      </c>
      <c r="V3" s="69">
        <f>IF(X3&lt;&gt;0,COUNT($V$1:V2))</f>
        <v>1</v>
      </c>
      <c r="W3" s="69">
        <f>COUNTIF($E$3:E3,E3)</f>
        <v>1</v>
      </c>
      <c r="X3" s="69">
        <f t="shared" ref="X3:X66" si="9">IF(W3=1,E3,0)</f>
        <v>1</v>
      </c>
      <c r="Z3" s="13">
        <v>1</v>
      </c>
      <c r="AA3" t="s">
        <v>672</v>
      </c>
      <c r="AB3" t="s">
        <v>673</v>
      </c>
      <c r="AC3" t="s">
        <v>21</v>
      </c>
      <c r="AD3" t="s">
        <v>674</v>
      </c>
      <c r="AE3" t="s">
        <v>675</v>
      </c>
      <c r="AF3">
        <f t="shared" ref="AF3:AF8" si="10">COUNTIF(O:O,Z3)</f>
        <v>39</v>
      </c>
    </row>
    <row r="4" spans="1:32">
      <c r="A4">
        <f t="shared" si="0"/>
        <v>2</v>
      </c>
      <c r="B4" s="18">
        <f t="shared" si="1"/>
        <v>100400</v>
      </c>
      <c r="C4" s="18">
        <f t="shared" si="2"/>
        <v>1112</v>
      </c>
      <c r="D4" s="18">
        <f t="shared" si="3"/>
        <v>100400</v>
      </c>
      <c r="E4" s="1">
        <v>4</v>
      </c>
      <c r="F4" s="1">
        <v>0</v>
      </c>
      <c r="G4" s="1">
        <v>1</v>
      </c>
      <c r="H4" s="18">
        <f t="shared" si="4"/>
        <v>0.1</v>
      </c>
      <c r="I4" s="20" t="s">
        <v>86</v>
      </c>
      <c r="J4" s="11">
        <f t="shared" ref="J4:L23" si="11">VLOOKUP($G4,经济表_方块价格积分,J$2,1)</f>
        <v>2</v>
      </c>
      <c r="K4" s="11">
        <f t="shared" si="11"/>
        <v>2</v>
      </c>
      <c r="L4" s="11">
        <f t="shared" si="11"/>
        <v>1</v>
      </c>
      <c r="M4" s="11">
        <f t="shared" si="5"/>
        <v>128</v>
      </c>
      <c r="N4" s="95">
        <f t="shared" ref="N4:N67" si="12">FLOOR(L4*64,1)+1</f>
        <v>65</v>
      </c>
      <c r="O4" s="84">
        <v>1</v>
      </c>
      <c r="P4" s="11" t="str">
        <f t="shared" si="6"/>
        <v>set:items.json image:block_1</v>
      </c>
      <c r="Q4" s="11" t="str">
        <f t="shared" si="7"/>
        <v>block_tag_1</v>
      </c>
      <c r="R4" s="30">
        <v>12</v>
      </c>
      <c r="T4" s="127" t="s">
        <v>73</v>
      </c>
      <c r="U4" s="96" t="str">
        <f t="shared" si="8"/>
        <v>鹅卵石</v>
      </c>
      <c r="V4" s="69">
        <f>IF(X4&lt;&gt;0,COUNT($V$1:V3))</f>
        <v>2</v>
      </c>
      <c r="W4" s="69">
        <f>COUNTIF($E$3:E4,E4)</f>
        <v>1</v>
      </c>
      <c r="X4" s="69">
        <f t="shared" si="9"/>
        <v>4</v>
      </c>
      <c r="Z4" s="13">
        <v>2</v>
      </c>
      <c r="AA4" t="s">
        <v>676</v>
      </c>
      <c r="AB4" t="s">
        <v>677</v>
      </c>
      <c r="AC4" t="s">
        <v>39</v>
      </c>
      <c r="AD4" t="s">
        <v>678</v>
      </c>
      <c r="AE4" t="s">
        <v>679</v>
      </c>
      <c r="AF4">
        <f t="shared" si="10"/>
        <v>32</v>
      </c>
    </row>
    <row r="5" spans="1:32">
      <c r="A5">
        <f t="shared" si="0"/>
        <v>3</v>
      </c>
      <c r="B5" s="18">
        <f t="shared" si="1"/>
        <v>100200</v>
      </c>
      <c r="C5" s="18">
        <f t="shared" si="2"/>
        <v>1121</v>
      </c>
      <c r="D5" s="18">
        <f t="shared" si="3"/>
        <v>100200</v>
      </c>
      <c r="E5" s="1">
        <v>2</v>
      </c>
      <c r="F5" s="1">
        <v>0</v>
      </c>
      <c r="G5" s="1">
        <v>1</v>
      </c>
      <c r="H5" s="18">
        <f t="shared" si="4"/>
        <v>0.1</v>
      </c>
      <c r="I5" s="20" t="s">
        <v>76</v>
      </c>
      <c r="J5" s="11">
        <f t="shared" si="11"/>
        <v>2</v>
      </c>
      <c r="K5" s="11">
        <f t="shared" si="11"/>
        <v>2</v>
      </c>
      <c r="L5" s="11">
        <f t="shared" si="11"/>
        <v>1</v>
      </c>
      <c r="M5" s="11">
        <f t="shared" si="5"/>
        <v>128</v>
      </c>
      <c r="N5" s="95">
        <f t="shared" si="12"/>
        <v>65</v>
      </c>
      <c r="O5" s="84">
        <v>1</v>
      </c>
      <c r="P5" s="11" t="str">
        <f t="shared" si="6"/>
        <v>set:items.json image:block_1</v>
      </c>
      <c r="Q5" s="11" t="str">
        <f t="shared" si="7"/>
        <v>block_tag_1</v>
      </c>
      <c r="R5" s="30">
        <v>21</v>
      </c>
      <c r="T5" s="127" t="s">
        <v>73</v>
      </c>
      <c r="U5" s="96" t="str">
        <f t="shared" si="8"/>
        <v>草方块</v>
      </c>
      <c r="V5" s="69">
        <f>IF(X5&lt;&gt;0,COUNT($V$1:V4))</f>
        <v>3</v>
      </c>
      <c r="W5" s="69">
        <f>COUNTIF($E$3:E5,E5)</f>
        <v>1</v>
      </c>
      <c r="X5" s="69">
        <f t="shared" si="9"/>
        <v>2</v>
      </c>
      <c r="Z5" s="13">
        <v>3</v>
      </c>
      <c r="AA5" t="s">
        <v>26</v>
      </c>
      <c r="AB5" t="s">
        <v>680</v>
      </c>
      <c r="AC5" t="s">
        <v>681</v>
      </c>
      <c r="AD5" t="s">
        <v>682</v>
      </c>
      <c r="AE5" t="s">
        <v>683</v>
      </c>
      <c r="AF5">
        <f t="shared" si="10"/>
        <v>24</v>
      </c>
    </row>
    <row r="6" spans="1:32">
      <c r="A6">
        <f t="shared" si="0"/>
        <v>4</v>
      </c>
      <c r="B6" s="18">
        <f t="shared" si="1"/>
        <v>100300</v>
      </c>
      <c r="C6" s="18">
        <f t="shared" si="2"/>
        <v>1122</v>
      </c>
      <c r="D6" s="18">
        <f t="shared" si="3"/>
        <v>100300</v>
      </c>
      <c r="E6" s="1">
        <v>3</v>
      </c>
      <c r="F6" s="1">
        <v>0</v>
      </c>
      <c r="G6" s="1">
        <v>1</v>
      </c>
      <c r="H6" s="18">
        <f t="shared" si="4"/>
        <v>0.1</v>
      </c>
      <c r="I6" s="20" t="s">
        <v>81</v>
      </c>
      <c r="J6" s="11">
        <f t="shared" si="11"/>
        <v>2</v>
      </c>
      <c r="K6" s="11">
        <f t="shared" si="11"/>
        <v>2</v>
      </c>
      <c r="L6" s="11">
        <f t="shared" si="11"/>
        <v>1</v>
      </c>
      <c r="M6" s="11">
        <f t="shared" si="5"/>
        <v>128</v>
      </c>
      <c r="N6" s="95">
        <f t="shared" si="12"/>
        <v>65</v>
      </c>
      <c r="O6" s="84">
        <v>1</v>
      </c>
      <c r="P6" s="11" t="str">
        <f t="shared" si="6"/>
        <v>set:items.json image:block_1</v>
      </c>
      <c r="Q6" s="11" t="str">
        <f t="shared" si="7"/>
        <v>block_tag_1</v>
      </c>
      <c r="R6" s="30">
        <v>22</v>
      </c>
      <c r="T6" s="127" t="s">
        <v>73</v>
      </c>
      <c r="U6" s="96" t="str">
        <f t="shared" si="8"/>
        <v>泥土</v>
      </c>
      <c r="V6" s="69">
        <f>IF(X6&lt;&gt;0,COUNT($V$1:V5))</f>
        <v>4</v>
      </c>
      <c r="W6" s="69">
        <f>COUNTIF($E$3:E6,E6)</f>
        <v>1</v>
      </c>
      <c r="X6" s="69">
        <f t="shared" si="9"/>
        <v>3</v>
      </c>
      <c r="Z6" s="13">
        <v>4</v>
      </c>
      <c r="AA6" t="s">
        <v>684</v>
      </c>
      <c r="AB6" t="s">
        <v>685</v>
      </c>
      <c r="AC6" t="s">
        <v>34</v>
      </c>
      <c r="AD6" t="s">
        <v>155</v>
      </c>
      <c r="AE6" t="s">
        <v>686</v>
      </c>
      <c r="AF6">
        <f t="shared" si="10"/>
        <v>34</v>
      </c>
    </row>
    <row r="7" spans="1:32">
      <c r="A7">
        <f t="shared" si="0"/>
        <v>5</v>
      </c>
      <c r="B7" s="18">
        <f t="shared" si="1"/>
        <v>101200</v>
      </c>
      <c r="C7" s="18">
        <f t="shared" si="2"/>
        <v>1131</v>
      </c>
      <c r="D7" s="18">
        <f t="shared" si="3"/>
        <v>101200</v>
      </c>
      <c r="E7" s="1">
        <v>12</v>
      </c>
      <c r="F7" s="1">
        <v>0</v>
      </c>
      <c r="G7" s="1">
        <v>1</v>
      </c>
      <c r="H7" s="18">
        <f t="shared" si="4"/>
        <v>0.1</v>
      </c>
      <c r="I7" s="20" t="s">
        <v>92</v>
      </c>
      <c r="J7" s="11">
        <f t="shared" si="11"/>
        <v>2</v>
      </c>
      <c r="K7" s="11">
        <f t="shared" si="11"/>
        <v>2</v>
      </c>
      <c r="L7" s="11">
        <f t="shared" si="11"/>
        <v>1</v>
      </c>
      <c r="M7" s="11">
        <f t="shared" si="5"/>
        <v>128</v>
      </c>
      <c r="N7" s="95">
        <f t="shared" si="12"/>
        <v>65</v>
      </c>
      <c r="O7" s="84">
        <v>1</v>
      </c>
      <c r="P7" s="11" t="str">
        <f t="shared" si="6"/>
        <v>set:items.json image:block_1</v>
      </c>
      <c r="Q7" s="11" t="str">
        <f t="shared" si="7"/>
        <v>block_tag_1</v>
      </c>
      <c r="R7" s="30">
        <v>31</v>
      </c>
      <c r="T7" s="127" t="s">
        <v>73</v>
      </c>
      <c r="U7" s="96" t="str">
        <f t="shared" si="8"/>
        <v>沙子</v>
      </c>
      <c r="V7" s="69">
        <f>IF(X7&lt;&gt;0,COUNT($V$1:V6))</f>
        <v>5</v>
      </c>
      <c r="W7" s="69">
        <f>COUNTIF($E$3:E7,E7)</f>
        <v>1</v>
      </c>
      <c r="X7" s="69">
        <f t="shared" si="9"/>
        <v>12</v>
      </c>
      <c r="Z7" s="13">
        <v>5</v>
      </c>
      <c r="AA7" t="s">
        <v>687</v>
      </c>
      <c r="AB7" t="s">
        <v>688</v>
      </c>
      <c r="AC7" t="s">
        <v>40</v>
      </c>
      <c r="AD7" t="s">
        <v>689</v>
      </c>
      <c r="AE7" t="s">
        <v>690</v>
      </c>
      <c r="AF7">
        <f t="shared" si="10"/>
        <v>32</v>
      </c>
    </row>
    <row r="8" spans="1:32">
      <c r="A8">
        <f t="shared" si="0"/>
        <v>6</v>
      </c>
      <c r="B8" s="18">
        <f t="shared" si="1"/>
        <v>101700</v>
      </c>
      <c r="C8" s="18">
        <f t="shared" si="2"/>
        <v>1141</v>
      </c>
      <c r="D8" s="18">
        <f t="shared" si="3"/>
        <v>101700</v>
      </c>
      <c r="E8" s="1">
        <v>17</v>
      </c>
      <c r="F8" s="1">
        <v>0</v>
      </c>
      <c r="G8" s="1">
        <v>1</v>
      </c>
      <c r="H8" s="18">
        <f t="shared" si="4"/>
        <v>0.1</v>
      </c>
      <c r="I8" s="20" t="s">
        <v>97</v>
      </c>
      <c r="J8" s="11">
        <f t="shared" si="11"/>
        <v>2</v>
      </c>
      <c r="K8" s="11">
        <f t="shared" si="11"/>
        <v>2</v>
      </c>
      <c r="L8" s="11">
        <f t="shared" si="11"/>
        <v>1</v>
      </c>
      <c r="M8" s="11">
        <f t="shared" si="5"/>
        <v>128</v>
      </c>
      <c r="N8" s="95">
        <f t="shared" si="12"/>
        <v>65</v>
      </c>
      <c r="O8" s="84">
        <v>1</v>
      </c>
      <c r="P8" s="11" t="str">
        <f t="shared" si="6"/>
        <v>set:items.json image:block_1</v>
      </c>
      <c r="Q8" s="11" t="str">
        <f t="shared" si="7"/>
        <v>block_tag_1</v>
      </c>
      <c r="R8" s="30">
        <v>41</v>
      </c>
      <c r="T8" s="127" t="s">
        <v>73</v>
      </c>
      <c r="U8" s="96" t="str">
        <f t="shared" si="8"/>
        <v>橡树木</v>
      </c>
      <c r="V8" s="69">
        <f>IF(X8&lt;&gt;0,COUNT($V$1:V7))</f>
        <v>6</v>
      </c>
      <c r="W8" s="69">
        <f>COUNTIF($E$3:E8,E8)</f>
        <v>1</v>
      </c>
      <c r="X8" s="69">
        <f t="shared" si="9"/>
        <v>17</v>
      </c>
      <c r="Z8" s="13">
        <v>6</v>
      </c>
      <c r="AA8" t="s">
        <v>41</v>
      </c>
      <c r="AB8" t="s">
        <v>691</v>
      </c>
      <c r="AC8" t="s">
        <v>41</v>
      </c>
      <c r="AD8" s="90" t="s">
        <v>692</v>
      </c>
      <c r="AE8" t="s">
        <v>693</v>
      </c>
      <c r="AF8">
        <f t="shared" si="10"/>
        <v>17</v>
      </c>
    </row>
    <row r="9" spans="1:32">
      <c r="A9">
        <f t="shared" si="0"/>
        <v>7</v>
      </c>
      <c r="B9" s="18">
        <f t="shared" si="1"/>
        <v>101701</v>
      </c>
      <c r="C9" s="18">
        <f t="shared" si="2"/>
        <v>1142</v>
      </c>
      <c r="D9" s="18">
        <f t="shared" si="3"/>
        <v>101701</v>
      </c>
      <c r="E9" s="1">
        <v>17</v>
      </c>
      <c r="F9" s="1">
        <v>1</v>
      </c>
      <c r="G9" s="1">
        <v>1</v>
      </c>
      <c r="H9" s="18">
        <f t="shared" si="4"/>
        <v>0.1</v>
      </c>
      <c r="I9" s="20" t="s">
        <v>102</v>
      </c>
      <c r="J9" s="11">
        <f t="shared" si="11"/>
        <v>2</v>
      </c>
      <c r="K9" s="11">
        <f t="shared" si="11"/>
        <v>2</v>
      </c>
      <c r="L9" s="11">
        <f t="shared" si="11"/>
        <v>1</v>
      </c>
      <c r="M9" s="11">
        <f t="shared" si="5"/>
        <v>128</v>
      </c>
      <c r="N9" s="95">
        <f t="shared" si="12"/>
        <v>65</v>
      </c>
      <c r="O9" s="84">
        <v>1</v>
      </c>
      <c r="P9" s="11" t="str">
        <f t="shared" si="6"/>
        <v>set:items.json image:block_1</v>
      </c>
      <c r="Q9" s="11" t="str">
        <f t="shared" si="7"/>
        <v>block_tag_1</v>
      </c>
      <c r="R9" s="30">
        <v>42</v>
      </c>
      <c r="T9" s="127" t="s">
        <v>73</v>
      </c>
      <c r="U9" s="96" t="str">
        <f t="shared" si="8"/>
        <v>云杉木</v>
      </c>
      <c r="V9" s="69" t="b">
        <f>IF(X9&lt;&gt;0,COUNT($V$1:V8))</f>
        <v>0</v>
      </c>
      <c r="W9" s="69">
        <f>COUNTIF($E$3:E9,E9)</f>
        <v>2</v>
      </c>
      <c r="X9" s="69">
        <f t="shared" si="9"/>
        <v>0</v>
      </c>
    </row>
    <row r="10" spans="1:32">
      <c r="A10">
        <f t="shared" si="0"/>
        <v>8</v>
      </c>
      <c r="B10" s="18">
        <f t="shared" si="1"/>
        <v>101702</v>
      </c>
      <c r="C10" s="18">
        <f t="shared" si="2"/>
        <v>1143</v>
      </c>
      <c r="D10" s="18">
        <f t="shared" si="3"/>
        <v>101702</v>
      </c>
      <c r="E10" s="1">
        <v>17</v>
      </c>
      <c r="F10" s="1">
        <v>2</v>
      </c>
      <c r="G10" s="1">
        <v>1</v>
      </c>
      <c r="H10" s="18">
        <f t="shared" si="4"/>
        <v>0.1</v>
      </c>
      <c r="I10" s="20" t="s">
        <v>107</v>
      </c>
      <c r="J10" s="11">
        <f t="shared" si="11"/>
        <v>2</v>
      </c>
      <c r="K10" s="11">
        <f t="shared" si="11"/>
        <v>2</v>
      </c>
      <c r="L10" s="11">
        <f t="shared" si="11"/>
        <v>1</v>
      </c>
      <c r="M10" s="11">
        <f t="shared" si="5"/>
        <v>128</v>
      </c>
      <c r="N10" s="95">
        <f t="shared" si="12"/>
        <v>65</v>
      </c>
      <c r="O10" s="84">
        <v>1</v>
      </c>
      <c r="P10" s="11" t="str">
        <f t="shared" si="6"/>
        <v>set:items.json image:block_1</v>
      </c>
      <c r="Q10" s="11" t="str">
        <f t="shared" si="7"/>
        <v>block_tag_1</v>
      </c>
      <c r="R10" s="30">
        <v>43</v>
      </c>
      <c r="T10" s="127" t="s">
        <v>73</v>
      </c>
      <c r="U10" s="96" t="str">
        <f t="shared" si="8"/>
        <v>桦树木</v>
      </c>
      <c r="V10" s="69" t="b">
        <f>IF(X10&lt;&gt;0,COUNT($V$1:V9))</f>
        <v>0</v>
      </c>
      <c r="W10" s="69">
        <f>COUNTIF($E$3:E10,E10)</f>
        <v>3</v>
      </c>
      <c r="X10" s="69">
        <f t="shared" si="9"/>
        <v>0</v>
      </c>
    </row>
    <row r="11" spans="1:32">
      <c r="A11">
        <f t="shared" si="0"/>
        <v>9</v>
      </c>
      <c r="B11" s="18">
        <f t="shared" si="1"/>
        <v>101703</v>
      </c>
      <c r="C11" s="18">
        <f t="shared" si="2"/>
        <v>1144</v>
      </c>
      <c r="D11" s="18">
        <f t="shared" si="3"/>
        <v>101703</v>
      </c>
      <c r="E11" s="1">
        <v>17</v>
      </c>
      <c r="F11" s="1">
        <v>3</v>
      </c>
      <c r="G11" s="1">
        <v>1</v>
      </c>
      <c r="H11" s="18">
        <f t="shared" si="4"/>
        <v>0.1</v>
      </c>
      <c r="I11" s="20" t="s">
        <v>111</v>
      </c>
      <c r="J11" s="11">
        <f t="shared" si="11"/>
        <v>2</v>
      </c>
      <c r="K11" s="11">
        <f t="shared" si="11"/>
        <v>2</v>
      </c>
      <c r="L11" s="11">
        <f t="shared" si="11"/>
        <v>1</v>
      </c>
      <c r="M11" s="11">
        <f t="shared" si="5"/>
        <v>128</v>
      </c>
      <c r="N11" s="95">
        <f t="shared" si="12"/>
        <v>65</v>
      </c>
      <c r="O11" s="84">
        <v>1</v>
      </c>
      <c r="P11" s="11" t="str">
        <f t="shared" si="6"/>
        <v>set:items.json image:block_1</v>
      </c>
      <c r="Q11" s="11" t="str">
        <f t="shared" si="7"/>
        <v>block_tag_1</v>
      </c>
      <c r="R11" s="30">
        <v>44</v>
      </c>
      <c r="T11" s="127" t="s">
        <v>73</v>
      </c>
      <c r="U11" s="96" t="str">
        <f t="shared" si="8"/>
        <v>丛林木</v>
      </c>
      <c r="V11" s="69" t="b">
        <f>IF(X11&lt;&gt;0,COUNT($V$1:V10))</f>
        <v>0</v>
      </c>
      <c r="W11" s="69">
        <f>COUNTIF($E$3:E11,E11)</f>
        <v>4</v>
      </c>
      <c r="X11" s="69">
        <f t="shared" si="9"/>
        <v>0</v>
      </c>
    </row>
    <row r="12" spans="1:32">
      <c r="A12">
        <f t="shared" si="0"/>
        <v>10</v>
      </c>
      <c r="B12" s="18">
        <f t="shared" si="1"/>
        <v>116200</v>
      </c>
      <c r="C12" s="18">
        <f t="shared" si="2"/>
        <v>1145</v>
      </c>
      <c r="D12" s="18">
        <f t="shared" si="3"/>
        <v>116200</v>
      </c>
      <c r="E12" s="1">
        <v>162</v>
      </c>
      <c r="F12" s="1">
        <v>0</v>
      </c>
      <c r="G12" s="1">
        <v>1</v>
      </c>
      <c r="H12" s="18">
        <f t="shared" si="4"/>
        <v>0.1</v>
      </c>
      <c r="I12" s="20" t="s">
        <v>121</v>
      </c>
      <c r="J12" s="11">
        <f t="shared" si="11"/>
        <v>2</v>
      </c>
      <c r="K12" s="11">
        <f t="shared" si="11"/>
        <v>2</v>
      </c>
      <c r="L12" s="11">
        <f t="shared" si="11"/>
        <v>1</v>
      </c>
      <c r="M12" s="11">
        <f t="shared" si="5"/>
        <v>128</v>
      </c>
      <c r="N12" s="95">
        <f t="shared" si="12"/>
        <v>65</v>
      </c>
      <c r="O12" s="84">
        <v>1</v>
      </c>
      <c r="P12" s="11" t="str">
        <f t="shared" si="6"/>
        <v>set:items.json image:block_1</v>
      </c>
      <c r="Q12" s="11" t="str">
        <f t="shared" si="7"/>
        <v>block_tag_1</v>
      </c>
      <c r="R12" s="30">
        <v>45</v>
      </c>
      <c r="T12" s="127" t="s">
        <v>73</v>
      </c>
      <c r="U12" s="96" t="str">
        <f t="shared" si="8"/>
        <v>金合欢树</v>
      </c>
      <c r="V12" s="69">
        <f>IF(X12&lt;&gt;0,COUNT($V$1:V11))</f>
        <v>7</v>
      </c>
      <c r="W12" s="69">
        <f>COUNTIF($E$3:E12,E12)</f>
        <v>1</v>
      </c>
      <c r="X12" s="69">
        <f t="shared" si="9"/>
        <v>162</v>
      </c>
      <c r="Z12" t="s">
        <v>694</v>
      </c>
    </row>
    <row r="13" spans="1:32">
      <c r="A13">
        <f t="shared" si="0"/>
        <v>11</v>
      </c>
      <c r="B13" s="18">
        <f t="shared" si="1"/>
        <v>116201</v>
      </c>
      <c r="C13" s="18">
        <f t="shared" si="2"/>
        <v>1146</v>
      </c>
      <c r="D13" s="18">
        <f t="shared" si="3"/>
        <v>116201</v>
      </c>
      <c r="E13" s="1">
        <v>162</v>
      </c>
      <c r="F13" s="1">
        <v>1</v>
      </c>
      <c r="G13" s="1">
        <v>1</v>
      </c>
      <c r="H13" s="18">
        <f t="shared" si="4"/>
        <v>0.1</v>
      </c>
      <c r="I13" s="20" t="s">
        <v>126</v>
      </c>
      <c r="J13" s="11">
        <f t="shared" si="11"/>
        <v>2</v>
      </c>
      <c r="K13" s="11">
        <f t="shared" si="11"/>
        <v>2</v>
      </c>
      <c r="L13" s="11">
        <f t="shared" si="11"/>
        <v>1</v>
      </c>
      <c r="M13" s="11">
        <f t="shared" si="5"/>
        <v>128</v>
      </c>
      <c r="N13" s="95">
        <f t="shared" si="12"/>
        <v>65</v>
      </c>
      <c r="O13" s="84">
        <v>1</v>
      </c>
      <c r="P13" s="11" t="str">
        <f t="shared" si="6"/>
        <v>set:items.json image:block_1</v>
      </c>
      <c r="Q13" s="11" t="str">
        <f t="shared" si="7"/>
        <v>block_tag_1</v>
      </c>
      <c r="R13" s="30">
        <v>46</v>
      </c>
      <c r="T13" s="127" t="s">
        <v>73</v>
      </c>
      <c r="U13" s="96" t="str">
        <f t="shared" si="8"/>
        <v>暗橡树木</v>
      </c>
      <c r="V13" s="69" t="b">
        <f>IF(X13&lt;&gt;0,COUNT($V$1:V12))</f>
        <v>0</v>
      </c>
      <c r="W13" s="69">
        <f>COUNTIF($E$3:E13,E13)</f>
        <v>2</v>
      </c>
      <c r="X13" s="69">
        <f t="shared" si="9"/>
        <v>0</v>
      </c>
    </row>
    <row r="14" spans="1:32">
      <c r="A14">
        <f t="shared" si="0"/>
        <v>12</v>
      </c>
      <c r="B14" s="18">
        <f t="shared" si="1"/>
        <v>109800</v>
      </c>
      <c r="C14" s="18">
        <f t="shared" si="2"/>
        <v>1213</v>
      </c>
      <c r="D14" s="18">
        <f t="shared" si="3"/>
        <v>209800</v>
      </c>
      <c r="E14" s="1">
        <v>98</v>
      </c>
      <c r="F14" s="1">
        <v>0</v>
      </c>
      <c r="G14" s="1">
        <v>2</v>
      </c>
      <c r="H14" s="18">
        <f t="shared" si="4"/>
        <v>0.1</v>
      </c>
      <c r="I14" s="20" t="s">
        <v>244</v>
      </c>
      <c r="J14" s="11">
        <f t="shared" si="11"/>
        <v>4</v>
      </c>
      <c r="K14" s="11">
        <f t="shared" si="11"/>
        <v>4</v>
      </c>
      <c r="L14" s="11">
        <f t="shared" si="11"/>
        <v>1</v>
      </c>
      <c r="M14" s="11">
        <f t="shared" si="5"/>
        <v>256</v>
      </c>
      <c r="N14" s="95">
        <f t="shared" si="12"/>
        <v>65</v>
      </c>
      <c r="O14" s="84">
        <v>1</v>
      </c>
      <c r="P14" s="11" t="str">
        <f t="shared" si="6"/>
        <v>set:items.json image:block_1</v>
      </c>
      <c r="Q14" s="11" t="str">
        <f t="shared" si="7"/>
        <v>block_tag_1</v>
      </c>
      <c r="R14" s="30">
        <v>13</v>
      </c>
      <c r="T14" s="127" t="s">
        <v>73</v>
      </c>
      <c r="U14" s="96" t="str">
        <f t="shared" si="8"/>
        <v>石砖</v>
      </c>
      <c r="V14" s="69">
        <f>IF(X14&lt;&gt;0,COUNT($V$1:V13))</f>
        <v>8</v>
      </c>
      <c r="W14" s="69">
        <f>COUNTIF($E$3:E14,E14)</f>
        <v>1</v>
      </c>
      <c r="X14" s="69">
        <f t="shared" si="9"/>
        <v>98</v>
      </c>
    </row>
    <row r="15" spans="1:32">
      <c r="A15">
        <f t="shared" si="0"/>
        <v>13</v>
      </c>
      <c r="B15" s="18">
        <f t="shared" si="1"/>
        <v>109801</v>
      </c>
      <c r="C15" s="18">
        <f t="shared" si="2"/>
        <v>1214</v>
      </c>
      <c r="D15" s="18">
        <f t="shared" si="3"/>
        <v>209801</v>
      </c>
      <c r="E15" s="1">
        <v>98</v>
      </c>
      <c r="F15" s="1">
        <v>1</v>
      </c>
      <c r="G15" s="1">
        <v>2</v>
      </c>
      <c r="H15" s="18">
        <f t="shared" si="4"/>
        <v>0.1</v>
      </c>
      <c r="I15" s="20" t="s">
        <v>249</v>
      </c>
      <c r="J15" s="11">
        <f t="shared" si="11"/>
        <v>4</v>
      </c>
      <c r="K15" s="11">
        <f t="shared" si="11"/>
        <v>4</v>
      </c>
      <c r="L15" s="11">
        <f t="shared" si="11"/>
        <v>1</v>
      </c>
      <c r="M15" s="11">
        <f t="shared" si="5"/>
        <v>256</v>
      </c>
      <c r="N15" s="95">
        <f t="shared" si="12"/>
        <v>65</v>
      </c>
      <c r="O15" s="84">
        <v>1</v>
      </c>
      <c r="P15" s="11" t="str">
        <f t="shared" si="6"/>
        <v>set:items.json image:block_1</v>
      </c>
      <c r="Q15" s="11" t="str">
        <f t="shared" si="7"/>
        <v>block_tag_1</v>
      </c>
      <c r="R15" s="30">
        <v>14</v>
      </c>
      <c r="T15" s="127" t="s">
        <v>73</v>
      </c>
      <c r="U15" s="96" t="str">
        <f t="shared" si="8"/>
        <v>草石砖</v>
      </c>
      <c r="V15" s="69" t="b">
        <f>IF(X15&lt;&gt;0,COUNT($V$1:V14))</f>
        <v>0</v>
      </c>
      <c r="W15" s="69">
        <f>COUNTIF($E$3:E15,E15)</f>
        <v>2</v>
      </c>
      <c r="X15" s="69">
        <f t="shared" si="9"/>
        <v>0</v>
      </c>
    </row>
    <row r="16" spans="1:32">
      <c r="A16">
        <f t="shared" si="0"/>
        <v>14</v>
      </c>
      <c r="B16" s="18">
        <f t="shared" si="1"/>
        <v>109802</v>
      </c>
      <c r="C16" s="18">
        <f t="shared" si="2"/>
        <v>1215</v>
      </c>
      <c r="D16" s="18">
        <f t="shared" si="3"/>
        <v>209802</v>
      </c>
      <c r="E16" s="1">
        <v>98</v>
      </c>
      <c r="F16" s="1">
        <v>2</v>
      </c>
      <c r="G16" s="1">
        <v>2</v>
      </c>
      <c r="H16" s="18">
        <f t="shared" si="4"/>
        <v>0.1</v>
      </c>
      <c r="I16" s="20" t="s">
        <v>254</v>
      </c>
      <c r="J16" s="11">
        <f t="shared" si="11"/>
        <v>4</v>
      </c>
      <c r="K16" s="11">
        <f t="shared" si="11"/>
        <v>4</v>
      </c>
      <c r="L16" s="11">
        <f t="shared" si="11"/>
        <v>1</v>
      </c>
      <c r="M16" s="11">
        <f t="shared" si="5"/>
        <v>256</v>
      </c>
      <c r="N16" s="95">
        <f t="shared" si="12"/>
        <v>65</v>
      </c>
      <c r="O16" s="84">
        <v>1</v>
      </c>
      <c r="P16" s="11" t="str">
        <f t="shared" si="6"/>
        <v>set:items.json image:block_1</v>
      </c>
      <c r="Q16" s="11" t="str">
        <f t="shared" si="7"/>
        <v>block_tag_1</v>
      </c>
      <c r="R16" s="30">
        <v>15</v>
      </c>
      <c r="T16" s="127" t="s">
        <v>73</v>
      </c>
      <c r="U16" s="96" t="str">
        <f t="shared" si="8"/>
        <v>破损石砖</v>
      </c>
      <c r="V16" s="69" t="b">
        <f>IF(X16&lt;&gt;0,COUNT($V$1:V15))</f>
        <v>0</v>
      </c>
      <c r="W16" s="69">
        <f>COUNTIF($E$3:E16,E16)</f>
        <v>3</v>
      </c>
      <c r="X16" s="69">
        <f t="shared" si="9"/>
        <v>0</v>
      </c>
    </row>
    <row r="17" spans="1:24">
      <c r="A17">
        <f t="shared" si="0"/>
        <v>15</v>
      </c>
      <c r="B17" s="18">
        <f t="shared" si="1"/>
        <v>109803</v>
      </c>
      <c r="C17" s="18">
        <f t="shared" si="2"/>
        <v>1216</v>
      </c>
      <c r="D17" s="18">
        <f t="shared" si="3"/>
        <v>209803</v>
      </c>
      <c r="E17" s="1">
        <v>98</v>
      </c>
      <c r="F17" s="1">
        <v>3</v>
      </c>
      <c r="G17" s="1">
        <v>2</v>
      </c>
      <c r="H17" s="18">
        <f t="shared" si="4"/>
        <v>0.1</v>
      </c>
      <c r="I17" s="20" t="s">
        <v>259</v>
      </c>
      <c r="J17" s="11">
        <f t="shared" si="11"/>
        <v>4</v>
      </c>
      <c r="K17" s="11">
        <f t="shared" si="11"/>
        <v>4</v>
      </c>
      <c r="L17" s="11">
        <f t="shared" si="11"/>
        <v>1</v>
      </c>
      <c r="M17" s="11">
        <f t="shared" si="5"/>
        <v>256</v>
      </c>
      <c r="N17" s="95">
        <f t="shared" si="12"/>
        <v>65</v>
      </c>
      <c r="O17" s="84">
        <v>1</v>
      </c>
      <c r="P17" s="11" t="str">
        <f t="shared" si="6"/>
        <v>set:items.json image:block_1</v>
      </c>
      <c r="Q17" s="11" t="str">
        <f t="shared" si="7"/>
        <v>block_tag_1</v>
      </c>
      <c r="R17" s="30">
        <v>16</v>
      </c>
      <c r="T17" s="127" t="s">
        <v>73</v>
      </c>
      <c r="U17" s="96" t="str">
        <f t="shared" si="8"/>
        <v>凿刻石砖</v>
      </c>
      <c r="V17" s="69" t="b">
        <f>IF(X17&lt;&gt;0,COUNT($V$1:V16))</f>
        <v>0</v>
      </c>
      <c r="W17" s="69">
        <f>COUNTIF($E$3:E17,E17)</f>
        <v>4</v>
      </c>
      <c r="X17" s="69">
        <f t="shared" si="9"/>
        <v>0</v>
      </c>
    </row>
    <row r="18" spans="1:24">
      <c r="A18">
        <f t="shared" si="0"/>
        <v>16</v>
      </c>
      <c r="B18" s="18">
        <f t="shared" si="1"/>
        <v>104500</v>
      </c>
      <c r="C18" s="18">
        <f t="shared" si="2"/>
        <v>1217</v>
      </c>
      <c r="D18" s="18">
        <f t="shared" si="3"/>
        <v>204500</v>
      </c>
      <c r="E18" s="1">
        <v>45</v>
      </c>
      <c r="F18" s="1">
        <v>0</v>
      </c>
      <c r="G18" s="1">
        <v>2</v>
      </c>
      <c r="H18" s="18">
        <f t="shared" si="4"/>
        <v>0.1</v>
      </c>
      <c r="I18" s="20" t="s">
        <v>234</v>
      </c>
      <c r="J18" s="11">
        <f t="shared" si="11"/>
        <v>4</v>
      </c>
      <c r="K18" s="11">
        <f t="shared" si="11"/>
        <v>4</v>
      </c>
      <c r="L18" s="11">
        <f t="shared" si="11"/>
        <v>1</v>
      </c>
      <c r="M18" s="11">
        <f t="shared" si="5"/>
        <v>256</v>
      </c>
      <c r="N18" s="95">
        <f t="shared" si="12"/>
        <v>65</v>
      </c>
      <c r="O18" s="84">
        <v>1</v>
      </c>
      <c r="P18" s="11" t="str">
        <f t="shared" si="6"/>
        <v>set:items.json image:block_1</v>
      </c>
      <c r="Q18" s="11" t="str">
        <f t="shared" si="7"/>
        <v>block_tag_1</v>
      </c>
      <c r="R18" s="30">
        <v>17</v>
      </c>
      <c r="T18" s="127" t="s">
        <v>73</v>
      </c>
      <c r="U18" s="96" t="str">
        <f t="shared" si="8"/>
        <v>砖头</v>
      </c>
      <c r="V18" s="69">
        <f>IF(X18&lt;&gt;0,COUNT($V$1:V17))</f>
        <v>9</v>
      </c>
      <c r="W18" s="69">
        <f>COUNTIF($E$3:E18,E18)</f>
        <v>1</v>
      </c>
      <c r="X18" s="69">
        <f t="shared" si="9"/>
        <v>45</v>
      </c>
    </row>
    <row r="19" spans="1:24">
      <c r="A19">
        <f t="shared" si="0"/>
        <v>17</v>
      </c>
      <c r="B19" s="18">
        <f t="shared" si="1"/>
        <v>102400</v>
      </c>
      <c r="C19" s="18">
        <f t="shared" si="2"/>
        <v>1232</v>
      </c>
      <c r="D19" s="18">
        <f t="shared" si="3"/>
        <v>202400</v>
      </c>
      <c r="E19" s="1">
        <v>24</v>
      </c>
      <c r="F19" s="1">
        <v>0</v>
      </c>
      <c r="G19" s="1">
        <v>2</v>
      </c>
      <c r="H19" s="18">
        <f t="shared" si="4"/>
        <v>0.1</v>
      </c>
      <c r="I19" s="20" t="s">
        <v>158</v>
      </c>
      <c r="J19" s="11">
        <f t="shared" si="11"/>
        <v>4</v>
      </c>
      <c r="K19" s="11">
        <f t="shared" si="11"/>
        <v>4</v>
      </c>
      <c r="L19" s="11">
        <f t="shared" si="11"/>
        <v>1</v>
      </c>
      <c r="M19" s="11">
        <f t="shared" si="5"/>
        <v>256</v>
      </c>
      <c r="N19" s="95">
        <f t="shared" si="12"/>
        <v>65</v>
      </c>
      <c r="O19" s="84">
        <v>1</v>
      </c>
      <c r="P19" s="11" t="str">
        <f t="shared" si="6"/>
        <v>set:items.json image:block_1</v>
      </c>
      <c r="Q19" s="11" t="str">
        <f t="shared" si="7"/>
        <v>block_tag_1</v>
      </c>
      <c r="R19" s="30">
        <v>32</v>
      </c>
      <c r="T19" s="127" t="s">
        <v>73</v>
      </c>
      <c r="U19" s="96" t="str">
        <f t="shared" si="8"/>
        <v>砂石</v>
      </c>
      <c r="V19" s="69">
        <f>IF(X19&lt;&gt;0,COUNT($V$1:V18))</f>
        <v>10</v>
      </c>
      <c r="W19" s="69">
        <f>COUNTIF($E$3:E19,E19)</f>
        <v>1</v>
      </c>
      <c r="X19" s="69">
        <f t="shared" si="9"/>
        <v>24</v>
      </c>
    </row>
    <row r="20" spans="1:24">
      <c r="A20">
        <f t="shared" si="0"/>
        <v>18</v>
      </c>
      <c r="B20" s="18">
        <f t="shared" si="1"/>
        <v>111200</v>
      </c>
      <c r="C20" s="18">
        <f t="shared" si="2"/>
        <v>1240</v>
      </c>
      <c r="D20" s="18">
        <f t="shared" si="3"/>
        <v>211200</v>
      </c>
      <c r="E20" s="1">
        <v>112</v>
      </c>
      <c r="F20" s="1">
        <v>0</v>
      </c>
      <c r="G20" s="1">
        <v>2</v>
      </c>
      <c r="H20" s="18">
        <f t="shared" si="4"/>
        <v>0.1</v>
      </c>
      <c r="I20" s="20" t="s">
        <v>695</v>
      </c>
      <c r="J20" s="11">
        <f t="shared" si="11"/>
        <v>4</v>
      </c>
      <c r="K20" s="11">
        <f t="shared" si="11"/>
        <v>4</v>
      </c>
      <c r="L20" s="11">
        <f t="shared" si="11"/>
        <v>1</v>
      </c>
      <c r="M20" s="11">
        <f t="shared" si="5"/>
        <v>256</v>
      </c>
      <c r="N20" s="95">
        <f t="shared" si="12"/>
        <v>65</v>
      </c>
      <c r="O20" s="84">
        <v>1</v>
      </c>
      <c r="P20" s="11" t="str">
        <f t="shared" si="6"/>
        <v>set:items.json image:block_1</v>
      </c>
      <c r="Q20" s="11" t="str">
        <f t="shared" si="7"/>
        <v>block_tag_1</v>
      </c>
      <c r="R20" s="30">
        <v>40</v>
      </c>
      <c r="T20" s="127" t="s">
        <v>73</v>
      </c>
      <c r="U20" s="96" t="str">
        <f t="shared" si="8"/>
        <v>暗砖</v>
      </c>
      <c r="V20" s="69">
        <f>IF(X20&lt;&gt;0,COUNT($V$1:V19))</f>
        <v>11</v>
      </c>
      <c r="W20" s="69">
        <f>COUNTIF($E$3:E20,E20)</f>
        <v>1</v>
      </c>
      <c r="X20" s="69">
        <f t="shared" si="9"/>
        <v>112</v>
      </c>
    </row>
    <row r="21" spans="1:24">
      <c r="A21">
        <f t="shared" si="0"/>
        <v>19</v>
      </c>
      <c r="B21" s="18">
        <f t="shared" si="1"/>
        <v>100500</v>
      </c>
      <c r="C21" s="18">
        <f t="shared" si="2"/>
        <v>1251</v>
      </c>
      <c r="D21" s="18">
        <f t="shared" si="3"/>
        <v>200500</v>
      </c>
      <c r="E21" s="1">
        <v>5</v>
      </c>
      <c r="F21" s="1">
        <v>0</v>
      </c>
      <c r="G21" s="1">
        <v>2</v>
      </c>
      <c r="H21" s="18">
        <f t="shared" si="4"/>
        <v>0.1</v>
      </c>
      <c r="I21" s="20" t="s">
        <v>131</v>
      </c>
      <c r="J21" s="11">
        <f t="shared" si="11"/>
        <v>4</v>
      </c>
      <c r="K21" s="11">
        <f t="shared" si="11"/>
        <v>4</v>
      </c>
      <c r="L21" s="11">
        <f t="shared" si="11"/>
        <v>1</v>
      </c>
      <c r="M21" s="11">
        <f t="shared" si="5"/>
        <v>256</v>
      </c>
      <c r="N21" s="95">
        <f t="shared" si="12"/>
        <v>65</v>
      </c>
      <c r="O21" s="84">
        <v>1</v>
      </c>
      <c r="P21" s="11" t="str">
        <f t="shared" si="6"/>
        <v>set:items.json image:block_1</v>
      </c>
      <c r="Q21" s="11" t="str">
        <f t="shared" si="7"/>
        <v>block_tag_1</v>
      </c>
      <c r="R21" s="30">
        <v>51</v>
      </c>
      <c r="T21" s="127" t="s">
        <v>73</v>
      </c>
      <c r="U21" s="96" t="str">
        <f t="shared" si="8"/>
        <v>橡木板</v>
      </c>
      <c r="V21" s="69">
        <f>IF(X21&lt;&gt;0,COUNT($V$1:V20))</f>
        <v>12</v>
      </c>
      <c r="W21" s="69">
        <f>COUNTIF($E$3:E21,E21)</f>
        <v>1</v>
      </c>
      <c r="X21" s="69">
        <f t="shared" si="9"/>
        <v>5</v>
      </c>
    </row>
    <row r="22" spans="1:24">
      <c r="A22">
        <f t="shared" si="0"/>
        <v>20</v>
      </c>
      <c r="B22" s="18">
        <f t="shared" si="1"/>
        <v>100501</v>
      </c>
      <c r="C22" s="18">
        <f t="shared" si="2"/>
        <v>1252</v>
      </c>
      <c r="D22" s="18">
        <f t="shared" si="3"/>
        <v>200501</v>
      </c>
      <c r="E22" s="1">
        <v>5</v>
      </c>
      <c r="F22" s="1">
        <v>1</v>
      </c>
      <c r="G22" s="1">
        <v>2</v>
      </c>
      <c r="H22" s="18">
        <f t="shared" si="4"/>
        <v>0.1</v>
      </c>
      <c r="I22" s="20" t="s">
        <v>135</v>
      </c>
      <c r="J22" s="11">
        <f t="shared" si="11"/>
        <v>4</v>
      </c>
      <c r="K22" s="11">
        <f t="shared" si="11"/>
        <v>4</v>
      </c>
      <c r="L22" s="11">
        <f t="shared" si="11"/>
        <v>1</v>
      </c>
      <c r="M22" s="11">
        <f t="shared" si="5"/>
        <v>256</v>
      </c>
      <c r="N22" s="95">
        <f t="shared" si="12"/>
        <v>65</v>
      </c>
      <c r="O22" s="84">
        <v>1</v>
      </c>
      <c r="P22" s="11" t="str">
        <f t="shared" si="6"/>
        <v>set:items.json image:block_1</v>
      </c>
      <c r="Q22" s="11" t="str">
        <f t="shared" si="7"/>
        <v>block_tag_1</v>
      </c>
      <c r="R22" s="30">
        <v>52</v>
      </c>
      <c r="T22" s="127" t="s">
        <v>73</v>
      </c>
      <c r="U22" s="96" t="str">
        <f t="shared" si="8"/>
        <v>云杉木板</v>
      </c>
      <c r="V22" s="69" t="b">
        <f>IF(X22&lt;&gt;0,COUNT($V$1:V21))</f>
        <v>0</v>
      </c>
      <c r="W22" s="69">
        <f>COUNTIF($E$3:E22,E22)</f>
        <v>2</v>
      </c>
      <c r="X22" s="69">
        <f t="shared" si="9"/>
        <v>0</v>
      </c>
    </row>
    <row r="23" spans="1:24">
      <c r="A23">
        <f t="shared" si="0"/>
        <v>21</v>
      </c>
      <c r="B23" s="18">
        <f t="shared" si="1"/>
        <v>100502</v>
      </c>
      <c r="C23" s="18">
        <f t="shared" si="2"/>
        <v>1253</v>
      </c>
      <c r="D23" s="18">
        <f t="shared" si="3"/>
        <v>200502</v>
      </c>
      <c r="E23" s="1">
        <v>5</v>
      </c>
      <c r="F23" s="1">
        <v>2</v>
      </c>
      <c r="G23" s="1">
        <v>2</v>
      </c>
      <c r="H23" s="18">
        <f t="shared" si="4"/>
        <v>0.1</v>
      </c>
      <c r="I23" s="20" t="s">
        <v>139</v>
      </c>
      <c r="J23" s="11">
        <f t="shared" si="11"/>
        <v>4</v>
      </c>
      <c r="K23" s="11">
        <f t="shared" si="11"/>
        <v>4</v>
      </c>
      <c r="L23" s="11">
        <f t="shared" si="11"/>
        <v>1</v>
      </c>
      <c r="M23" s="11">
        <f t="shared" si="5"/>
        <v>256</v>
      </c>
      <c r="N23" s="95">
        <f t="shared" si="12"/>
        <v>65</v>
      </c>
      <c r="O23" s="84">
        <v>1</v>
      </c>
      <c r="P23" s="11" t="str">
        <f t="shared" si="6"/>
        <v>set:items.json image:block_1</v>
      </c>
      <c r="Q23" s="11" t="str">
        <f t="shared" si="7"/>
        <v>block_tag_1</v>
      </c>
      <c r="R23" s="30">
        <v>53</v>
      </c>
      <c r="T23" s="127" t="s">
        <v>73</v>
      </c>
      <c r="U23" s="96" t="str">
        <f t="shared" si="8"/>
        <v>桦树木板</v>
      </c>
      <c r="V23" s="69" t="b">
        <f>IF(X23&lt;&gt;0,COUNT($V$1:V22))</f>
        <v>0</v>
      </c>
      <c r="W23" s="69">
        <f>COUNTIF($E$3:E23,E23)</f>
        <v>3</v>
      </c>
      <c r="X23" s="69">
        <f t="shared" si="9"/>
        <v>0</v>
      </c>
    </row>
    <row r="24" spans="1:24">
      <c r="A24">
        <f t="shared" si="0"/>
        <v>22</v>
      </c>
      <c r="B24" s="18">
        <f t="shared" si="1"/>
        <v>100503</v>
      </c>
      <c r="C24" s="18">
        <f t="shared" si="2"/>
        <v>1254</v>
      </c>
      <c r="D24" s="18">
        <f t="shared" si="3"/>
        <v>200503</v>
      </c>
      <c r="E24" s="1">
        <v>5</v>
      </c>
      <c r="F24" s="1">
        <v>3</v>
      </c>
      <c r="G24" s="1">
        <v>2</v>
      </c>
      <c r="H24" s="18">
        <f t="shared" si="4"/>
        <v>0.1</v>
      </c>
      <c r="I24" s="20" t="s">
        <v>143</v>
      </c>
      <c r="J24" s="11">
        <f t="shared" ref="J24:L43" si="13">VLOOKUP($G24,经济表_方块价格积分,J$2,1)</f>
        <v>4</v>
      </c>
      <c r="K24" s="11">
        <f t="shared" si="13"/>
        <v>4</v>
      </c>
      <c r="L24" s="11">
        <f t="shared" si="13"/>
        <v>1</v>
      </c>
      <c r="M24" s="11">
        <f t="shared" si="5"/>
        <v>256</v>
      </c>
      <c r="N24" s="95">
        <f t="shared" si="12"/>
        <v>65</v>
      </c>
      <c r="O24" s="84">
        <v>1</v>
      </c>
      <c r="P24" s="11" t="str">
        <f t="shared" si="6"/>
        <v>set:items.json image:block_1</v>
      </c>
      <c r="Q24" s="11" t="str">
        <f t="shared" si="7"/>
        <v>block_tag_1</v>
      </c>
      <c r="R24" s="30">
        <v>54</v>
      </c>
      <c r="T24" s="127" t="s">
        <v>73</v>
      </c>
      <c r="U24" s="96" t="str">
        <f t="shared" si="8"/>
        <v>丛林木板</v>
      </c>
      <c r="V24" s="69" t="b">
        <f>IF(X24&lt;&gt;0,COUNT($V$1:V23))</f>
        <v>0</v>
      </c>
      <c r="W24" s="69">
        <f>COUNTIF($E$3:E24,E24)</f>
        <v>4</v>
      </c>
      <c r="X24" s="69">
        <f t="shared" si="9"/>
        <v>0</v>
      </c>
    </row>
    <row r="25" spans="1:24">
      <c r="A25">
        <f t="shared" si="0"/>
        <v>23</v>
      </c>
      <c r="B25" s="18">
        <f t="shared" si="1"/>
        <v>100504</v>
      </c>
      <c r="C25" s="18">
        <f t="shared" si="2"/>
        <v>1255</v>
      </c>
      <c r="D25" s="18">
        <f t="shared" si="3"/>
        <v>200504</v>
      </c>
      <c r="E25" s="1">
        <v>5</v>
      </c>
      <c r="F25" s="1">
        <v>4</v>
      </c>
      <c r="G25" s="1">
        <v>2</v>
      </c>
      <c r="H25" s="18">
        <f t="shared" si="4"/>
        <v>0.1</v>
      </c>
      <c r="I25" s="20" t="s">
        <v>147</v>
      </c>
      <c r="J25" s="11">
        <f t="shared" si="13"/>
        <v>4</v>
      </c>
      <c r="K25" s="11">
        <f t="shared" si="13"/>
        <v>4</v>
      </c>
      <c r="L25" s="11">
        <f t="shared" si="13"/>
        <v>1</v>
      </c>
      <c r="M25" s="11">
        <f t="shared" si="5"/>
        <v>256</v>
      </c>
      <c r="N25" s="95">
        <f t="shared" si="12"/>
        <v>65</v>
      </c>
      <c r="O25" s="84">
        <v>1</v>
      </c>
      <c r="P25" s="11" t="str">
        <f t="shared" si="6"/>
        <v>set:items.json image:block_1</v>
      </c>
      <c r="Q25" s="11" t="str">
        <f t="shared" si="7"/>
        <v>block_tag_1</v>
      </c>
      <c r="R25" s="30">
        <v>55</v>
      </c>
      <c r="T25" s="127" t="s">
        <v>73</v>
      </c>
      <c r="U25" s="96" t="str">
        <f t="shared" si="8"/>
        <v>金合欢木板</v>
      </c>
      <c r="V25" s="69" t="b">
        <f>IF(X25&lt;&gt;0,COUNT($V$1:V24))</f>
        <v>0</v>
      </c>
      <c r="W25" s="69">
        <f>COUNTIF($E$3:E25,E25)</f>
        <v>5</v>
      </c>
      <c r="X25" s="69">
        <f t="shared" si="9"/>
        <v>0</v>
      </c>
    </row>
    <row r="26" spans="1:24">
      <c r="A26">
        <f t="shared" si="0"/>
        <v>24</v>
      </c>
      <c r="B26" s="18">
        <f t="shared" si="1"/>
        <v>100505</v>
      </c>
      <c r="C26" s="18">
        <f t="shared" si="2"/>
        <v>1256</v>
      </c>
      <c r="D26" s="18">
        <f t="shared" si="3"/>
        <v>200505</v>
      </c>
      <c r="E26" s="1">
        <v>5</v>
      </c>
      <c r="F26" s="1">
        <v>5</v>
      </c>
      <c r="G26" s="1">
        <v>2</v>
      </c>
      <c r="H26" s="18">
        <f t="shared" si="4"/>
        <v>0.1</v>
      </c>
      <c r="I26" s="20" t="s">
        <v>151</v>
      </c>
      <c r="J26" s="11">
        <f t="shared" si="13"/>
        <v>4</v>
      </c>
      <c r="K26" s="11">
        <f t="shared" si="13"/>
        <v>4</v>
      </c>
      <c r="L26" s="11">
        <f t="shared" si="13"/>
        <v>1</v>
      </c>
      <c r="M26" s="11">
        <f t="shared" si="5"/>
        <v>256</v>
      </c>
      <c r="N26" s="95">
        <f t="shared" si="12"/>
        <v>65</v>
      </c>
      <c r="O26" s="84">
        <v>1</v>
      </c>
      <c r="P26" s="11" t="str">
        <f t="shared" si="6"/>
        <v>set:items.json image:block_1</v>
      </c>
      <c r="Q26" s="11" t="str">
        <f t="shared" si="7"/>
        <v>block_tag_1</v>
      </c>
      <c r="R26" s="30">
        <v>56</v>
      </c>
      <c r="T26" s="127" t="s">
        <v>73</v>
      </c>
      <c r="U26" s="96" t="str">
        <f t="shared" si="8"/>
        <v>暗橡木板</v>
      </c>
      <c r="V26" s="69" t="b">
        <f>IF(X26&lt;&gt;0,COUNT($V$1:V25))</f>
        <v>0</v>
      </c>
      <c r="W26" s="69">
        <f>COUNTIF($E$3:E26,E26)</f>
        <v>6</v>
      </c>
      <c r="X26" s="69">
        <f t="shared" si="9"/>
        <v>0</v>
      </c>
    </row>
    <row r="27" spans="1:24">
      <c r="A27">
        <f t="shared" si="0"/>
        <v>25</v>
      </c>
      <c r="B27" s="18">
        <f t="shared" si="1"/>
        <v>107900</v>
      </c>
      <c r="C27" s="18">
        <f t="shared" si="2"/>
        <v>1272</v>
      </c>
      <c r="D27" s="18">
        <f t="shared" si="3"/>
        <v>207900</v>
      </c>
      <c r="E27" s="1">
        <v>79</v>
      </c>
      <c r="F27" s="1">
        <v>0</v>
      </c>
      <c r="G27" s="1">
        <v>2</v>
      </c>
      <c r="H27" s="18">
        <f t="shared" si="4"/>
        <v>0.1</v>
      </c>
      <c r="I27" s="20" t="s">
        <v>239</v>
      </c>
      <c r="J27" s="11">
        <f t="shared" si="13"/>
        <v>4</v>
      </c>
      <c r="K27" s="11">
        <f t="shared" si="13"/>
        <v>4</v>
      </c>
      <c r="L27" s="11">
        <f t="shared" si="13"/>
        <v>1</v>
      </c>
      <c r="M27" s="11">
        <f t="shared" si="5"/>
        <v>256</v>
      </c>
      <c r="N27" s="95">
        <f t="shared" si="12"/>
        <v>65</v>
      </c>
      <c r="O27" s="84">
        <v>1</v>
      </c>
      <c r="P27" s="11" t="str">
        <f t="shared" si="6"/>
        <v>set:items.json image:block_1</v>
      </c>
      <c r="Q27" s="11" t="str">
        <f t="shared" si="7"/>
        <v>block_tag_1</v>
      </c>
      <c r="R27" s="30">
        <v>72</v>
      </c>
      <c r="T27" s="127" t="s">
        <v>73</v>
      </c>
      <c r="U27" s="96" t="str">
        <f t="shared" si="8"/>
        <v>冰</v>
      </c>
      <c r="V27" s="69">
        <f>IF(X27&lt;&gt;0,COUNT($V$1:V26))</f>
        <v>13</v>
      </c>
      <c r="W27" s="69">
        <f>COUNTIF($E$3:E27,E27)</f>
        <v>1</v>
      </c>
      <c r="X27" s="69">
        <f t="shared" si="9"/>
        <v>79</v>
      </c>
    </row>
    <row r="28" spans="1:24">
      <c r="A28">
        <f t="shared" si="0"/>
        <v>26</v>
      </c>
      <c r="B28" s="18">
        <f t="shared" si="1"/>
        <v>115500</v>
      </c>
      <c r="C28" s="18">
        <f t="shared" si="2"/>
        <v>1301</v>
      </c>
      <c r="D28" s="18">
        <f t="shared" si="3"/>
        <v>315500</v>
      </c>
      <c r="E28" s="1">
        <v>155</v>
      </c>
      <c r="F28" s="1">
        <v>0</v>
      </c>
      <c r="G28" s="1">
        <v>3</v>
      </c>
      <c r="H28" s="18">
        <f t="shared" si="4"/>
        <v>0.1</v>
      </c>
      <c r="I28" s="20" t="s">
        <v>496</v>
      </c>
      <c r="J28" s="11">
        <f t="shared" si="13"/>
        <v>6</v>
      </c>
      <c r="K28" s="11">
        <f t="shared" si="13"/>
        <v>6</v>
      </c>
      <c r="L28" s="11">
        <f t="shared" si="13"/>
        <v>1</v>
      </c>
      <c r="M28" s="11">
        <f t="shared" si="5"/>
        <v>384</v>
      </c>
      <c r="N28" s="95">
        <f t="shared" si="12"/>
        <v>65</v>
      </c>
      <c r="O28" s="84">
        <v>1</v>
      </c>
      <c r="P28" s="11" t="str">
        <f t="shared" si="6"/>
        <v>set:items.json image:block_1</v>
      </c>
      <c r="Q28" s="11" t="str">
        <f t="shared" si="7"/>
        <v>block_tag_1</v>
      </c>
      <c r="R28" s="30">
        <v>1</v>
      </c>
      <c r="T28" s="127" t="s">
        <v>73</v>
      </c>
      <c r="U28" s="96" t="str">
        <f t="shared" si="8"/>
        <v>石英</v>
      </c>
      <c r="V28" s="69">
        <f>IF(X28&lt;&gt;0,COUNT($V$1:V27))</f>
        <v>14</v>
      </c>
      <c r="W28" s="69">
        <f>COUNTIF($E$3:E28,E28)</f>
        <v>1</v>
      </c>
      <c r="X28" s="69">
        <f t="shared" si="9"/>
        <v>155</v>
      </c>
    </row>
    <row r="29" spans="1:24">
      <c r="A29">
        <f t="shared" si="0"/>
        <v>27</v>
      </c>
      <c r="B29" s="18">
        <f t="shared" si="1"/>
        <v>104200</v>
      </c>
      <c r="C29" s="18">
        <f t="shared" si="2"/>
        <v>1302</v>
      </c>
      <c r="D29" s="18">
        <f t="shared" si="3"/>
        <v>304200</v>
      </c>
      <c r="E29" s="1">
        <v>42</v>
      </c>
      <c r="F29" s="1">
        <v>0</v>
      </c>
      <c r="G29" s="1">
        <v>3</v>
      </c>
      <c r="H29" s="18">
        <f t="shared" si="4"/>
        <v>0.1</v>
      </c>
      <c r="I29" s="20" t="s">
        <v>378</v>
      </c>
      <c r="J29" s="11">
        <f t="shared" si="13"/>
        <v>6</v>
      </c>
      <c r="K29" s="11">
        <f t="shared" si="13"/>
        <v>6</v>
      </c>
      <c r="L29" s="11">
        <f t="shared" si="13"/>
        <v>1</v>
      </c>
      <c r="M29" s="11">
        <f t="shared" si="5"/>
        <v>384</v>
      </c>
      <c r="N29" s="95">
        <f t="shared" si="12"/>
        <v>65</v>
      </c>
      <c r="O29" s="84">
        <v>1</v>
      </c>
      <c r="P29" s="11" t="str">
        <f t="shared" si="6"/>
        <v>set:items.json image:block_1</v>
      </c>
      <c r="Q29" s="11" t="str">
        <f t="shared" si="7"/>
        <v>block_tag_1</v>
      </c>
      <c r="R29" s="30">
        <v>2</v>
      </c>
      <c r="T29" s="127" t="s">
        <v>73</v>
      </c>
      <c r="U29" s="96" t="str">
        <f t="shared" si="8"/>
        <v>铁块</v>
      </c>
      <c r="V29" s="69">
        <f>IF(X29&lt;&gt;0,COUNT($V$1:V28))</f>
        <v>15</v>
      </c>
      <c r="W29" s="69">
        <f>COUNTIF($E$3:E29,E29)</f>
        <v>1</v>
      </c>
      <c r="X29" s="69">
        <f t="shared" si="9"/>
        <v>42</v>
      </c>
    </row>
    <row r="30" spans="1:24">
      <c r="A30">
        <f t="shared" si="0"/>
        <v>28</v>
      </c>
      <c r="B30" s="18">
        <f t="shared" si="1"/>
        <v>108000</v>
      </c>
      <c r="C30" s="18">
        <f t="shared" si="2"/>
        <v>1305</v>
      </c>
      <c r="D30" s="18">
        <f t="shared" si="3"/>
        <v>308000</v>
      </c>
      <c r="E30" s="1">
        <v>80</v>
      </c>
      <c r="F30" s="1">
        <v>0</v>
      </c>
      <c r="G30" s="1">
        <v>3</v>
      </c>
      <c r="I30" s="20" t="s">
        <v>696</v>
      </c>
      <c r="J30" s="11">
        <f t="shared" si="13"/>
        <v>6</v>
      </c>
      <c r="K30" s="11">
        <f t="shared" si="13"/>
        <v>6</v>
      </c>
      <c r="L30" s="11">
        <f t="shared" si="13"/>
        <v>1</v>
      </c>
      <c r="M30" s="11">
        <f t="shared" si="5"/>
        <v>384</v>
      </c>
      <c r="N30" s="95">
        <f t="shared" si="12"/>
        <v>65</v>
      </c>
      <c r="O30" s="19">
        <v>1</v>
      </c>
      <c r="P30" s="11" t="str">
        <f t="shared" si="6"/>
        <v>set:items.json image:block_1</v>
      </c>
      <c r="Q30" s="11" t="str">
        <f t="shared" si="7"/>
        <v>block_tag_1</v>
      </c>
      <c r="R30" s="30">
        <v>5</v>
      </c>
      <c r="T30" s="127" t="s">
        <v>73</v>
      </c>
      <c r="U30" s="96" t="str">
        <f t="shared" si="8"/>
        <v>雪方块</v>
      </c>
      <c r="V30" s="69">
        <f>IF(X30&lt;&gt;0,COUNT($V$1:V29))</f>
        <v>16</v>
      </c>
      <c r="W30" s="69">
        <f>COUNTIF($E$3:E30,E30)</f>
        <v>1</v>
      </c>
      <c r="X30" s="69">
        <f t="shared" si="9"/>
        <v>80</v>
      </c>
    </row>
    <row r="31" spans="1:24">
      <c r="A31">
        <f t="shared" si="0"/>
        <v>29</v>
      </c>
      <c r="B31" s="18">
        <f t="shared" si="1"/>
        <v>102401</v>
      </c>
      <c r="C31" s="18">
        <f t="shared" si="2"/>
        <v>1333</v>
      </c>
      <c r="D31" s="18">
        <f t="shared" si="3"/>
        <v>302401</v>
      </c>
      <c r="E31" s="1">
        <v>24</v>
      </c>
      <c r="F31" s="1">
        <v>1</v>
      </c>
      <c r="G31" s="1">
        <v>3</v>
      </c>
      <c r="H31" s="18">
        <f t="shared" ref="H31:H62" si="14">$H$2</f>
        <v>0.1</v>
      </c>
      <c r="I31" s="20" t="s">
        <v>363</v>
      </c>
      <c r="J31" s="11">
        <f t="shared" si="13"/>
        <v>6</v>
      </c>
      <c r="K31" s="11">
        <f t="shared" si="13"/>
        <v>6</v>
      </c>
      <c r="L31" s="11">
        <f t="shared" si="13"/>
        <v>1</v>
      </c>
      <c r="M31" s="11">
        <f t="shared" si="5"/>
        <v>384</v>
      </c>
      <c r="N31" s="95">
        <f t="shared" si="12"/>
        <v>65</v>
      </c>
      <c r="O31" s="84">
        <v>1</v>
      </c>
      <c r="P31" s="11" t="str">
        <f t="shared" si="6"/>
        <v>set:items.json image:block_1</v>
      </c>
      <c r="Q31" s="11" t="str">
        <f t="shared" si="7"/>
        <v>block_tag_1</v>
      </c>
      <c r="R31" s="30">
        <v>33</v>
      </c>
      <c r="T31" s="127" t="s">
        <v>73</v>
      </c>
      <c r="U31" s="96" t="str">
        <f t="shared" si="8"/>
        <v>雕刻砂石</v>
      </c>
      <c r="V31" s="69" t="b">
        <f>IF(X31&lt;&gt;0,COUNT($V$1:V30))</f>
        <v>0</v>
      </c>
      <c r="W31" s="69">
        <f>COUNTIF($E$3:E31,E31)</f>
        <v>2</v>
      </c>
      <c r="X31" s="69">
        <f t="shared" si="9"/>
        <v>0</v>
      </c>
    </row>
    <row r="32" spans="1:24">
      <c r="A32">
        <f t="shared" si="0"/>
        <v>30</v>
      </c>
      <c r="B32" s="18">
        <f t="shared" si="1"/>
        <v>102402</v>
      </c>
      <c r="C32" s="18">
        <f t="shared" si="2"/>
        <v>1334</v>
      </c>
      <c r="D32" s="18">
        <f t="shared" si="3"/>
        <v>302402</v>
      </c>
      <c r="E32" s="1">
        <v>24</v>
      </c>
      <c r="F32" s="1">
        <v>2</v>
      </c>
      <c r="G32" s="1">
        <v>3</v>
      </c>
      <c r="H32" s="18">
        <f t="shared" si="14"/>
        <v>0.1</v>
      </c>
      <c r="I32" s="20" t="s">
        <v>368</v>
      </c>
      <c r="J32" s="11">
        <f t="shared" si="13"/>
        <v>6</v>
      </c>
      <c r="K32" s="11">
        <f t="shared" si="13"/>
        <v>6</v>
      </c>
      <c r="L32" s="11">
        <f t="shared" si="13"/>
        <v>1</v>
      </c>
      <c r="M32" s="11">
        <f t="shared" si="5"/>
        <v>384</v>
      </c>
      <c r="N32" s="95">
        <f t="shared" si="12"/>
        <v>65</v>
      </c>
      <c r="O32" s="84">
        <v>1</v>
      </c>
      <c r="P32" s="11" t="str">
        <f t="shared" si="6"/>
        <v>set:items.json image:block_1</v>
      </c>
      <c r="Q32" s="11" t="str">
        <f t="shared" si="7"/>
        <v>block_tag_1</v>
      </c>
      <c r="R32" s="30">
        <v>34</v>
      </c>
      <c r="T32" s="127" t="s">
        <v>73</v>
      </c>
      <c r="U32" s="96" t="str">
        <f t="shared" si="8"/>
        <v>光滑砂石</v>
      </c>
      <c r="V32" s="69" t="b">
        <f>IF(X32&lt;&gt;0,COUNT($V$1:V31))</f>
        <v>0</v>
      </c>
      <c r="W32" s="69">
        <f>COUNTIF($E$3:E32,E32)</f>
        <v>3</v>
      </c>
      <c r="X32" s="69">
        <f t="shared" si="9"/>
        <v>0</v>
      </c>
    </row>
    <row r="33" spans="1:24">
      <c r="A33">
        <f t="shared" si="0"/>
        <v>31</v>
      </c>
      <c r="B33" s="18">
        <f t="shared" si="1"/>
        <v>101800</v>
      </c>
      <c r="C33" s="18">
        <f t="shared" si="2"/>
        <v>1361</v>
      </c>
      <c r="D33" s="18">
        <f t="shared" si="3"/>
        <v>301800</v>
      </c>
      <c r="E33" s="1">
        <v>18</v>
      </c>
      <c r="F33" s="1">
        <v>0</v>
      </c>
      <c r="G33" s="1">
        <v>3</v>
      </c>
      <c r="H33" s="18">
        <f t="shared" si="14"/>
        <v>0.1</v>
      </c>
      <c r="I33" s="20" t="s">
        <v>343</v>
      </c>
      <c r="J33" s="11">
        <f t="shared" si="13"/>
        <v>6</v>
      </c>
      <c r="K33" s="11">
        <f t="shared" si="13"/>
        <v>6</v>
      </c>
      <c r="L33" s="11">
        <f t="shared" si="13"/>
        <v>1</v>
      </c>
      <c r="M33" s="11">
        <f t="shared" si="5"/>
        <v>384</v>
      </c>
      <c r="N33" s="95">
        <f t="shared" si="12"/>
        <v>65</v>
      </c>
      <c r="O33" s="84">
        <v>1</v>
      </c>
      <c r="P33" s="11" t="str">
        <f t="shared" si="6"/>
        <v>set:items.json image:block_1</v>
      </c>
      <c r="Q33" s="11" t="str">
        <f t="shared" si="7"/>
        <v>block_tag_1</v>
      </c>
      <c r="R33" s="30">
        <v>61</v>
      </c>
      <c r="T33" s="127" t="s">
        <v>73</v>
      </c>
      <c r="U33" s="96" t="str">
        <f t="shared" si="8"/>
        <v>橡树叶</v>
      </c>
      <c r="V33" s="69">
        <f>IF(X33&lt;&gt;0,COUNT($V$1:V32))</f>
        <v>17</v>
      </c>
      <c r="W33" s="69">
        <f>COUNTIF($E$3:E33,E33)</f>
        <v>1</v>
      </c>
      <c r="X33" s="69">
        <f t="shared" si="9"/>
        <v>18</v>
      </c>
    </row>
    <row r="34" spans="1:24">
      <c r="A34">
        <f t="shared" si="0"/>
        <v>32</v>
      </c>
      <c r="B34" s="18">
        <f t="shared" si="1"/>
        <v>101801</v>
      </c>
      <c r="C34" s="18">
        <f t="shared" si="2"/>
        <v>1362</v>
      </c>
      <c r="D34" s="18">
        <f t="shared" si="3"/>
        <v>301801</v>
      </c>
      <c r="E34" s="1">
        <v>18</v>
      </c>
      <c r="F34" s="1">
        <v>1</v>
      </c>
      <c r="G34" s="1">
        <v>3</v>
      </c>
      <c r="H34" s="18">
        <f t="shared" si="14"/>
        <v>0.1</v>
      </c>
      <c r="I34" s="20" t="s">
        <v>348</v>
      </c>
      <c r="J34" s="11">
        <f t="shared" si="13"/>
        <v>6</v>
      </c>
      <c r="K34" s="11">
        <f t="shared" si="13"/>
        <v>6</v>
      </c>
      <c r="L34" s="11">
        <f t="shared" si="13"/>
        <v>1</v>
      </c>
      <c r="M34" s="11">
        <f t="shared" si="5"/>
        <v>384</v>
      </c>
      <c r="N34" s="95">
        <f t="shared" si="12"/>
        <v>65</v>
      </c>
      <c r="O34" s="84">
        <v>1</v>
      </c>
      <c r="P34" s="11" t="str">
        <f t="shared" si="6"/>
        <v>set:items.json image:block_1</v>
      </c>
      <c r="Q34" s="11" t="str">
        <f t="shared" si="7"/>
        <v>block_tag_1</v>
      </c>
      <c r="R34" s="30">
        <v>62</v>
      </c>
      <c r="T34" s="127" t="s">
        <v>73</v>
      </c>
      <c r="U34" s="96" t="str">
        <f t="shared" si="8"/>
        <v>云杉树叶</v>
      </c>
      <c r="V34" s="69" t="b">
        <f>IF(X34&lt;&gt;0,COUNT($V$1:V33))</f>
        <v>0</v>
      </c>
      <c r="W34" s="69">
        <f>COUNTIF($E$3:E34,E34)</f>
        <v>2</v>
      </c>
      <c r="X34" s="69">
        <f t="shared" si="9"/>
        <v>0</v>
      </c>
    </row>
    <row r="35" spans="1:24">
      <c r="A35">
        <f t="shared" si="0"/>
        <v>33</v>
      </c>
      <c r="B35" s="18">
        <f t="shared" ref="B35:B66" si="15">_xlfn.NUMBERVALUE(CONCATENATE(1,IF(LEN(E35)=1,"00"&amp;E35,IF(LEN(E35)=2,"0"&amp;E35,E35)),IF(LEN(F35)=1,"0"&amp;F35,F35)))</f>
        <v>101802</v>
      </c>
      <c r="C35" s="18">
        <f t="shared" ref="C35:C66" si="16">_xlfn.NUMBERVALUE(CONCATENATE(O35,G35,IF(LEN(R35)=1,"0"&amp;R35,R35)))</f>
        <v>1363</v>
      </c>
      <c r="D35" s="18">
        <f t="shared" ref="D35:D66" si="17">_xlfn.NUMBERVALUE(CONCATENATE(G35,IF(LEN(E35)=1,"00"&amp;E35,IF(LEN(E35)=2,"0"&amp;E35,E35)),IF(LEN(F35)=1,"0"&amp;F35,F35)))</f>
        <v>301802</v>
      </c>
      <c r="E35" s="1">
        <v>18</v>
      </c>
      <c r="F35" s="1">
        <v>2</v>
      </c>
      <c r="G35" s="1">
        <v>3</v>
      </c>
      <c r="H35" s="18">
        <f t="shared" si="14"/>
        <v>0.1</v>
      </c>
      <c r="I35" s="20" t="s">
        <v>353</v>
      </c>
      <c r="J35" s="11">
        <f t="shared" si="13"/>
        <v>6</v>
      </c>
      <c r="K35" s="11">
        <f t="shared" si="13"/>
        <v>6</v>
      </c>
      <c r="L35" s="11">
        <f t="shared" si="13"/>
        <v>1</v>
      </c>
      <c r="M35" s="11">
        <f t="shared" si="5"/>
        <v>384</v>
      </c>
      <c r="N35" s="95">
        <f t="shared" si="12"/>
        <v>65</v>
      </c>
      <c r="O35" s="84">
        <v>1</v>
      </c>
      <c r="P35" s="11" t="str">
        <f t="shared" ref="P35:P66" si="18">VLOOKUP(O35,方块表_二级标签,3,1)</f>
        <v>set:items.json image:block_1</v>
      </c>
      <c r="Q35" s="11" t="str">
        <f t="shared" ref="Q35:Q66" si="19">VLOOKUP(O35,方块表_二级标签,6,1)</f>
        <v>block_tag_1</v>
      </c>
      <c r="R35" s="30">
        <v>63</v>
      </c>
      <c r="T35" s="127" t="s">
        <v>73</v>
      </c>
      <c r="U35" s="96" t="str">
        <f t="shared" si="8"/>
        <v>桦树叶</v>
      </c>
      <c r="V35" s="69" t="b">
        <f>IF(X35&lt;&gt;0,COUNT($V$1:V34))</f>
        <v>0</v>
      </c>
      <c r="W35" s="69">
        <f>COUNTIF($E$3:E35,E35)</f>
        <v>3</v>
      </c>
      <c r="X35" s="69">
        <f t="shared" si="9"/>
        <v>0</v>
      </c>
    </row>
    <row r="36" spans="1:24">
      <c r="A36">
        <f t="shared" si="0"/>
        <v>34</v>
      </c>
      <c r="B36" s="18">
        <f t="shared" si="15"/>
        <v>101803</v>
      </c>
      <c r="C36" s="18">
        <f t="shared" si="16"/>
        <v>1364</v>
      </c>
      <c r="D36" s="18">
        <f t="shared" si="17"/>
        <v>301803</v>
      </c>
      <c r="E36" s="1">
        <v>18</v>
      </c>
      <c r="F36" s="1">
        <v>3</v>
      </c>
      <c r="G36" s="1">
        <v>3</v>
      </c>
      <c r="H36" s="18">
        <f t="shared" si="14"/>
        <v>0.1</v>
      </c>
      <c r="I36" s="20" t="s">
        <v>358</v>
      </c>
      <c r="J36" s="11">
        <f t="shared" si="13"/>
        <v>6</v>
      </c>
      <c r="K36" s="11">
        <f t="shared" si="13"/>
        <v>6</v>
      </c>
      <c r="L36" s="11">
        <f t="shared" si="13"/>
        <v>1</v>
      </c>
      <c r="M36" s="11">
        <f t="shared" si="5"/>
        <v>384</v>
      </c>
      <c r="N36" s="95">
        <f t="shared" si="12"/>
        <v>65</v>
      </c>
      <c r="O36" s="84">
        <v>1</v>
      </c>
      <c r="P36" s="11" t="str">
        <f t="shared" si="18"/>
        <v>set:items.json image:block_1</v>
      </c>
      <c r="Q36" s="11" t="str">
        <f t="shared" si="19"/>
        <v>block_tag_1</v>
      </c>
      <c r="R36" s="30">
        <v>64</v>
      </c>
      <c r="T36" s="127" t="s">
        <v>73</v>
      </c>
      <c r="U36" s="96" t="str">
        <f t="shared" si="8"/>
        <v>丛林树叶</v>
      </c>
      <c r="V36" s="69" t="b">
        <f>IF(X36&lt;&gt;0,COUNT($V$1:V35))</f>
        <v>0</v>
      </c>
      <c r="W36" s="69">
        <f>COUNTIF($E$3:E36,E36)</f>
        <v>4</v>
      </c>
      <c r="X36" s="69">
        <f t="shared" si="9"/>
        <v>0</v>
      </c>
    </row>
    <row r="37" spans="1:24">
      <c r="A37">
        <f t="shared" si="0"/>
        <v>35</v>
      </c>
      <c r="B37" s="18">
        <f t="shared" si="15"/>
        <v>104100</v>
      </c>
      <c r="C37" s="18">
        <f t="shared" si="16"/>
        <v>1403</v>
      </c>
      <c r="D37" s="18">
        <f t="shared" si="17"/>
        <v>404100</v>
      </c>
      <c r="E37" s="1">
        <v>41</v>
      </c>
      <c r="F37" s="1">
        <v>0</v>
      </c>
      <c r="G37" s="1">
        <v>4</v>
      </c>
      <c r="H37" s="18">
        <f t="shared" si="14"/>
        <v>0.1</v>
      </c>
      <c r="I37" s="20" t="s">
        <v>566</v>
      </c>
      <c r="J37" s="11">
        <f t="shared" si="13"/>
        <v>8</v>
      </c>
      <c r="K37" s="11">
        <f t="shared" si="13"/>
        <v>8</v>
      </c>
      <c r="L37" s="11">
        <f t="shared" si="13"/>
        <v>1</v>
      </c>
      <c r="M37" s="11">
        <f t="shared" si="5"/>
        <v>512</v>
      </c>
      <c r="N37" s="95">
        <f t="shared" si="12"/>
        <v>65</v>
      </c>
      <c r="O37" s="84">
        <v>1</v>
      </c>
      <c r="P37" s="11" t="str">
        <f t="shared" si="18"/>
        <v>set:items.json image:block_1</v>
      </c>
      <c r="Q37" s="11" t="str">
        <f t="shared" si="19"/>
        <v>block_tag_1</v>
      </c>
      <c r="R37" s="30">
        <v>3</v>
      </c>
      <c r="T37" s="127" t="s">
        <v>73</v>
      </c>
      <c r="U37" s="96" t="str">
        <f t="shared" si="8"/>
        <v>金块</v>
      </c>
      <c r="V37" s="69">
        <f>IF(X37&lt;&gt;0,COUNT($V$1:V36))</f>
        <v>18</v>
      </c>
      <c r="W37" s="69">
        <f>COUNTIF($E$3:E37,E37)</f>
        <v>1</v>
      </c>
      <c r="X37" s="69">
        <f t="shared" si="9"/>
        <v>41</v>
      </c>
    </row>
    <row r="38" spans="1:24">
      <c r="A38">
        <f t="shared" si="0"/>
        <v>36</v>
      </c>
      <c r="B38" s="18">
        <f t="shared" si="15"/>
        <v>102200</v>
      </c>
      <c r="C38" s="18">
        <f t="shared" si="16"/>
        <v>1504</v>
      </c>
      <c r="D38" s="18">
        <f t="shared" si="17"/>
        <v>502200</v>
      </c>
      <c r="E38" s="1">
        <v>22</v>
      </c>
      <c r="F38" s="1">
        <v>0</v>
      </c>
      <c r="G38" s="1">
        <v>5</v>
      </c>
      <c r="H38" s="18">
        <f t="shared" si="14"/>
        <v>0.1</v>
      </c>
      <c r="I38" s="20" t="s">
        <v>618</v>
      </c>
      <c r="J38" s="11">
        <f t="shared" si="13"/>
        <v>10</v>
      </c>
      <c r="K38" s="11">
        <f t="shared" si="13"/>
        <v>10</v>
      </c>
      <c r="L38" s="11">
        <f t="shared" si="13"/>
        <v>1</v>
      </c>
      <c r="M38" s="11">
        <f t="shared" si="5"/>
        <v>640</v>
      </c>
      <c r="N38" s="95">
        <f t="shared" si="12"/>
        <v>65</v>
      </c>
      <c r="O38" s="84">
        <v>1</v>
      </c>
      <c r="P38" s="11" t="str">
        <f t="shared" si="18"/>
        <v>set:items.json image:block_1</v>
      </c>
      <c r="Q38" s="11" t="str">
        <f t="shared" si="19"/>
        <v>block_tag_1</v>
      </c>
      <c r="R38" s="30">
        <v>4</v>
      </c>
      <c r="T38" s="127" t="s">
        <v>73</v>
      </c>
      <c r="U38" s="96" t="str">
        <f t="shared" si="8"/>
        <v>天青石块</v>
      </c>
      <c r="V38" s="69">
        <f>IF(X38&lt;&gt;0,COUNT($V$1:V37))</f>
        <v>19</v>
      </c>
      <c r="W38" s="69">
        <f>COUNTIF($E$3:E38,E38)</f>
        <v>1</v>
      </c>
      <c r="X38" s="69">
        <f t="shared" si="9"/>
        <v>22</v>
      </c>
    </row>
    <row r="39" spans="1:24">
      <c r="A39">
        <f t="shared" si="0"/>
        <v>37</v>
      </c>
      <c r="B39" s="18">
        <f t="shared" si="15"/>
        <v>105700</v>
      </c>
      <c r="C39" s="18">
        <f t="shared" si="16"/>
        <v>1505</v>
      </c>
      <c r="D39" s="18">
        <f t="shared" si="17"/>
        <v>505700</v>
      </c>
      <c r="E39" s="1">
        <v>57</v>
      </c>
      <c r="F39" s="1">
        <v>0</v>
      </c>
      <c r="G39" s="1">
        <v>5</v>
      </c>
      <c r="H39" s="18">
        <f t="shared" si="14"/>
        <v>0.1</v>
      </c>
      <c r="I39" s="20" t="s">
        <v>620</v>
      </c>
      <c r="J39" s="11">
        <f t="shared" si="13"/>
        <v>10</v>
      </c>
      <c r="K39" s="11">
        <f t="shared" si="13"/>
        <v>10</v>
      </c>
      <c r="L39" s="11">
        <f t="shared" si="13"/>
        <v>1</v>
      </c>
      <c r="M39" s="11">
        <f t="shared" si="5"/>
        <v>640</v>
      </c>
      <c r="N39" s="95">
        <f t="shared" si="12"/>
        <v>65</v>
      </c>
      <c r="O39" s="84">
        <v>1</v>
      </c>
      <c r="P39" s="11" t="str">
        <f t="shared" si="18"/>
        <v>set:items.json image:block_1</v>
      </c>
      <c r="Q39" s="11" t="str">
        <f t="shared" si="19"/>
        <v>block_tag_1</v>
      </c>
      <c r="R39" s="30">
        <v>5</v>
      </c>
      <c r="T39" s="127" t="s">
        <v>73</v>
      </c>
      <c r="U39" s="96" t="str">
        <f t="shared" si="8"/>
        <v>钻石块</v>
      </c>
      <c r="V39" s="69">
        <f>IF(X39&lt;&gt;0,COUNT($V$1:V38))</f>
        <v>20</v>
      </c>
      <c r="W39" s="69">
        <f>COUNTIF($E$3:E39,E39)</f>
        <v>1</v>
      </c>
      <c r="X39" s="69">
        <f t="shared" si="9"/>
        <v>57</v>
      </c>
    </row>
    <row r="40" spans="1:24">
      <c r="A40">
        <f t="shared" si="0"/>
        <v>38</v>
      </c>
      <c r="B40" s="18">
        <f t="shared" si="15"/>
        <v>113300</v>
      </c>
      <c r="C40" s="18">
        <f t="shared" si="16"/>
        <v>1506</v>
      </c>
      <c r="D40" s="18">
        <f t="shared" si="17"/>
        <v>513300</v>
      </c>
      <c r="E40" s="1">
        <v>133</v>
      </c>
      <c r="F40" s="1">
        <v>0</v>
      </c>
      <c r="G40" s="1">
        <v>5</v>
      </c>
      <c r="H40" s="18">
        <f t="shared" si="14"/>
        <v>0.1</v>
      </c>
      <c r="I40" s="20" t="s">
        <v>624</v>
      </c>
      <c r="J40" s="11">
        <f t="shared" si="13"/>
        <v>10</v>
      </c>
      <c r="K40" s="11">
        <f t="shared" si="13"/>
        <v>10</v>
      </c>
      <c r="L40" s="11">
        <f t="shared" si="13"/>
        <v>1</v>
      </c>
      <c r="M40" s="11">
        <f t="shared" si="5"/>
        <v>640</v>
      </c>
      <c r="N40" s="95">
        <f t="shared" si="12"/>
        <v>65</v>
      </c>
      <c r="O40" s="84">
        <v>1</v>
      </c>
      <c r="P40" s="11" t="str">
        <f t="shared" si="18"/>
        <v>set:items.json image:block_1</v>
      </c>
      <c r="Q40" s="11" t="str">
        <f t="shared" si="19"/>
        <v>block_tag_1</v>
      </c>
      <c r="R40" s="30">
        <v>6</v>
      </c>
      <c r="T40" s="127" t="s">
        <v>73</v>
      </c>
      <c r="U40" s="96" t="str">
        <f t="shared" si="8"/>
        <v>绿宝石块</v>
      </c>
      <c r="V40" s="69">
        <f>IF(X40&lt;&gt;0,COUNT($V$1:V39))</f>
        <v>21</v>
      </c>
      <c r="W40" s="69">
        <f>COUNTIF($E$3:E40,E40)</f>
        <v>1</v>
      </c>
      <c r="X40" s="69">
        <f t="shared" si="9"/>
        <v>133</v>
      </c>
    </row>
    <row r="41" spans="1:24">
      <c r="A41">
        <f t="shared" si="0"/>
        <v>39</v>
      </c>
      <c r="B41" s="18">
        <f t="shared" si="15"/>
        <v>112300</v>
      </c>
      <c r="C41" s="18">
        <f t="shared" si="16"/>
        <v>1607</v>
      </c>
      <c r="D41" s="18">
        <f t="shared" si="17"/>
        <v>612300</v>
      </c>
      <c r="E41" s="1">
        <v>123</v>
      </c>
      <c r="F41" s="1">
        <v>0</v>
      </c>
      <c r="G41" s="1">
        <v>6</v>
      </c>
      <c r="H41" s="18">
        <f t="shared" si="14"/>
        <v>0.1</v>
      </c>
      <c r="I41" s="20" t="s">
        <v>632</v>
      </c>
      <c r="J41" s="11">
        <f t="shared" si="13"/>
        <v>12</v>
      </c>
      <c r="K41" s="11">
        <f t="shared" si="13"/>
        <v>12</v>
      </c>
      <c r="L41" s="11">
        <f t="shared" si="13"/>
        <v>1</v>
      </c>
      <c r="M41" s="11">
        <f t="shared" si="5"/>
        <v>768</v>
      </c>
      <c r="N41" s="95">
        <f t="shared" si="12"/>
        <v>65</v>
      </c>
      <c r="O41" s="84">
        <v>1</v>
      </c>
      <c r="P41" s="11" t="str">
        <f t="shared" si="18"/>
        <v>set:items.json image:block_1</v>
      </c>
      <c r="Q41" s="11" t="str">
        <f t="shared" si="19"/>
        <v>block_tag_1</v>
      </c>
      <c r="R41" s="30">
        <v>7</v>
      </c>
      <c r="T41" s="127" t="s">
        <v>73</v>
      </c>
      <c r="U41" s="96" t="str">
        <f t="shared" si="8"/>
        <v>红石灯</v>
      </c>
      <c r="V41" s="69">
        <f>IF(X41&lt;&gt;0,COUNT($V$1:V40))</f>
        <v>22</v>
      </c>
      <c r="W41" s="69">
        <f>COUNTIF($E$3:E41,E41)</f>
        <v>1</v>
      </c>
      <c r="X41" s="69">
        <f t="shared" si="9"/>
        <v>123</v>
      </c>
    </row>
    <row r="42" spans="1:24">
      <c r="A42">
        <f t="shared" si="0"/>
        <v>40</v>
      </c>
      <c r="B42" s="18">
        <f t="shared" si="15"/>
        <v>115900</v>
      </c>
      <c r="C42" s="18">
        <f t="shared" si="16"/>
        <v>2301</v>
      </c>
      <c r="D42" s="18">
        <f t="shared" si="17"/>
        <v>315900</v>
      </c>
      <c r="E42" s="1">
        <v>159</v>
      </c>
      <c r="F42" s="1">
        <v>0</v>
      </c>
      <c r="G42" s="1">
        <v>3</v>
      </c>
      <c r="H42" s="18">
        <f t="shared" si="14"/>
        <v>0.1</v>
      </c>
      <c r="I42" s="20" t="s">
        <v>498</v>
      </c>
      <c r="J42" s="11">
        <f t="shared" si="13"/>
        <v>6</v>
      </c>
      <c r="K42" s="11">
        <f t="shared" si="13"/>
        <v>6</v>
      </c>
      <c r="L42" s="11">
        <f t="shared" si="13"/>
        <v>1</v>
      </c>
      <c r="M42" s="11">
        <f t="shared" si="5"/>
        <v>384</v>
      </c>
      <c r="N42" s="95">
        <f t="shared" si="12"/>
        <v>65</v>
      </c>
      <c r="O42" s="84">
        <v>2</v>
      </c>
      <c r="P42" s="11" t="str">
        <f t="shared" si="18"/>
        <v>set:items.json image:block_2</v>
      </c>
      <c r="Q42" s="11" t="str">
        <f t="shared" si="19"/>
        <v>block_tag_3</v>
      </c>
      <c r="R42" s="30">
        <v>1</v>
      </c>
      <c r="T42" s="127" t="s">
        <v>73</v>
      </c>
      <c r="U42" s="96" t="str">
        <f t="shared" si="8"/>
        <v>白色陶瓦</v>
      </c>
      <c r="V42" s="69">
        <f>IF(X42&lt;&gt;0,COUNT($V$1:V41))</f>
        <v>23</v>
      </c>
      <c r="W42" s="69">
        <f>COUNTIF($E$3:E42,E42)</f>
        <v>1</v>
      </c>
      <c r="X42" s="69">
        <f t="shared" si="9"/>
        <v>159</v>
      </c>
    </row>
    <row r="43" spans="1:24">
      <c r="A43">
        <f t="shared" si="0"/>
        <v>41</v>
      </c>
      <c r="B43" s="18">
        <f t="shared" si="15"/>
        <v>115901</v>
      </c>
      <c r="C43" s="18">
        <f t="shared" si="16"/>
        <v>2302</v>
      </c>
      <c r="D43" s="18">
        <f t="shared" si="17"/>
        <v>315901</v>
      </c>
      <c r="E43" s="1">
        <v>159</v>
      </c>
      <c r="F43" s="1">
        <v>1</v>
      </c>
      <c r="G43" s="1">
        <v>3</v>
      </c>
      <c r="H43" s="18">
        <f t="shared" si="14"/>
        <v>0.1</v>
      </c>
      <c r="I43" s="20" t="s">
        <v>500</v>
      </c>
      <c r="J43" s="11">
        <f t="shared" si="13"/>
        <v>6</v>
      </c>
      <c r="K43" s="11">
        <f t="shared" si="13"/>
        <v>6</v>
      </c>
      <c r="L43" s="11">
        <f t="shared" si="13"/>
        <v>1</v>
      </c>
      <c r="M43" s="11">
        <f t="shared" si="5"/>
        <v>384</v>
      </c>
      <c r="N43" s="95">
        <f t="shared" si="12"/>
        <v>65</v>
      </c>
      <c r="O43" s="84">
        <v>2</v>
      </c>
      <c r="P43" s="11" t="str">
        <f t="shared" si="18"/>
        <v>set:items.json image:block_2</v>
      </c>
      <c r="Q43" s="11" t="str">
        <f t="shared" si="19"/>
        <v>block_tag_3</v>
      </c>
      <c r="R43" s="30">
        <v>2</v>
      </c>
      <c r="T43" s="127" t="s">
        <v>73</v>
      </c>
      <c r="U43" s="96" t="str">
        <f t="shared" si="8"/>
        <v>橙色陶瓦</v>
      </c>
      <c r="V43" s="69" t="b">
        <f>IF(X43&lt;&gt;0,COUNT($V$1:V42))</f>
        <v>0</v>
      </c>
      <c r="W43" s="69">
        <f>COUNTIF($E$3:E43,E43)</f>
        <v>2</v>
      </c>
      <c r="X43" s="69">
        <f t="shared" si="9"/>
        <v>0</v>
      </c>
    </row>
    <row r="44" spans="1:24">
      <c r="A44">
        <f t="shared" si="0"/>
        <v>42</v>
      </c>
      <c r="B44" s="18">
        <f t="shared" si="15"/>
        <v>115902</v>
      </c>
      <c r="C44" s="18">
        <f t="shared" si="16"/>
        <v>2303</v>
      </c>
      <c r="D44" s="18">
        <f t="shared" si="17"/>
        <v>315902</v>
      </c>
      <c r="E44" s="1">
        <v>159</v>
      </c>
      <c r="F44" s="1">
        <v>2</v>
      </c>
      <c r="G44" s="1">
        <v>3</v>
      </c>
      <c r="H44" s="18">
        <f t="shared" si="14"/>
        <v>0.1</v>
      </c>
      <c r="I44" s="20" t="s">
        <v>502</v>
      </c>
      <c r="J44" s="11">
        <f t="shared" ref="J44:L63" si="20">VLOOKUP($G44,经济表_方块价格积分,J$2,1)</f>
        <v>6</v>
      </c>
      <c r="K44" s="11">
        <f t="shared" si="20"/>
        <v>6</v>
      </c>
      <c r="L44" s="11">
        <f t="shared" si="20"/>
        <v>1</v>
      </c>
      <c r="M44" s="11">
        <f t="shared" si="5"/>
        <v>384</v>
      </c>
      <c r="N44" s="95">
        <f t="shared" si="12"/>
        <v>65</v>
      </c>
      <c r="O44" s="84">
        <v>2</v>
      </c>
      <c r="P44" s="11" t="str">
        <f t="shared" si="18"/>
        <v>set:items.json image:block_2</v>
      </c>
      <c r="Q44" s="11" t="str">
        <f t="shared" si="19"/>
        <v>block_tag_3</v>
      </c>
      <c r="R44" s="30">
        <v>3</v>
      </c>
      <c r="T44" s="127" t="s">
        <v>73</v>
      </c>
      <c r="U44" s="96" t="str">
        <f t="shared" si="8"/>
        <v>洋红色陶瓦</v>
      </c>
      <c r="V44" s="69" t="b">
        <f>IF(X44&lt;&gt;0,COUNT($V$1:V43))</f>
        <v>0</v>
      </c>
      <c r="W44" s="69">
        <f>COUNTIF($E$3:E44,E44)</f>
        <v>3</v>
      </c>
      <c r="X44" s="69">
        <f t="shared" si="9"/>
        <v>0</v>
      </c>
    </row>
    <row r="45" spans="1:24">
      <c r="A45">
        <f t="shared" si="0"/>
        <v>43</v>
      </c>
      <c r="B45" s="18">
        <f t="shared" si="15"/>
        <v>115903</v>
      </c>
      <c r="C45" s="18">
        <f t="shared" si="16"/>
        <v>2304</v>
      </c>
      <c r="D45" s="18">
        <f t="shared" si="17"/>
        <v>315903</v>
      </c>
      <c r="E45" s="1">
        <v>159</v>
      </c>
      <c r="F45" s="1">
        <v>3</v>
      </c>
      <c r="G45" s="1">
        <v>3</v>
      </c>
      <c r="H45" s="18">
        <f t="shared" si="14"/>
        <v>0.1</v>
      </c>
      <c r="I45" s="20" t="s">
        <v>504</v>
      </c>
      <c r="J45" s="11">
        <f t="shared" si="20"/>
        <v>6</v>
      </c>
      <c r="K45" s="11">
        <f t="shared" si="20"/>
        <v>6</v>
      </c>
      <c r="L45" s="11">
        <f t="shared" si="20"/>
        <v>1</v>
      </c>
      <c r="M45" s="11">
        <f t="shared" si="5"/>
        <v>384</v>
      </c>
      <c r="N45" s="95">
        <f t="shared" si="12"/>
        <v>65</v>
      </c>
      <c r="O45" s="84">
        <v>2</v>
      </c>
      <c r="P45" s="11" t="str">
        <f t="shared" si="18"/>
        <v>set:items.json image:block_2</v>
      </c>
      <c r="Q45" s="11" t="str">
        <f t="shared" si="19"/>
        <v>block_tag_3</v>
      </c>
      <c r="R45" s="30">
        <v>4</v>
      </c>
      <c r="T45" s="127" t="s">
        <v>73</v>
      </c>
      <c r="U45" s="96" t="str">
        <f t="shared" si="8"/>
        <v>浅蓝色陶瓦</v>
      </c>
      <c r="V45" s="69" t="b">
        <f>IF(X45&lt;&gt;0,COUNT($V$1:V44))</f>
        <v>0</v>
      </c>
      <c r="W45" s="69">
        <f>COUNTIF($E$3:E45,E45)</f>
        <v>4</v>
      </c>
      <c r="X45" s="69">
        <f t="shared" si="9"/>
        <v>0</v>
      </c>
    </row>
    <row r="46" spans="1:24">
      <c r="A46">
        <f t="shared" si="0"/>
        <v>44</v>
      </c>
      <c r="B46" s="18">
        <f t="shared" si="15"/>
        <v>115904</v>
      </c>
      <c r="C46" s="18">
        <f t="shared" si="16"/>
        <v>2305</v>
      </c>
      <c r="D46" s="18">
        <f t="shared" si="17"/>
        <v>315904</v>
      </c>
      <c r="E46" s="1">
        <v>159</v>
      </c>
      <c r="F46" s="1">
        <v>4</v>
      </c>
      <c r="G46" s="1">
        <v>3</v>
      </c>
      <c r="H46" s="18">
        <f t="shared" si="14"/>
        <v>0.1</v>
      </c>
      <c r="I46" s="20" t="s">
        <v>506</v>
      </c>
      <c r="J46" s="11">
        <f t="shared" si="20"/>
        <v>6</v>
      </c>
      <c r="K46" s="11">
        <f t="shared" si="20"/>
        <v>6</v>
      </c>
      <c r="L46" s="11">
        <f t="shared" si="20"/>
        <v>1</v>
      </c>
      <c r="M46" s="11">
        <f t="shared" si="5"/>
        <v>384</v>
      </c>
      <c r="N46" s="95">
        <f t="shared" si="12"/>
        <v>65</v>
      </c>
      <c r="O46" s="84">
        <v>2</v>
      </c>
      <c r="P46" s="11" t="str">
        <f t="shared" si="18"/>
        <v>set:items.json image:block_2</v>
      </c>
      <c r="Q46" s="11" t="str">
        <f t="shared" si="19"/>
        <v>block_tag_3</v>
      </c>
      <c r="R46" s="30">
        <v>5</v>
      </c>
      <c r="T46" s="127" t="s">
        <v>73</v>
      </c>
      <c r="U46" s="96" t="str">
        <f t="shared" si="8"/>
        <v>黄色陶瓦</v>
      </c>
      <c r="V46" s="69" t="b">
        <f>IF(X46&lt;&gt;0,COUNT($V$1:V45))</f>
        <v>0</v>
      </c>
      <c r="W46" s="69">
        <f>COUNTIF($E$3:E46,E46)</f>
        <v>5</v>
      </c>
      <c r="X46" s="69">
        <f t="shared" si="9"/>
        <v>0</v>
      </c>
    </row>
    <row r="47" spans="1:24">
      <c r="A47">
        <f t="shared" si="0"/>
        <v>45</v>
      </c>
      <c r="B47" s="18">
        <f t="shared" si="15"/>
        <v>115905</v>
      </c>
      <c r="C47" s="18">
        <f t="shared" si="16"/>
        <v>2306</v>
      </c>
      <c r="D47" s="18">
        <f t="shared" si="17"/>
        <v>315905</v>
      </c>
      <c r="E47" s="1">
        <v>159</v>
      </c>
      <c r="F47" s="1">
        <v>5</v>
      </c>
      <c r="G47" s="1">
        <v>3</v>
      </c>
      <c r="H47" s="18">
        <f t="shared" si="14"/>
        <v>0.1</v>
      </c>
      <c r="I47" s="20" t="s">
        <v>508</v>
      </c>
      <c r="J47" s="11">
        <f t="shared" si="20"/>
        <v>6</v>
      </c>
      <c r="K47" s="11">
        <f t="shared" si="20"/>
        <v>6</v>
      </c>
      <c r="L47" s="11">
        <f t="shared" si="20"/>
        <v>1</v>
      </c>
      <c r="M47" s="11">
        <f t="shared" si="5"/>
        <v>384</v>
      </c>
      <c r="N47" s="95">
        <f t="shared" si="12"/>
        <v>65</v>
      </c>
      <c r="O47" s="84">
        <v>2</v>
      </c>
      <c r="P47" s="11" t="str">
        <f t="shared" si="18"/>
        <v>set:items.json image:block_2</v>
      </c>
      <c r="Q47" s="11" t="str">
        <f t="shared" si="19"/>
        <v>block_tag_3</v>
      </c>
      <c r="R47" s="30">
        <v>6</v>
      </c>
      <c r="T47" s="127" t="s">
        <v>73</v>
      </c>
      <c r="U47" s="96" t="str">
        <f t="shared" si="8"/>
        <v>石灰色陶瓦</v>
      </c>
      <c r="V47" s="69" t="b">
        <f>IF(X47&lt;&gt;0,COUNT($V$1:V46))</f>
        <v>0</v>
      </c>
      <c r="W47" s="69">
        <f>COUNTIF($E$3:E47,E47)</f>
        <v>6</v>
      </c>
      <c r="X47" s="69">
        <f t="shared" si="9"/>
        <v>0</v>
      </c>
    </row>
    <row r="48" spans="1:24">
      <c r="A48">
        <f t="shared" si="0"/>
        <v>46</v>
      </c>
      <c r="B48" s="18">
        <f t="shared" si="15"/>
        <v>115906</v>
      </c>
      <c r="C48" s="18">
        <f t="shared" si="16"/>
        <v>2307</v>
      </c>
      <c r="D48" s="18">
        <f t="shared" si="17"/>
        <v>315906</v>
      </c>
      <c r="E48" s="1">
        <v>159</v>
      </c>
      <c r="F48" s="1">
        <v>6</v>
      </c>
      <c r="G48" s="1">
        <v>3</v>
      </c>
      <c r="H48" s="18">
        <f t="shared" si="14"/>
        <v>0.1</v>
      </c>
      <c r="I48" s="20" t="s">
        <v>510</v>
      </c>
      <c r="J48" s="11">
        <f t="shared" si="20"/>
        <v>6</v>
      </c>
      <c r="K48" s="11">
        <f t="shared" si="20"/>
        <v>6</v>
      </c>
      <c r="L48" s="11">
        <f t="shared" si="20"/>
        <v>1</v>
      </c>
      <c r="M48" s="11">
        <f t="shared" si="5"/>
        <v>384</v>
      </c>
      <c r="N48" s="95">
        <f t="shared" si="12"/>
        <v>65</v>
      </c>
      <c r="O48" s="84">
        <v>2</v>
      </c>
      <c r="P48" s="11" t="str">
        <f t="shared" si="18"/>
        <v>set:items.json image:block_2</v>
      </c>
      <c r="Q48" s="11" t="str">
        <f t="shared" si="19"/>
        <v>block_tag_3</v>
      </c>
      <c r="R48" s="30">
        <v>7</v>
      </c>
      <c r="T48" s="127" t="s">
        <v>73</v>
      </c>
      <c r="U48" s="96" t="str">
        <f t="shared" si="8"/>
        <v>粉色陶瓦</v>
      </c>
      <c r="V48" s="69" t="b">
        <f>IF(X48&lt;&gt;0,COUNT($V$1:V47))</f>
        <v>0</v>
      </c>
      <c r="W48" s="69">
        <f>COUNTIF($E$3:E48,E48)</f>
        <v>7</v>
      </c>
      <c r="X48" s="69">
        <f t="shared" si="9"/>
        <v>0</v>
      </c>
    </row>
    <row r="49" spans="1:24">
      <c r="A49">
        <f t="shared" si="0"/>
        <v>47</v>
      </c>
      <c r="B49" s="18">
        <f t="shared" si="15"/>
        <v>115907</v>
      </c>
      <c r="C49" s="18">
        <f t="shared" si="16"/>
        <v>2308</v>
      </c>
      <c r="D49" s="18">
        <f t="shared" si="17"/>
        <v>315907</v>
      </c>
      <c r="E49" s="1">
        <v>159</v>
      </c>
      <c r="F49" s="1">
        <v>7</v>
      </c>
      <c r="G49" s="1">
        <v>3</v>
      </c>
      <c r="H49" s="18">
        <f t="shared" si="14"/>
        <v>0.1</v>
      </c>
      <c r="I49" s="20" t="s">
        <v>512</v>
      </c>
      <c r="J49" s="11">
        <f t="shared" si="20"/>
        <v>6</v>
      </c>
      <c r="K49" s="11">
        <f t="shared" si="20"/>
        <v>6</v>
      </c>
      <c r="L49" s="11">
        <f t="shared" si="20"/>
        <v>1</v>
      </c>
      <c r="M49" s="11">
        <f t="shared" si="5"/>
        <v>384</v>
      </c>
      <c r="N49" s="95">
        <f t="shared" si="12"/>
        <v>65</v>
      </c>
      <c r="O49" s="84">
        <v>2</v>
      </c>
      <c r="P49" s="11" t="str">
        <f t="shared" si="18"/>
        <v>set:items.json image:block_2</v>
      </c>
      <c r="Q49" s="11" t="str">
        <f t="shared" si="19"/>
        <v>block_tag_3</v>
      </c>
      <c r="R49" s="30">
        <v>8</v>
      </c>
      <c r="T49" s="127" t="s">
        <v>73</v>
      </c>
      <c r="U49" s="96" t="str">
        <f t="shared" si="8"/>
        <v>灰色陶瓦</v>
      </c>
      <c r="V49" s="69" t="b">
        <f>IF(X49&lt;&gt;0,COUNT($V$1:V48))</f>
        <v>0</v>
      </c>
      <c r="W49" s="69">
        <f>COUNTIF($E$3:E49,E49)</f>
        <v>8</v>
      </c>
      <c r="X49" s="69">
        <f t="shared" si="9"/>
        <v>0</v>
      </c>
    </row>
    <row r="50" spans="1:24">
      <c r="A50">
        <f t="shared" si="0"/>
        <v>48</v>
      </c>
      <c r="B50" s="18">
        <f t="shared" si="15"/>
        <v>115908</v>
      </c>
      <c r="C50" s="18">
        <f t="shared" si="16"/>
        <v>2309</v>
      </c>
      <c r="D50" s="18">
        <f t="shared" si="17"/>
        <v>315908</v>
      </c>
      <c r="E50" s="1">
        <v>159</v>
      </c>
      <c r="F50" s="1">
        <v>8</v>
      </c>
      <c r="G50" s="1">
        <v>3</v>
      </c>
      <c r="H50" s="18">
        <f t="shared" si="14"/>
        <v>0.1</v>
      </c>
      <c r="I50" s="20" t="s">
        <v>514</v>
      </c>
      <c r="J50" s="11">
        <f t="shared" si="20"/>
        <v>6</v>
      </c>
      <c r="K50" s="11">
        <f t="shared" si="20"/>
        <v>6</v>
      </c>
      <c r="L50" s="11">
        <f t="shared" si="20"/>
        <v>1</v>
      </c>
      <c r="M50" s="11">
        <f t="shared" si="5"/>
        <v>384</v>
      </c>
      <c r="N50" s="95">
        <f t="shared" si="12"/>
        <v>65</v>
      </c>
      <c r="O50" s="84">
        <v>2</v>
      </c>
      <c r="P50" s="11" t="str">
        <f t="shared" si="18"/>
        <v>set:items.json image:block_2</v>
      </c>
      <c r="Q50" s="11" t="str">
        <f t="shared" si="19"/>
        <v>block_tag_3</v>
      </c>
      <c r="R50" s="30">
        <v>9</v>
      </c>
      <c r="T50" s="127" t="s">
        <v>73</v>
      </c>
      <c r="U50" s="96" t="str">
        <f t="shared" si="8"/>
        <v>浅灰色陶瓦</v>
      </c>
      <c r="V50" s="69" t="b">
        <f>IF(X50&lt;&gt;0,COUNT($V$1:V49))</f>
        <v>0</v>
      </c>
      <c r="W50" s="69">
        <f>COUNTIF($E$3:E50,E50)</f>
        <v>9</v>
      </c>
      <c r="X50" s="69">
        <f t="shared" si="9"/>
        <v>0</v>
      </c>
    </row>
    <row r="51" spans="1:24">
      <c r="A51">
        <f t="shared" si="0"/>
        <v>49</v>
      </c>
      <c r="B51" s="18">
        <f t="shared" si="15"/>
        <v>115909</v>
      </c>
      <c r="C51" s="18">
        <f t="shared" si="16"/>
        <v>2310</v>
      </c>
      <c r="D51" s="18">
        <f t="shared" si="17"/>
        <v>315909</v>
      </c>
      <c r="E51" s="1">
        <v>159</v>
      </c>
      <c r="F51" s="1">
        <v>9</v>
      </c>
      <c r="G51" s="1">
        <v>3</v>
      </c>
      <c r="H51" s="18">
        <f t="shared" si="14"/>
        <v>0.1</v>
      </c>
      <c r="I51" s="20" t="s">
        <v>516</v>
      </c>
      <c r="J51" s="11">
        <f t="shared" si="20"/>
        <v>6</v>
      </c>
      <c r="K51" s="11">
        <f t="shared" si="20"/>
        <v>6</v>
      </c>
      <c r="L51" s="11">
        <f t="shared" si="20"/>
        <v>1</v>
      </c>
      <c r="M51" s="11">
        <f t="shared" si="5"/>
        <v>384</v>
      </c>
      <c r="N51" s="95">
        <f t="shared" si="12"/>
        <v>65</v>
      </c>
      <c r="O51" s="84">
        <v>2</v>
      </c>
      <c r="P51" s="11" t="str">
        <f t="shared" si="18"/>
        <v>set:items.json image:block_2</v>
      </c>
      <c r="Q51" s="11" t="str">
        <f t="shared" si="19"/>
        <v>block_tag_3</v>
      </c>
      <c r="R51" s="30">
        <v>10</v>
      </c>
      <c r="T51" s="127" t="s">
        <v>73</v>
      </c>
      <c r="U51" s="96" t="str">
        <f t="shared" si="8"/>
        <v>青色陶瓦</v>
      </c>
      <c r="V51" s="69" t="b">
        <f>IF(X51&lt;&gt;0,COUNT($V$1:V50))</f>
        <v>0</v>
      </c>
      <c r="W51" s="69">
        <f>COUNTIF($E$3:E51,E51)</f>
        <v>10</v>
      </c>
      <c r="X51" s="69">
        <f t="shared" si="9"/>
        <v>0</v>
      </c>
    </row>
    <row r="52" spans="1:24">
      <c r="A52">
        <f t="shared" si="0"/>
        <v>50</v>
      </c>
      <c r="B52" s="18">
        <f t="shared" si="15"/>
        <v>115910</v>
      </c>
      <c r="C52" s="18">
        <f t="shared" si="16"/>
        <v>2311</v>
      </c>
      <c r="D52" s="18">
        <f t="shared" si="17"/>
        <v>315910</v>
      </c>
      <c r="E52" s="1">
        <v>159</v>
      </c>
      <c r="F52" s="1">
        <v>10</v>
      </c>
      <c r="G52" s="1">
        <v>3</v>
      </c>
      <c r="H52" s="18">
        <f t="shared" si="14"/>
        <v>0.1</v>
      </c>
      <c r="I52" s="20" t="s">
        <v>518</v>
      </c>
      <c r="J52" s="11">
        <f t="shared" si="20"/>
        <v>6</v>
      </c>
      <c r="K52" s="11">
        <f t="shared" si="20"/>
        <v>6</v>
      </c>
      <c r="L52" s="11">
        <f t="shared" si="20"/>
        <v>1</v>
      </c>
      <c r="M52" s="11">
        <f t="shared" si="5"/>
        <v>384</v>
      </c>
      <c r="N52" s="95">
        <f t="shared" si="12"/>
        <v>65</v>
      </c>
      <c r="O52" s="84">
        <v>2</v>
      </c>
      <c r="P52" s="11" t="str">
        <f t="shared" si="18"/>
        <v>set:items.json image:block_2</v>
      </c>
      <c r="Q52" s="11" t="str">
        <f t="shared" si="19"/>
        <v>block_tag_3</v>
      </c>
      <c r="R52" s="30">
        <v>11</v>
      </c>
      <c r="T52" s="127" t="s">
        <v>73</v>
      </c>
      <c r="U52" s="96" t="str">
        <f t="shared" si="8"/>
        <v>紫色陶瓦</v>
      </c>
      <c r="V52" s="69" t="b">
        <f>IF(X52&lt;&gt;0,COUNT($V$1:V51))</f>
        <v>0</v>
      </c>
      <c r="W52" s="69">
        <f>COUNTIF($E$3:E52,E52)</f>
        <v>11</v>
      </c>
      <c r="X52" s="69">
        <f t="shared" si="9"/>
        <v>0</v>
      </c>
    </row>
    <row r="53" spans="1:24">
      <c r="A53">
        <f t="shared" si="0"/>
        <v>51</v>
      </c>
      <c r="B53" s="18">
        <f t="shared" si="15"/>
        <v>115911</v>
      </c>
      <c r="C53" s="18">
        <f t="shared" si="16"/>
        <v>2312</v>
      </c>
      <c r="D53" s="18">
        <f t="shared" si="17"/>
        <v>315911</v>
      </c>
      <c r="E53" s="1">
        <v>159</v>
      </c>
      <c r="F53" s="1">
        <v>11</v>
      </c>
      <c r="G53" s="1">
        <v>3</v>
      </c>
      <c r="H53" s="18">
        <f t="shared" si="14"/>
        <v>0.1</v>
      </c>
      <c r="I53" s="20" t="s">
        <v>520</v>
      </c>
      <c r="J53" s="11">
        <f t="shared" si="20"/>
        <v>6</v>
      </c>
      <c r="K53" s="11">
        <f t="shared" si="20"/>
        <v>6</v>
      </c>
      <c r="L53" s="11">
        <f t="shared" si="20"/>
        <v>1</v>
      </c>
      <c r="M53" s="11">
        <f t="shared" si="5"/>
        <v>384</v>
      </c>
      <c r="N53" s="95">
        <f t="shared" si="12"/>
        <v>65</v>
      </c>
      <c r="O53" s="84">
        <v>2</v>
      </c>
      <c r="P53" s="11" t="str">
        <f t="shared" si="18"/>
        <v>set:items.json image:block_2</v>
      </c>
      <c r="Q53" s="11" t="str">
        <f t="shared" si="19"/>
        <v>block_tag_3</v>
      </c>
      <c r="R53" s="30">
        <v>12</v>
      </c>
      <c r="T53" s="127" t="s">
        <v>73</v>
      </c>
      <c r="U53" s="96" t="str">
        <f t="shared" si="8"/>
        <v>蓝色陶瓦</v>
      </c>
      <c r="V53" s="69" t="b">
        <f>IF(X53&lt;&gt;0,COUNT($V$1:V52))</f>
        <v>0</v>
      </c>
      <c r="W53" s="69">
        <f>COUNTIF($E$3:E53,E53)</f>
        <v>12</v>
      </c>
      <c r="X53" s="69">
        <f t="shared" si="9"/>
        <v>0</v>
      </c>
    </row>
    <row r="54" spans="1:24">
      <c r="A54">
        <f t="shared" si="0"/>
        <v>52</v>
      </c>
      <c r="B54" s="18">
        <f t="shared" si="15"/>
        <v>115912</v>
      </c>
      <c r="C54" s="18">
        <f t="shared" si="16"/>
        <v>2313</v>
      </c>
      <c r="D54" s="18">
        <f t="shared" si="17"/>
        <v>315912</v>
      </c>
      <c r="E54" s="1">
        <v>159</v>
      </c>
      <c r="F54" s="1">
        <v>12</v>
      </c>
      <c r="G54" s="1">
        <v>3</v>
      </c>
      <c r="H54" s="18">
        <f t="shared" si="14"/>
        <v>0.1</v>
      </c>
      <c r="I54" s="20" t="s">
        <v>522</v>
      </c>
      <c r="J54" s="11">
        <f t="shared" si="20"/>
        <v>6</v>
      </c>
      <c r="K54" s="11">
        <f t="shared" si="20"/>
        <v>6</v>
      </c>
      <c r="L54" s="11">
        <f t="shared" si="20"/>
        <v>1</v>
      </c>
      <c r="M54" s="11">
        <f t="shared" si="5"/>
        <v>384</v>
      </c>
      <c r="N54" s="95">
        <f t="shared" si="12"/>
        <v>65</v>
      </c>
      <c r="O54" s="84">
        <v>2</v>
      </c>
      <c r="P54" s="11" t="str">
        <f t="shared" si="18"/>
        <v>set:items.json image:block_2</v>
      </c>
      <c r="Q54" s="11" t="str">
        <f t="shared" si="19"/>
        <v>block_tag_3</v>
      </c>
      <c r="R54" s="30">
        <v>13</v>
      </c>
      <c r="T54" s="127" t="s">
        <v>73</v>
      </c>
      <c r="U54" s="96" t="str">
        <f t="shared" si="8"/>
        <v>棕色陶瓦</v>
      </c>
      <c r="V54" s="69" t="b">
        <f>IF(X54&lt;&gt;0,COUNT($V$1:V53))</f>
        <v>0</v>
      </c>
      <c r="W54" s="69">
        <f>COUNTIF($E$3:E54,E54)</f>
        <v>13</v>
      </c>
      <c r="X54" s="69">
        <f t="shared" si="9"/>
        <v>0</v>
      </c>
    </row>
    <row r="55" spans="1:24">
      <c r="A55">
        <f t="shared" si="0"/>
        <v>53</v>
      </c>
      <c r="B55" s="18">
        <f t="shared" si="15"/>
        <v>115913</v>
      </c>
      <c r="C55" s="18">
        <f t="shared" si="16"/>
        <v>2314</v>
      </c>
      <c r="D55" s="18">
        <f t="shared" si="17"/>
        <v>315913</v>
      </c>
      <c r="E55" s="1">
        <v>159</v>
      </c>
      <c r="F55" s="1">
        <v>13</v>
      </c>
      <c r="G55" s="1">
        <v>3</v>
      </c>
      <c r="H55" s="18">
        <f t="shared" si="14"/>
        <v>0.1</v>
      </c>
      <c r="I55" s="20" t="s">
        <v>524</v>
      </c>
      <c r="J55" s="11">
        <f t="shared" si="20"/>
        <v>6</v>
      </c>
      <c r="K55" s="11">
        <f t="shared" si="20"/>
        <v>6</v>
      </c>
      <c r="L55" s="11">
        <f t="shared" si="20"/>
        <v>1</v>
      </c>
      <c r="M55" s="11">
        <f t="shared" si="5"/>
        <v>384</v>
      </c>
      <c r="N55" s="95">
        <f t="shared" si="12"/>
        <v>65</v>
      </c>
      <c r="O55" s="84">
        <v>2</v>
      </c>
      <c r="P55" s="11" t="str">
        <f t="shared" si="18"/>
        <v>set:items.json image:block_2</v>
      </c>
      <c r="Q55" s="11" t="str">
        <f t="shared" si="19"/>
        <v>block_tag_3</v>
      </c>
      <c r="R55" s="30">
        <v>14</v>
      </c>
      <c r="T55" s="127" t="s">
        <v>73</v>
      </c>
      <c r="U55" s="96" t="str">
        <f t="shared" si="8"/>
        <v>绿色陶瓦</v>
      </c>
      <c r="V55" s="69" t="b">
        <f>IF(X55&lt;&gt;0,COUNT($V$1:V54))</f>
        <v>0</v>
      </c>
      <c r="W55" s="69">
        <f>COUNTIF($E$3:E55,E55)</f>
        <v>14</v>
      </c>
      <c r="X55" s="69">
        <f t="shared" si="9"/>
        <v>0</v>
      </c>
    </row>
    <row r="56" spans="1:24">
      <c r="A56">
        <f t="shared" si="0"/>
        <v>54</v>
      </c>
      <c r="B56" s="18">
        <f t="shared" si="15"/>
        <v>115914</v>
      </c>
      <c r="C56" s="18">
        <f t="shared" si="16"/>
        <v>2315</v>
      </c>
      <c r="D56" s="18">
        <f t="shared" si="17"/>
        <v>315914</v>
      </c>
      <c r="E56" s="1">
        <v>159</v>
      </c>
      <c r="F56" s="1">
        <v>14</v>
      </c>
      <c r="G56" s="1">
        <v>3</v>
      </c>
      <c r="H56" s="18">
        <f t="shared" si="14"/>
        <v>0.1</v>
      </c>
      <c r="I56" s="20" t="s">
        <v>526</v>
      </c>
      <c r="J56" s="11">
        <f t="shared" si="20"/>
        <v>6</v>
      </c>
      <c r="K56" s="11">
        <f t="shared" si="20"/>
        <v>6</v>
      </c>
      <c r="L56" s="11">
        <f t="shared" si="20"/>
        <v>1</v>
      </c>
      <c r="M56" s="11">
        <f t="shared" si="5"/>
        <v>384</v>
      </c>
      <c r="N56" s="95">
        <f t="shared" si="12"/>
        <v>65</v>
      </c>
      <c r="O56" s="84">
        <v>2</v>
      </c>
      <c r="P56" s="11" t="str">
        <f t="shared" si="18"/>
        <v>set:items.json image:block_2</v>
      </c>
      <c r="Q56" s="11" t="str">
        <f t="shared" si="19"/>
        <v>block_tag_3</v>
      </c>
      <c r="R56" s="30">
        <v>15</v>
      </c>
      <c r="T56" s="127" t="s">
        <v>73</v>
      </c>
      <c r="U56" s="96" t="str">
        <f t="shared" si="8"/>
        <v>红色陶瓦</v>
      </c>
      <c r="V56" s="69" t="b">
        <f>IF(X56&lt;&gt;0,COUNT($V$1:V55))</f>
        <v>0</v>
      </c>
      <c r="W56" s="69">
        <f>COUNTIF($E$3:E56,E56)</f>
        <v>15</v>
      </c>
      <c r="X56" s="69">
        <f t="shared" si="9"/>
        <v>0</v>
      </c>
    </row>
    <row r="57" spans="1:24">
      <c r="A57">
        <f t="shared" si="0"/>
        <v>55</v>
      </c>
      <c r="B57" s="18">
        <f t="shared" si="15"/>
        <v>115915</v>
      </c>
      <c r="C57" s="18">
        <f t="shared" si="16"/>
        <v>2316</v>
      </c>
      <c r="D57" s="18">
        <f t="shared" si="17"/>
        <v>315915</v>
      </c>
      <c r="E57" s="1">
        <v>159</v>
      </c>
      <c r="F57" s="1">
        <v>15</v>
      </c>
      <c r="G57" s="1">
        <v>3</v>
      </c>
      <c r="H57" s="18">
        <f t="shared" si="14"/>
        <v>0.1</v>
      </c>
      <c r="I57" s="20" t="s">
        <v>528</v>
      </c>
      <c r="J57" s="11">
        <f t="shared" si="20"/>
        <v>6</v>
      </c>
      <c r="K57" s="11">
        <f t="shared" si="20"/>
        <v>6</v>
      </c>
      <c r="L57" s="11">
        <f t="shared" si="20"/>
        <v>1</v>
      </c>
      <c r="M57" s="11">
        <f t="shared" si="5"/>
        <v>384</v>
      </c>
      <c r="N57" s="95">
        <f t="shared" si="12"/>
        <v>65</v>
      </c>
      <c r="O57" s="84">
        <v>2</v>
      </c>
      <c r="P57" s="11" t="str">
        <f t="shared" si="18"/>
        <v>set:items.json image:block_2</v>
      </c>
      <c r="Q57" s="11" t="str">
        <f t="shared" si="19"/>
        <v>block_tag_3</v>
      </c>
      <c r="R57" s="30">
        <v>16</v>
      </c>
      <c r="T57" s="127" t="s">
        <v>73</v>
      </c>
      <c r="U57" s="96" t="str">
        <f t="shared" si="8"/>
        <v>黑色陶瓦</v>
      </c>
      <c r="V57" s="69" t="b">
        <f>IF(X57&lt;&gt;0,COUNT($V$1:V56))</f>
        <v>0</v>
      </c>
      <c r="W57" s="69">
        <f>COUNTIF($E$3:E57,E57)</f>
        <v>16</v>
      </c>
      <c r="X57" s="69">
        <f t="shared" si="9"/>
        <v>0</v>
      </c>
    </row>
    <row r="58" spans="1:24">
      <c r="A58">
        <f t="shared" si="0"/>
        <v>56</v>
      </c>
      <c r="B58" s="18">
        <f t="shared" si="15"/>
        <v>125100</v>
      </c>
      <c r="C58" s="18">
        <f t="shared" si="16"/>
        <v>2317</v>
      </c>
      <c r="D58" s="18">
        <f t="shared" si="17"/>
        <v>325100</v>
      </c>
      <c r="E58" s="1">
        <v>251</v>
      </c>
      <c r="F58" s="1">
        <v>0</v>
      </c>
      <c r="G58" s="1">
        <v>3</v>
      </c>
      <c r="H58" s="18">
        <f t="shared" si="14"/>
        <v>0.1</v>
      </c>
      <c r="I58" s="20" t="s">
        <v>532</v>
      </c>
      <c r="J58" s="11">
        <f t="shared" si="20"/>
        <v>6</v>
      </c>
      <c r="K58" s="11">
        <f t="shared" si="20"/>
        <v>6</v>
      </c>
      <c r="L58" s="11">
        <f t="shared" si="20"/>
        <v>1</v>
      </c>
      <c r="M58" s="11">
        <f t="shared" si="5"/>
        <v>384</v>
      </c>
      <c r="N58" s="95">
        <f t="shared" si="12"/>
        <v>65</v>
      </c>
      <c r="O58" s="84">
        <v>2</v>
      </c>
      <c r="P58" s="11" t="str">
        <f t="shared" si="18"/>
        <v>set:items.json image:block_2</v>
      </c>
      <c r="Q58" s="11" t="str">
        <f t="shared" si="19"/>
        <v>block_tag_3</v>
      </c>
      <c r="R58" s="30">
        <v>17</v>
      </c>
      <c r="T58" s="127" t="s">
        <v>73</v>
      </c>
      <c r="U58" s="96" t="str">
        <f t="shared" si="8"/>
        <v>白色混凝土</v>
      </c>
      <c r="V58" s="69">
        <f>IF(X58&lt;&gt;0,COUNT($V$1:V57))</f>
        <v>24</v>
      </c>
      <c r="W58" s="69">
        <f>COUNTIF($E$3:E58,E58)</f>
        <v>1</v>
      </c>
      <c r="X58" s="69">
        <f t="shared" si="9"/>
        <v>251</v>
      </c>
    </row>
    <row r="59" spans="1:24">
      <c r="A59">
        <f t="shared" si="0"/>
        <v>57</v>
      </c>
      <c r="B59" s="18">
        <f t="shared" si="15"/>
        <v>125101</v>
      </c>
      <c r="C59" s="18">
        <f t="shared" si="16"/>
        <v>2318</v>
      </c>
      <c r="D59" s="18">
        <f t="shared" si="17"/>
        <v>325101</v>
      </c>
      <c r="E59" s="1">
        <v>251</v>
      </c>
      <c r="F59" s="1">
        <v>1</v>
      </c>
      <c r="G59" s="1">
        <v>3</v>
      </c>
      <c r="H59" s="18">
        <f t="shared" si="14"/>
        <v>0.1</v>
      </c>
      <c r="I59" s="20" t="s">
        <v>534</v>
      </c>
      <c r="J59" s="11">
        <f t="shared" si="20"/>
        <v>6</v>
      </c>
      <c r="K59" s="11">
        <f t="shared" si="20"/>
        <v>6</v>
      </c>
      <c r="L59" s="11">
        <f t="shared" si="20"/>
        <v>1</v>
      </c>
      <c r="M59" s="11">
        <f t="shared" si="5"/>
        <v>384</v>
      </c>
      <c r="N59" s="95">
        <f t="shared" si="12"/>
        <v>65</v>
      </c>
      <c r="O59" s="84">
        <v>2</v>
      </c>
      <c r="P59" s="11" t="str">
        <f t="shared" si="18"/>
        <v>set:items.json image:block_2</v>
      </c>
      <c r="Q59" s="11" t="str">
        <f t="shared" si="19"/>
        <v>block_tag_3</v>
      </c>
      <c r="R59" s="30">
        <v>18</v>
      </c>
      <c r="T59" s="127" t="s">
        <v>73</v>
      </c>
      <c r="U59" s="96" t="str">
        <f t="shared" si="8"/>
        <v>橙色混凝土</v>
      </c>
      <c r="V59" s="69" t="b">
        <f>IF(X59&lt;&gt;0,COUNT($V$1:V58))</f>
        <v>0</v>
      </c>
      <c r="W59" s="69">
        <f>COUNTIF($E$3:E59,E59)</f>
        <v>2</v>
      </c>
      <c r="X59" s="69">
        <f t="shared" si="9"/>
        <v>0</v>
      </c>
    </row>
    <row r="60" spans="1:24">
      <c r="A60">
        <f t="shared" si="0"/>
        <v>58</v>
      </c>
      <c r="B60" s="18">
        <f t="shared" si="15"/>
        <v>125102</v>
      </c>
      <c r="C60" s="18">
        <f t="shared" si="16"/>
        <v>2319</v>
      </c>
      <c r="D60" s="18">
        <f t="shared" si="17"/>
        <v>325102</v>
      </c>
      <c r="E60" s="1">
        <v>251</v>
      </c>
      <c r="F60" s="1">
        <v>2</v>
      </c>
      <c r="G60" s="1">
        <v>3</v>
      </c>
      <c r="H60" s="18">
        <f t="shared" si="14"/>
        <v>0.1</v>
      </c>
      <c r="I60" s="20" t="s">
        <v>536</v>
      </c>
      <c r="J60" s="11">
        <f t="shared" si="20"/>
        <v>6</v>
      </c>
      <c r="K60" s="11">
        <f t="shared" si="20"/>
        <v>6</v>
      </c>
      <c r="L60" s="11">
        <f t="shared" si="20"/>
        <v>1</v>
      </c>
      <c r="M60" s="11">
        <f t="shared" si="5"/>
        <v>384</v>
      </c>
      <c r="N60" s="95">
        <f t="shared" si="12"/>
        <v>65</v>
      </c>
      <c r="O60" s="84">
        <v>2</v>
      </c>
      <c r="P60" s="11" t="str">
        <f t="shared" si="18"/>
        <v>set:items.json image:block_2</v>
      </c>
      <c r="Q60" s="11" t="str">
        <f t="shared" si="19"/>
        <v>block_tag_3</v>
      </c>
      <c r="R60" s="30">
        <v>19</v>
      </c>
      <c r="T60" s="127" t="s">
        <v>73</v>
      </c>
      <c r="U60" s="96" t="str">
        <f t="shared" si="8"/>
        <v>品红色混凝土</v>
      </c>
      <c r="V60" s="69" t="b">
        <f>IF(X60&lt;&gt;0,COUNT($V$1:V59))</f>
        <v>0</v>
      </c>
      <c r="W60" s="69">
        <f>COUNTIF($E$3:E60,E60)</f>
        <v>3</v>
      </c>
      <c r="X60" s="69">
        <f t="shared" si="9"/>
        <v>0</v>
      </c>
    </row>
    <row r="61" spans="1:24">
      <c r="A61">
        <f t="shared" si="0"/>
        <v>59</v>
      </c>
      <c r="B61" s="18">
        <f t="shared" si="15"/>
        <v>125103</v>
      </c>
      <c r="C61" s="18">
        <f t="shared" si="16"/>
        <v>2320</v>
      </c>
      <c r="D61" s="18">
        <f t="shared" si="17"/>
        <v>325103</v>
      </c>
      <c r="E61" s="1">
        <v>251</v>
      </c>
      <c r="F61" s="1">
        <v>3</v>
      </c>
      <c r="G61" s="1">
        <v>3</v>
      </c>
      <c r="H61" s="18">
        <f t="shared" si="14"/>
        <v>0.1</v>
      </c>
      <c r="I61" s="20" t="s">
        <v>538</v>
      </c>
      <c r="J61" s="11">
        <f t="shared" si="20"/>
        <v>6</v>
      </c>
      <c r="K61" s="11">
        <f t="shared" si="20"/>
        <v>6</v>
      </c>
      <c r="L61" s="11">
        <f t="shared" si="20"/>
        <v>1</v>
      </c>
      <c r="M61" s="11">
        <f t="shared" si="5"/>
        <v>384</v>
      </c>
      <c r="N61" s="95">
        <f t="shared" si="12"/>
        <v>65</v>
      </c>
      <c r="O61" s="84">
        <v>2</v>
      </c>
      <c r="P61" s="11" t="str">
        <f t="shared" si="18"/>
        <v>set:items.json image:block_2</v>
      </c>
      <c r="Q61" s="11" t="str">
        <f t="shared" si="19"/>
        <v>block_tag_3</v>
      </c>
      <c r="R61" s="30">
        <v>20</v>
      </c>
      <c r="T61" s="127" t="s">
        <v>73</v>
      </c>
      <c r="U61" s="96" t="str">
        <f t="shared" si="8"/>
        <v>浅蓝色混凝土</v>
      </c>
      <c r="V61" s="69" t="b">
        <f>IF(X61&lt;&gt;0,COUNT($V$1:V60))</f>
        <v>0</v>
      </c>
      <c r="W61" s="69">
        <f>COUNTIF($E$3:E61,E61)</f>
        <v>4</v>
      </c>
      <c r="X61" s="69">
        <f t="shared" si="9"/>
        <v>0</v>
      </c>
    </row>
    <row r="62" spans="1:24">
      <c r="A62">
        <f t="shared" si="0"/>
        <v>60</v>
      </c>
      <c r="B62" s="18">
        <f t="shared" si="15"/>
        <v>125104</v>
      </c>
      <c r="C62" s="18">
        <f t="shared" si="16"/>
        <v>2321</v>
      </c>
      <c r="D62" s="18">
        <f t="shared" si="17"/>
        <v>325104</v>
      </c>
      <c r="E62" s="1">
        <v>251</v>
      </c>
      <c r="F62" s="1">
        <v>4</v>
      </c>
      <c r="G62" s="1">
        <v>3</v>
      </c>
      <c r="H62" s="18">
        <f t="shared" si="14"/>
        <v>0.1</v>
      </c>
      <c r="I62" s="20" t="s">
        <v>540</v>
      </c>
      <c r="J62" s="11">
        <f t="shared" si="20"/>
        <v>6</v>
      </c>
      <c r="K62" s="11">
        <f t="shared" si="20"/>
        <v>6</v>
      </c>
      <c r="L62" s="11">
        <f t="shared" si="20"/>
        <v>1</v>
      </c>
      <c r="M62" s="11">
        <f t="shared" si="5"/>
        <v>384</v>
      </c>
      <c r="N62" s="95">
        <f t="shared" si="12"/>
        <v>65</v>
      </c>
      <c r="O62" s="84">
        <v>2</v>
      </c>
      <c r="P62" s="11" t="str">
        <f t="shared" si="18"/>
        <v>set:items.json image:block_2</v>
      </c>
      <c r="Q62" s="11" t="str">
        <f t="shared" si="19"/>
        <v>block_tag_3</v>
      </c>
      <c r="R62" s="30">
        <v>21</v>
      </c>
      <c r="T62" s="127" t="s">
        <v>73</v>
      </c>
      <c r="U62" s="96" t="str">
        <f t="shared" si="8"/>
        <v>黄色混凝土</v>
      </c>
      <c r="V62" s="69" t="b">
        <f>IF(X62&lt;&gt;0,COUNT($V$1:V61))</f>
        <v>0</v>
      </c>
      <c r="W62" s="69">
        <f>COUNTIF($E$3:E62,E62)</f>
        <v>5</v>
      </c>
      <c r="X62" s="69">
        <f t="shared" si="9"/>
        <v>0</v>
      </c>
    </row>
    <row r="63" spans="1:24">
      <c r="A63">
        <f t="shared" si="0"/>
        <v>61</v>
      </c>
      <c r="B63" s="18">
        <f t="shared" si="15"/>
        <v>125105</v>
      </c>
      <c r="C63" s="18">
        <f t="shared" si="16"/>
        <v>2322</v>
      </c>
      <c r="D63" s="18">
        <f t="shared" si="17"/>
        <v>325105</v>
      </c>
      <c r="E63" s="1">
        <v>251</v>
      </c>
      <c r="F63" s="1">
        <v>5</v>
      </c>
      <c r="G63" s="1">
        <v>3</v>
      </c>
      <c r="H63" s="18">
        <f t="shared" ref="H63:H94" si="21">$H$2</f>
        <v>0.1</v>
      </c>
      <c r="I63" s="20" t="s">
        <v>542</v>
      </c>
      <c r="J63" s="11">
        <f t="shared" si="20"/>
        <v>6</v>
      </c>
      <c r="K63" s="11">
        <f t="shared" si="20"/>
        <v>6</v>
      </c>
      <c r="L63" s="11">
        <f t="shared" si="20"/>
        <v>1</v>
      </c>
      <c r="M63" s="11">
        <f t="shared" si="5"/>
        <v>384</v>
      </c>
      <c r="N63" s="95">
        <f t="shared" si="12"/>
        <v>65</v>
      </c>
      <c r="O63" s="84">
        <v>2</v>
      </c>
      <c r="P63" s="11" t="str">
        <f t="shared" si="18"/>
        <v>set:items.json image:block_2</v>
      </c>
      <c r="Q63" s="11" t="str">
        <f t="shared" si="19"/>
        <v>block_tag_3</v>
      </c>
      <c r="R63" s="30">
        <v>22</v>
      </c>
      <c r="T63" s="127" t="s">
        <v>73</v>
      </c>
      <c r="U63" s="96" t="str">
        <f t="shared" si="8"/>
        <v>浅绿色混凝土</v>
      </c>
      <c r="V63" s="69" t="b">
        <f>IF(X63&lt;&gt;0,COUNT($V$1:V62))</f>
        <v>0</v>
      </c>
      <c r="W63" s="69">
        <f>COUNTIF($E$3:E63,E63)</f>
        <v>6</v>
      </c>
      <c r="X63" s="69">
        <f t="shared" si="9"/>
        <v>0</v>
      </c>
    </row>
    <row r="64" spans="1:24">
      <c r="A64">
        <f t="shared" si="0"/>
        <v>62</v>
      </c>
      <c r="B64" s="18">
        <f t="shared" si="15"/>
        <v>125106</v>
      </c>
      <c r="C64" s="18">
        <f t="shared" si="16"/>
        <v>2323</v>
      </c>
      <c r="D64" s="18">
        <f t="shared" si="17"/>
        <v>325106</v>
      </c>
      <c r="E64" s="1">
        <v>251</v>
      </c>
      <c r="F64" s="1">
        <v>6</v>
      </c>
      <c r="G64" s="1">
        <v>3</v>
      </c>
      <c r="H64" s="18">
        <f t="shared" si="21"/>
        <v>0.1</v>
      </c>
      <c r="I64" s="20" t="s">
        <v>544</v>
      </c>
      <c r="J64" s="11">
        <f t="shared" ref="J64:L83" si="22">VLOOKUP($G64,经济表_方块价格积分,J$2,1)</f>
        <v>6</v>
      </c>
      <c r="K64" s="11">
        <f t="shared" si="22"/>
        <v>6</v>
      </c>
      <c r="L64" s="11">
        <f t="shared" si="22"/>
        <v>1</v>
      </c>
      <c r="M64" s="11">
        <f t="shared" si="5"/>
        <v>384</v>
      </c>
      <c r="N64" s="95">
        <f t="shared" si="12"/>
        <v>65</v>
      </c>
      <c r="O64" s="84">
        <v>2</v>
      </c>
      <c r="P64" s="11" t="str">
        <f t="shared" si="18"/>
        <v>set:items.json image:block_2</v>
      </c>
      <c r="Q64" s="11" t="str">
        <f t="shared" si="19"/>
        <v>block_tag_3</v>
      </c>
      <c r="R64" s="30">
        <v>23</v>
      </c>
      <c r="T64" s="127" t="s">
        <v>73</v>
      </c>
      <c r="U64" s="96" t="str">
        <f t="shared" si="8"/>
        <v>粉色混凝土</v>
      </c>
      <c r="V64" s="69" t="b">
        <f>IF(X64&lt;&gt;0,COUNT($V$1:V63))</f>
        <v>0</v>
      </c>
      <c r="W64" s="69">
        <f>COUNTIF($E$3:E64,E64)</f>
        <v>7</v>
      </c>
      <c r="X64" s="69">
        <f t="shared" si="9"/>
        <v>0</v>
      </c>
    </row>
    <row r="65" spans="1:24">
      <c r="A65">
        <f t="shared" si="0"/>
        <v>63</v>
      </c>
      <c r="B65" s="18">
        <f t="shared" si="15"/>
        <v>125107</v>
      </c>
      <c r="C65" s="18">
        <f t="shared" si="16"/>
        <v>2324</v>
      </c>
      <c r="D65" s="18">
        <f t="shared" si="17"/>
        <v>325107</v>
      </c>
      <c r="E65" s="1">
        <v>251</v>
      </c>
      <c r="F65" s="1">
        <v>7</v>
      </c>
      <c r="G65" s="1">
        <v>3</v>
      </c>
      <c r="H65" s="18">
        <f t="shared" si="21"/>
        <v>0.1</v>
      </c>
      <c r="I65" s="20" t="s">
        <v>546</v>
      </c>
      <c r="J65" s="11">
        <f t="shared" si="22"/>
        <v>6</v>
      </c>
      <c r="K65" s="11">
        <f t="shared" si="22"/>
        <v>6</v>
      </c>
      <c r="L65" s="11">
        <f t="shared" si="22"/>
        <v>1</v>
      </c>
      <c r="M65" s="11">
        <f t="shared" si="5"/>
        <v>384</v>
      </c>
      <c r="N65" s="95">
        <f t="shared" si="12"/>
        <v>65</v>
      </c>
      <c r="O65" s="84">
        <v>2</v>
      </c>
      <c r="P65" s="11" t="str">
        <f t="shared" si="18"/>
        <v>set:items.json image:block_2</v>
      </c>
      <c r="Q65" s="11" t="str">
        <f t="shared" si="19"/>
        <v>block_tag_3</v>
      </c>
      <c r="R65" s="30">
        <v>24</v>
      </c>
      <c r="T65" s="127" t="s">
        <v>73</v>
      </c>
      <c r="U65" s="96" t="str">
        <f t="shared" si="8"/>
        <v>灰色混凝土</v>
      </c>
      <c r="V65" s="69" t="b">
        <f>IF(X65&lt;&gt;0,COUNT($V$1:V64))</f>
        <v>0</v>
      </c>
      <c r="W65" s="69">
        <f>COUNTIF($E$3:E65,E65)</f>
        <v>8</v>
      </c>
      <c r="X65" s="69">
        <f t="shared" si="9"/>
        <v>0</v>
      </c>
    </row>
    <row r="66" spans="1:24">
      <c r="A66">
        <f t="shared" si="0"/>
        <v>64</v>
      </c>
      <c r="B66" s="18">
        <f t="shared" si="15"/>
        <v>125108</v>
      </c>
      <c r="C66" s="18">
        <f t="shared" si="16"/>
        <v>2325</v>
      </c>
      <c r="D66" s="18">
        <f t="shared" si="17"/>
        <v>325108</v>
      </c>
      <c r="E66" s="1">
        <v>251</v>
      </c>
      <c r="F66" s="1">
        <v>8</v>
      </c>
      <c r="G66" s="1">
        <v>3</v>
      </c>
      <c r="H66" s="18">
        <f t="shared" si="21"/>
        <v>0.1</v>
      </c>
      <c r="I66" s="20" t="s">
        <v>548</v>
      </c>
      <c r="J66" s="11">
        <f t="shared" si="22"/>
        <v>6</v>
      </c>
      <c r="K66" s="11">
        <f t="shared" si="22"/>
        <v>6</v>
      </c>
      <c r="L66" s="11">
        <f t="shared" si="22"/>
        <v>1</v>
      </c>
      <c r="M66" s="11">
        <f t="shared" si="5"/>
        <v>384</v>
      </c>
      <c r="N66" s="95">
        <f t="shared" si="12"/>
        <v>65</v>
      </c>
      <c r="O66" s="84">
        <v>2</v>
      </c>
      <c r="P66" s="11" t="str">
        <f t="shared" si="18"/>
        <v>set:items.json image:block_2</v>
      </c>
      <c r="Q66" s="11" t="str">
        <f t="shared" si="19"/>
        <v>block_tag_3</v>
      </c>
      <c r="R66" s="30">
        <v>25</v>
      </c>
      <c r="T66" s="127" t="s">
        <v>73</v>
      </c>
      <c r="U66" s="96" t="str">
        <f t="shared" si="8"/>
        <v>浅灰色混凝土</v>
      </c>
      <c r="V66" s="69" t="b">
        <f>IF(X66&lt;&gt;0,COUNT($V$1:V65))</f>
        <v>0</v>
      </c>
      <c r="W66" s="69">
        <f>COUNTIF($E$3:E66,E66)</f>
        <v>9</v>
      </c>
      <c r="X66" s="69">
        <f t="shared" si="9"/>
        <v>0</v>
      </c>
    </row>
    <row r="67" spans="1:24">
      <c r="A67">
        <f t="shared" ref="A67:A130" si="23">ROW()-2</f>
        <v>65</v>
      </c>
      <c r="B67" s="18">
        <f t="shared" ref="B67:B98" si="24">_xlfn.NUMBERVALUE(CONCATENATE(1,IF(LEN(E67)=1,"00"&amp;E67,IF(LEN(E67)=2,"0"&amp;E67,E67)),IF(LEN(F67)=1,"0"&amp;F67,F67)))</f>
        <v>125109</v>
      </c>
      <c r="C67" s="18">
        <f t="shared" ref="C67:C98" si="25">_xlfn.NUMBERVALUE(CONCATENATE(O67,G67,IF(LEN(R67)=1,"0"&amp;R67,R67)))</f>
        <v>2326</v>
      </c>
      <c r="D67" s="18">
        <f t="shared" ref="D67:D98" si="26">_xlfn.NUMBERVALUE(CONCATENATE(G67,IF(LEN(E67)=1,"00"&amp;E67,IF(LEN(E67)=2,"0"&amp;E67,E67)),IF(LEN(F67)=1,"0"&amp;F67,F67)))</f>
        <v>325109</v>
      </c>
      <c r="E67" s="1">
        <v>251</v>
      </c>
      <c r="F67" s="1">
        <v>9</v>
      </c>
      <c r="G67" s="1">
        <v>3</v>
      </c>
      <c r="H67" s="18">
        <f t="shared" si="21"/>
        <v>0.1</v>
      </c>
      <c r="I67" s="20" t="s">
        <v>550</v>
      </c>
      <c r="J67" s="11">
        <f t="shared" si="22"/>
        <v>6</v>
      </c>
      <c r="K67" s="11">
        <f t="shared" si="22"/>
        <v>6</v>
      </c>
      <c r="L67" s="11">
        <f t="shared" si="22"/>
        <v>1</v>
      </c>
      <c r="M67" s="11">
        <f t="shared" ref="M67:M130" si="27">K67*64</f>
        <v>384</v>
      </c>
      <c r="N67" s="95">
        <f t="shared" si="12"/>
        <v>65</v>
      </c>
      <c r="O67" s="84">
        <v>2</v>
      </c>
      <c r="P67" s="11" t="str">
        <f t="shared" ref="P67:P98" si="28">VLOOKUP(O67,方块表_二级标签,3,1)</f>
        <v>set:items.json image:block_2</v>
      </c>
      <c r="Q67" s="11" t="str">
        <f t="shared" ref="Q67:Q98" si="29">VLOOKUP(O67,方块表_二级标签,6,1)</f>
        <v>block_tag_3</v>
      </c>
      <c r="R67" s="30">
        <v>26</v>
      </c>
      <c r="T67" s="127" t="s">
        <v>73</v>
      </c>
      <c r="U67" s="96" t="str">
        <f t="shared" ref="U67:U130" si="30">I67</f>
        <v>青色混凝土</v>
      </c>
      <c r="V67" s="69" t="b">
        <f>IF(X67&lt;&gt;0,COUNT($V$1:V66))</f>
        <v>0</v>
      </c>
      <c r="W67" s="69">
        <f>COUNTIF($E$3:E67,E67)</f>
        <v>10</v>
      </c>
      <c r="X67" s="69">
        <f t="shared" ref="X67:X130" si="31">IF(W67=1,E67,0)</f>
        <v>0</v>
      </c>
    </row>
    <row r="68" spans="1:24">
      <c r="A68">
        <f t="shared" si="23"/>
        <v>66</v>
      </c>
      <c r="B68" s="18">
        <f t="shared" si="24"/>
        <v>125110</v>
      </c>
      <c r="C68" s="18">
        <f t="shared" si="25"/>
        <v>2327</v>
      </c>
      <c r="D68" s="18">
        <f t="shared" si="26"/>
        <v>325110</v>
      </c>
      <c r="E68" s="1">
        <v>251</v>
      </c>
      <c r="F68" s="1">
        <v>10</v>
      </c>
      <c r="G68" s="1">
        <v>3</v>
      </c>
      <c r="H68" s="18">
        <f t="shared" si="21"/>
        <v>0.1</v>
      </c>
      <c r="I68" s="20" t="s">
        <v>552</v>
      </c>
      <c r="J68" s="11">
        <f t="shared" si="22"/>
        <v>6</v>
      </c>
      <c r="K68" s="11">
        <f t="shared" si="22"/>
        <v>6</v>
      </c>
      <c r="L68" s="11">
        <f t="shared" si="22"/>
        <v>1</v>
      </c>
      <c r="M68" s="11">
        <f t="shared" si="27"/>
        <v>384</v>
      </c>
      <c r="N68" s="95">
        <f t="shared" ref="N68:N131" si="32">FLOOR(L68*64,1)+1</f>
        <v>65</v>
      </c>
      <c r="O68" s="84">
        <v>2</v>
      </c>
      <c r="P68" s="11" t="str">
        <f t="shared" si="28"/>
        <v>set:items.json image:block_2</v>
      </c>
      <c r="Q68" s="11" t="str">
        <f t="shared" si="29"/>
        <v>block_tag_3</v>
      </c>
      <c r="R68" s="30">
        <v>27</v>
      </c>
      <c r="T68" s="127" t="s">
        <v>73</v>
      </c>
      <c r="U68" s="96" t="str">
        <f t="shared" si="30"/>
        <v>紫色混凝土</v>
      </c>
      <c r="V68" s="69" t="b">
        <f>IF(X68&lt;&gt;0,COUNT($V$1:V67))</f>
        <v>0</v>
      </c>
      <c r="W68" s="69">
        <f>COUNTIF($E$3:E68,E68)</f>
        <v>11</v>
      </c>
      <c r="X68" s="69">
        <f t="shared" si="31"/>
        <v>0</v>
      </c>
    </row>
    <row r="69" spans="1:24">
      <c r="A69">
        <f t="shared" si="23"/>
        <v>67</v>
      </c>
      <c r="B69" s="18">
        <f t="shared" si="24"/>
        <v>125111</v>
      </c>
      <c r="C69" s="18">
        <f t="shared" si="25"/>
        <v>2328</v>
      </c>
      <c r="D69" s="18">
        <f t="shared" si="26"/>
        <v>325111</v>
      </c>
      <c r="E69" s="1">
        <v>251</v>
      </c>
      <c r="F69" s="1">
        <v>11</v>
      </c>
      <c r="G69" s="1">
        <v>3</v>
      </c>
      <c r="H69" s="18">
        <f t="shared" si="21"/>
        <v>0.1</v>
      </c>
      <c r="I69" s="20" t="s">
        <v>554</v>
      </c>
      <c r="J69" s="11">
        <f t="shared" si="22"/>
        <v>6</v>
      </c>
      <c r="K69" s="11">
        <f t="shared" si="22"/>
        <v>6</v>
      </c>
      <c r="L69" s="11">
        <f t="shared" si="22"/>
        <v>1</v>
      </c>
      <c r="M69" s="11">
        <f t="shared" si="27"/>
        <v>384</v>
      </c>
      <c r="N69" s="95">
        <f t="shared" si="32"/>
        <v>65</v>
      </c>
      <c r="O69" s="84">
        <v>2</v>
      </c>
      <c r="P69" s="11" t="str">
        <f t="shared" si="28"/>
        <v>set:items.json image:block_2</v>
      </c>
      <c r="Q69" s="11" t="str">
        <f t="shared" si="29"/>
        <v>block_tag_3</v>
      </c>
      <c r="R69" s="30">
        <v>28</v>
      </c>
      <c r="T69" s="127" t="s">
        <v>73</v>
      </c>
      <c r="U69" s="96" t="str">
        <f t="shared" si="30"/>
        <v>蓝色混凝土</v>
      </c>
      <c r="V69" s="69" t="b">
        <f>IF(X69&lt;&gt;0,COUNT($V$1:V68))</f>
        <v>0</v>
      </c>
      <c r="W69" s="69">
        <f>COUNTIF($E$3:E69,E69)</f>
        <v>12</v>
      </c>
      <c r="X69" s="69">
        <f t="shared" si="31"/>
        <v>0</v>
      </c>
    </row>
    <row r="70" spans="1:24">
      <c r="A70">
        <f t="shared" si="23"/>
        <v>68</v>
      </c>
      <c r="B70" s="18">
        <f t="shared" si="24"/>
        <v>125112</v>
      </c>
      <c r="C70" s="18">
        <f t="shared" si="25"/>
        <v>2329</v>
      </c>
      <c r="D70" s="18">
        <f t="shared" si="26"/>
        <v>325112</v>
      </c>
      <c r="E70" s="1">
        <v>251</v>
      </c>
      <c r="F70" s="1">
        <v>12</v>
      </c>
      <c r="G70" s="1">
        <v>3</v>
      </c>
      <c r="H70" s="18">
        <f t="shared" si="21"/>
        <v>0.1</v>
      </c>
      <c r="I70" s="20" t="s">
        <v>556</v>
      </c>
      <c r="J70" s="11">
        <f t="shared" si="22"/>
        <v>6</v>
      </c>
      <c r="K70" s="11">
        <f t="shared" si="22"/>
        <v>6</v>
      </c>
      <c r="L70" s="11">
        <f t="shared" si="22"/>
        <v>1</v>
      </c>
      <c r="M70" s="11">
        <f t="shared" si="27"/>
        <v>384</v>
      </c>
      <c r="N70" s="95">
        <f t="shared" si="32"/>
        <v>65</v>
      </c>
      <c r="O70" s="84">
        <v>2</v>
      </c>
      <c r="P70" s="11" t="str">
        <f t="shared" si="28"/>
        <v>set:items.json image:block_2</v>
      </c>
      <c r="Q70" s="11" t="str">
        <f t="shared" si="29"/>
        <v>block_tag_3</v>
      </c>
      <c r="R70" s="30">
        <v>29</v>
      </c>
      <c r="T70" s="127" t="s">
        <v>73</v>
      </c>
      <c r="U70" s="96" t="str">
        <f t="shared" si="30"/>
        <v>棕色混凝土</v>
      </c>
      <c r="V70" s="69" t="b">
        <f>IF(X70&lt;&gt;0,COUNT($V$1:V69))</f>
        <v>0</v>
      </c>
      <c r="W70" s="69">
        <f>COUNTIF($E$3:E70,E70)</f>
        <v>13</v>
      </c>
      <c r="X70" s="69">
        <f t="shared" si="31"/>
        <v>0</v>
      </c>
    </row>
    <row r="71" spans="1:24">
      <c r="A71">
        <f t="shared" si="23"/>
        <v>69</v>
      </c>
      <c r="B71" s="18">
        <f t="shared" si="24"/>
        <v>125113</v>
      </c>
      <c r="C71" s="18">
        <f t="shared" si="25"/>
        <v>2330</v>
      </c>
      <c r="D71" s="18">
        <f t="shared" si="26"/>
        <v>325113</v>
      </c>
      <c r="E71" s="1">
        <v>251</v>
      </c>
      <c r="F71" s="1">
        <v>13</v>
      </c>
      <c r="G71" s="1">
        <v>3</v>
      </c>
      <c r="H71" s="18">
        <f t="shared" si="21"/>
        <v>0.1</v>
      </c>
      <c r="I71" s="20" t="s">
        <v>558</v>
      </c>
      <c r="J71" s="11">
        <f t="shared" si="22"/>
        <v>6</v>
      </c>
      <c r="K71" s="11">
        <f t="shared" si="22"/>
        <v>6</v>
      </c>
      <c r="L71" s="11">
        <f t="shared" si="22"/>
        <v>1</v>
      </c>
      <c r="M71" s="11">
        <f t="shared" si="27"/>
        <v>384</v>
      </c>
      <c r="N71" s="95">
        <f t="shared" si="32"/>
        <v>65</v>
      </c>
      <c r="O71" s="84">
        <v>2</v>
      </c>
      <c r="P71" s="11" t="str">
        <f t="shared" si="28"/>
        <v>set:items.json image:block_2</v>
      </c>
      <c r="Q71" s="11" t="str">
        <f t="shared" si="29"/>
        <v>block_tag_3</v>
      </c>
      <c r="R71" s="30">
        <v>30</v>
      </c>
      <c r="T71" s="127" t="s">
        <v>73</v>
      </c>
      <c r="U71" s="96" t="str">
        <f t="shared" si="30"/>
        <v>绿色混凝土</v>
      </c>
      <c r="V71" s="69" t="b">
        <f>IF(X71&lt;&gt;0,COUNT($V$1:V70))</f>
        <v>0</v>
      </c>
      <c r="W71" s="69">
        <f>COUNTIF($E$3:E71,E71)</f>
        <v>14</v>
      </c>
      <c r="X71" s="69">
        <f t="shared" si="31"/>
        <v>0</v>
      </c>
    </row>
    <row r="72" spans="1:24">
      <c r="A72">
        <f t="shared" si="23"/>
        <v>70</v>
      </c>
      <c r="B72" s="18">
        <f t="shared" si="24"/>
        <v>125114</v>
      </c>
      <c r="C72" s="18">
        <f t="shared" si="25"/>
        <v>2331</v>
      </c>
      <c r="D72" s="18">
        <f t="shared" si="26"/>
        <v>325114</v>
      </c>
      <c r="E72" s="1">
        <v>251</v>
      </c>
      <c r="F72" s="1">
        <v>14</v>
      </c>
      <c r="G72" s="1">
        <v>3</v>
      </c>
      <c r="H72" s="18">
        <f t="shared" si="21"/>
        <v>0.1</v>
      </c>
      <c r="I72" s="20" t="s">
        <v>560</v>
      </c>
      <c r="J72" s="11">
        <f t="shared" si="22"/>
        <v>6</v>
      </c>
      <c r="K72" s="11">
        <f t="shared" si="22"/>
        <v>6</v>
      </c>
      <c r="L72" s="11">
        <f t="shared" si="22"/>
        <v>1</v>
      </c>
      <c r="M72" s="11">
        <f t="shared" si="27"/>
        <v>384</v>
      </c>
      <c r="N72" s="95">
        <f t="shared" si="32"/>
        <v>65</v>
      </c>
      <c r="O72" s="84">
        <v>2</v>
      </c>
      <c r="P72" s="11" t="str">
        <f t="shared" si="28"/>
        <v>set:items.json image:block_2</v>
      </c>
      <c r="Q72" s="11" t="str">
        <f t="shared" si="29"/>
        <v>block_tag_3</v>
      </c>
      <c r="R72" s="30">
        <v>31</v>
      </c>
      <c r="T72" s="127" t="s">
        <v>73</v>
      </c>
      <c r="U72" s="96" t="str">
        <f t="shared" si="30"/>
        <v>红色混凝土</v>
      </c>
      <c r="V72" s="69" t="b">
        <f>IF(X72&lt;&gt;0,COUNT($V$1:V71))</f>
        <v>0</v>
      </c>
      <c r="W72" s="69">
        <f>COUNTIF($E$3:E72,E72)</f>
        <v>15</v>
      </c>
      <c r="X72" s="69">
        <f t="shared" si="31"/>
        <v>0</v>
      </c>
    </row>
    <row r="73" spans="1:24">
      <c r="A73">
        <f t="shared" si="23"/>
        <v>71</v>
      </c>
      <c r="B73" s="18">
        <f t="shared" si="24"/>
        <v>125115</v>
      </c>
      <c r="C73" s="18">
        <f t="shared" si="25"/>
        <v>2332</v>
      </c>
      <c r="D73" s="18">
        <f t="shared" si="26"/>
        <v>325115</v>
      </c>
      <c r="E73" s="1">
        <v>251</v>
      </c>
      <c r="F73" s="1">
        <v>15</v>
      </c>
      <c r="G73" s="1">
        <v>3</v>
      </c>
      <c r="H73" s="18">
        <f t="shared" si="21"/>
        <v>0.1</v>
      </c>
      <c r="I73" s="20" t="s">
        <v>562</v>
      </c>
      <c r="J73" s="11">
        <f t="shared" si="22"/>
        <v>6</v>
      </c>
      <c r="K73" s="11">
        <f t="shared" si="22"/>
        <v>6</v>
      </c>
      <c r="L73" s="11">
        <f t="shared" si="22"/>
        <v>1</v>
      </c>
      <c r="M73" s="11">
        <f t="shared" si="27"/>
        <v>384</v>
      </c>
      <c r="N73" s="95">
        <f t="shared" si="32"/>
        <v>65</v>
      </c>
      <c r="O73" s="84">
        <v>2</v>
      </c>
      <c r="P73" s="11" t="str">
        <f t="shared" si="28"/>
        <v>set:items.json image:block_2</v>
      </c>
      <c r="Q73" s="11" t="str">
        <f t="shared" si="29"/>
        <v>block_tag_3</v>
      </c>
      <c r="R73" s="30">
        <v>32</v>
      </c>
      <c r="T73" s="127" t="s">
        <v>73</v>
      </c>
      <c r="U73" s="96" t="str">
        <f t="shared" si="30"/>
        <v>黑色混凝土</v>
      </c>
      <c r="V73" s="69" t="b">
        <f>IF(X73&lt;&gt;0,COUNT($V$1:V72))</f>
        <v>0</v>
      </c>
      <c r="W73" s="69">
        <f>COUNTIF($E$3:E73,E73)</f>
        <v>16</v>
      </c>
      <c r="X73" s="69">
        <f t="shared" si="31"/>
        <v>0</v>
      </c>
    </row>
    <row r="74" spans="1:24">
      <c r="A74">
        <f t="shared" si="23"/>
        <v>72</v>
      </c>
      <c r="B74" s="18">
        <f t="shared" si="24"/>
        <v>104403</v>
      </c>
      <c r="C74" s="18">
        <f t="shared" si="25"/>
        <v>3311</v>
      </c>
      <c r="D74" s="18">
        <f t="shared" si="26"/>
        <v>304403</v>
      </c>
      <c r="E74" s="1">
        <v>44</v>
      </c>
      <c r="F74" s="1">
        <v>3</v>
      </c>
      <c r="G74" s="1">
        <v>3</v>
      </c>
      <c r="H74" s="18">
        <f t="shared" si="21"/>
        <v>0.1</v>
      </c>
      <c r="I74" s="20" t="s">
        <v>397</v>
      </c>
      <c r="J74" s="11">
        <f t="shared" si="22"/>
        <v>6</v>
      </c>
      <c r="K74" s="11">
        <f t="shared" si="22"/>
        <v>6</v>
      </c>
      <c r="L74" s="11">
        <f t="shared" si="22"/>
        <v>1</v>
      </c>
      <c r="M74" s="11">
        <f t="shared" si="27"/>
        <v>384</v>
      </c>
      <c r="N74" s="95">
        <f t="shared" si="32"/>
        <v>65</v>
      </c>
      <c r="O74" s="84">
        <v>3</v>
      </c>
      <c r="P74" s="11" t="str">
        <f t="shared" si="28"/>
        <v>set:items.json image:block_3</v>
      </c>
      <c r="Q74" s="11" t="str">
        <f t="shared" si="29"/>
        <v>block_tag_2</v>
      </c>
      <c r="R74" s="30">
        <v>11</v>
      </c>
      <c r="T74" s="127" t="s">
        <v>73</v>
      </c>
      <c r="U74" s="96" t="str">
        <f t="shared" si="30"/>
        <v>鹅卵石板</v>
      </c>
      <c r="V74" s="69">
        <f>IF(X74&lt;&gt;0,COUNT($V$1:V73))</f>
        <v>25</v>
      </c>
      <c r="W74" s="69">
        <f>COUNTIF($E$3:E74,E74)</f>
        <v>1</v>
      </c>
      <c r="X74" s="69">
        <f t="shared" si="31"/>
        <v>44</v>
      </c>
    </row>
    <row r="75" spans="1:24">
      <c r="A75">
        <f t="shared" si="23"/>
        <v>73</v>
      </c>
      <c r="B75" s="18">
        <f t="shared" si="24"/>
        <v>104404</v>
      </c>
      <c r="C75" s="18">
        <f t="shared" si="25"/>
        <v>3312</v>
      </c>
      <c r="D75" s="18">
        <f t="shared" si="26"/>
        <v>304404</v>
      </c>
      <c r="E75" s="1">
        <v>44</v>
      </c>
      <c r="F75" s="1">
        <v>4</v>
      </c>
      <c r="G75" s="1">
        <v>3</v>
      </c>
      <c r="H75" s="18">
        <f t="shared" si="21"/>
        <v>0.1</v>
      </c>
      <c r="I75" s="20" t="s">
        <v>402</v>
      </c>
      <c r="J75" s="11">
        <f t="shared" si="22"/>
        <v>6</v>
      </c>
      <c r="K75" s="11">
        <f t="shared" si="22"/>
        <v>6</v>
      </c>
      <c r="L75" s="11">
        <f t="shared" si="22"/>
        <v>1</v>
      </c>
      <c r="M75" s="11">
        <f t="shared" si="27"/>
        <v>384</v>
      </c>
      <c r="N75" s="95">
        <f t="shared" si="32"/>
        <v>65</v>
      </c>
      <c r="O75" s="84">
        <v>3</v>
      </c>
      <c r="P75" s="11" t="str">
        <f t="shared" si="28"/>
        <v>set:items.json image:block_3</v>
      </c>
      <c r="Q75" s="11" t="str">
        <f t="shared" si="29"/>
        <v>block_tag_2</v>
      </c>
      <c r="R75" s="30">
        <v>12</v>
      </c>
      <c r="T75" s="127" t="s">
        <v>73</v>
      </c>
      <c r="U75" s="96" t="str">
        <f t="shared" si="30"/>
        <v>砖板</v>
      </c>
      <c r="V75" s="69" t="b">
        <f>IF(X75&lt;&gt;0,COUNT($V$1:V74))</f>
        <v>0</v>
      </c>
      <c r="W75" s="69">
        <f>COUNTIF($E$3:E75,E75)</f>
        <v>2</v>
      </c>
      <c r="X75" s="69">
        <f t="shared" si="31"/>
        <v>0</v>
      </c>
    </row>
    <row r="76" spans="1:24">
      <c r="A76">
        <f t="shared" si="23"/>
        <v>74</v>
      </c>
      <c r="B76" s="18">
        <f t="shared" si="24"/>
        <v>104405</v>
      </c>
      <c r="C76" s="18">
        <f t="shared" si="25"/>
        <v>3313</v>
      </c>
      <c r="D76" s="18">
        <f t="shared" si="26"/>
        <v>304405</v>
      </c>
      <c r="E76" s="1">
        <v>44</v>
      </c>
      <c r="F76" s="1">
        <v>5</v>
      </c>
      <c r="G76" s="1">
        <v>3</v>
      </c>
      <c r="H76" s="18">
        <f t="shared" si="21"/>
        <v>0.1</v>
      </c>
      <c r="I76" s="20" t="s">
        <v>406</v>
      </c>
      <c r="J76" s="11">
        <f t="shared" si="22"/>
        <v>6</v>
      </c>
      <c r="K76" s="11">
        <f t="shared" si="22"/>
        <v>6</v>
      </c>
      <c r="L76" s="11">
        <f t="shared" si="22"/>
        <v>1</v>
      </c>
      <c r="M76" s="11">
        <f t="shared" si="27"/>
        <v>384</v>
      </c>
      <c r="N76" s="95">
        <f t="shared" si="32"/>
        <v>65</v>
      </c>
      <c r="O76" s="84">
        <v>3</v>
      </c>
      <c r="P76" s="11" t="str">
        <f t="shared" si="28"/>
        <v>set:items.json image:block_3</v>
      </c>
      <c r="Q76" s="11" t="str">
        <f t="shared" si="29"/>
        <v>block_tag_2</v>
      </c>
      <c r="R76" s="30">
        <v>13</v>
      </c>
      <c r="T76" s="127" t="s">
        <v>73</v>
      </c>
      <c r="U76" s="96" t="str">
        <f t="shared" si="30"/>
        <v>石砖板</v>
      </c>
      <c r="V76" s="69" t="b">
        <f>IF(X76&lt;&gt;0,COUNT($V$1:V75))</f>
        <v>0</v>
      </c>
      <c r="W76" s="69">
        <f>COUNTIF($E$3:E76,E76)</f>
        <v>3</v>
      </c>
      <c r="X76" s="69">
        <f t="shared" si="31"/>
        <v>0</v>
      </c>
    </row>
    <row r="77" spans="1:24">
      <c r="A77">
        <f t="shared" si="23"/>
        <v>75</v>
      </c>
      <c r="B77" s="18">
        <f t="shared" si="24"/>
        <v>104406</v>
      </c>
      <c r="C77" s="18">
        <f t="shared" si="25"/>
        <v>3314</v>
      </c>
      <c r="D77" s="18">
        <f t="shared" si="26"/>
        <v>304406</v>
      </c>
      <c r="E77" s="1">
        <v>44</v>
      </c>
      <c r="F77" s="1">
        <v>6</v>
      </c>
      <c r="G77" s="1">
        <v>3</v>
      </c>
      <c r="H77" s="18">
        <f t="shared" si="21"/>
        <v>0.1</v>
      </c>
      <c r="I77" s="20" t="s">
        <v>410</v>
      </c>
      <c r="J77" s="11">
        <f t="shared" si="22"/>
        <v>6</v>
      </c>
      <c r="K77" s="11">
        <f t="shared" si="22"/>
        <v>6</v>
      </c>
      <c r="L77" s="11">
        <f t="shared" si="22"/>
        <v>1</v>
      </c>
      <c r="M77" s="11">
        <f t="shared" si="27"/>
        <v>384</v>
      </c>
      <c r="N77" s="95">
        <f t="shared" si="32"/>
        <v>65</v>
      </c>
      <c r="O77" s="84">
        <v>3</v>
      </c>
      <c r="P77" s="11" t="str">
        <f t="shared" si="28"/>
        <v>set:items.json image:block_3</v>
      </c>
      <c r="Q77" s="11" t="str">
        <f t="shared" si="29"/>
        <v>block_tag_2</v>
      </c>
      <c r="R77" s="30">
        <v>14</v>
      </c>
      <c r="T77" s="127" t="s">
        <v>73</v>
      </c>
      <c r="U77" s="96" t="str">
        <f t="shared" si="30"/>
        <v>暗砖板</v>
      </c>
      <c r="V77" s="69" t="b">
        <f>IF(X77&lt;&gt;0,COUNT($V$1:V76))</f>
        <v>0</v>
      </c>
      <c r="W77" s="69">
        <f>COUNTIF($E$3:E77,E77)</f>
        <v>4</v>
      </c>
      <c r="X77" s="69">
        <f t="shared" si="31"/>
        <v>0</v>
      </c>
    </row>
    <row r="78" spans="1:24">
      <c r="A78">
        <f t="shared" si="23"/>
        <v>76</v>
      </c>
      <c r="B78" s="18">
        <f t="shared" si="24"/>
        <v>104401</v>
      </c>
      <c r="C78" s="18">
        <f t="shared" si="25"/>
        <v>3315</v>
      </c>
      <c r="D78" s="18">
        <f t="shared" si="26"/>
        <v>304401</v>
      </c>
      <c r="E78" s="1">
        <v>44</v>
      </c>
      <c r="F78" s="1">
        <v>1</v>
      </c>
      <c r="G78" s="1">
        <v>3</v>
      </c>
      <c r="H78" s="18">
        <f t="shared" si="21"/>
        <v>0.1</v>
      </c>
      <c r="I78" s="20" t="s">
        <v>387</v>
      </c>
      <c r="J78" s="11">
        <f t="shared" si="22"/>
        <v>6</v>
      </c>
      <c r="K78" s="11">
        <f t="shared" si="22"/>
        <v>6</v>
      </c>
      <c r="L78" s="11">
        <f t="shared" si="22"/>
        <v>1</v>
      </c>
      <c r="M78" s="11">
        <f t="shared" si="27"/>
        <v>384</v>
      </c>
      <c r="N78" s="95">
        <f t="shared" si="32"/>
        <v>65</v>
      </c>
      <c r="O78" s="84">
        <v>3</v>
      </c>
      <c r="P78" s="11" t="str">
        <f t="shared" si="28"/>
        <v>set:items.json image:block_3</v>
      </c>
      <c r="Q78" s="11" t="str">
        <f t="shared" si="29"/>
        <v>block_tag_2</v>
      </c>
      <c r="R78" s="30">
        <v>15</v>
      </c>
      <c r="T78" s="127" t="s">
        <v>73</v>
      </c>
      <c r="U78" s="96" t="str">
        <f t="shared" si="30"/>
        <v>砂石板</v>
      </c>
      <c r="V78" s="69" t="b">
        <f>IF(X78&lt;&gt;0,COUNT($V$1:V77))</f>
        <v>0</v>
      </c>
      <c r="W78" s="69">
        <f>COUNTIF($E$3:E78,E78)</f>
        <v>5</v>
      </c>
      <c r="X78" s="69">
        <f t="shared" si="31"/>
        <v>0</v>
      </c>
    </row>
    <row r="79" spans="1:24">
      <c r="A79">
        <f t="shared" si="23"/>
        <v>77</v>
      </c>
      <c r="B79" s="18">
        <f t="shared" si="24"/>
        <v>112600</v>
      </c>
      <c r="C79" s="18">
        <f t="shared" si="25"/>
        <v>3322</v>
      </c>
      <c r="D79" s="18">
        <f t="shared" si="26"/>
        <v>312600</v>
      </c>
      <c r="E79" s="1">
        <v>126</v>
      </c>
      <c r="F79" s="1">
        <v>0</v>
      </c>
      <c r="G79" s="1">
        <v>3</v>
      </c>
      <c r="H79" s="18">
        <f t="shared" si="21"/>
        <v>0.1</v>
      </c>
      <c r="I79" s="20" t="s">
        <v>474</v>
      </c>
      <c r="J79" s="11">
        <f t="shared" si="22"/>
        <v>6</v>
      </c>
      <c r="K79" s="11">
        <f t="shared" si="22"/>
        <v>6</v>
      </c>
      <c r="L79" s="11">
        <f t="shared" si="22"/>
        <v>1</v>
      </c>
      <c r="M79" s="11">
        <f t="shared" si="27"/>
        <v>384</v>
      </c>
      <c r="N79" s="95">
        <f t="shared" si="32"/>
        <v>65</v>
      </c>
      <c r="O79" s="84">
        <v>3</v>
      </c>
      <c r="P79" s="11" t="str">
        <f t="shared" si="28"/>
        <v>set:items.json image:block_3</v>
      </c>
      <c r="Q79" s="11" t="str">
        <f t="shared" si="29"/>
        <v>block_tag_2</v>
      </c>
      <c r="R79" s="30">
        <v>22</v>
      </c>
      <c r="T79" s="127" t="s">
        <v>73</v>
      </c>
      <c r="U79" s="96" t="str">
        <f t="shared" si="30"/>
        <v>单层橡木板</v>
      </c>
      <c r="V79" s="69">
        <f>IF(X79&lt;&gt;0,COUNT($V$1:V78))</f>
        <v>26</v>
      </c>
      <c r="W79" s="69">
        <f>COUNTIF($E$3:E79,E79)</f>
        <v>1</v>
      </c>
      <c r="X79" s="69">
        <f t="shared" si="31"/>
        <v>126</v>
      </c>
    </row>
    <row r="80" spans="1:24">
      <c r="A80">
        <f t="shared" si="23"/>
        <v>78</v>
      </c>
      <c r="B80" s="18">
        <f t="shared" si="24"/>
        <v>112601</v>
      </c>
      <c r="C80" s="18">
        <f t="shared" si="25"/>
        <v>3323</v>
      </c>
      <c r="D80" s="18">
        <f t="shared" si="26"/>
        <v>312601</v>
      </c>
      <c r="E80" s="1">
        <v>126</v>
      </c>
      <c r="F80" s="1">
        <v>1</v>
      </c>
      <c r="G80" s="1">
        <v>3</v>
      </c>
      <c r="H80" s="18">
        <f t="shared" si="21"/>
        <v>0.1</v>
      </c>
      <c r="I80" s="20" t="s">
        <v>476</v>
      </c>
      <c r="J80" s="11">
        <f t="shared" si="22"/>
        <v>6</v>
      </c>
      <c r="K80" s="11">
        <f t="shared" si="22"/>
        <v>6</v>
      </c>
      <c r="L80" s="11">
        <f t="shared" si="22"/>
        <v>1</v>
      </c>
      <c r="M80" s="11">
        <f t="shared" si="27"/>
        <v>384</v>
      </c>
      <c r="N80" s="95">
        <f t="shared" si="32"/>
        <v>65</v>
      </c>
      <c r="O80" s="84">
        <v>3</v>
      </c>
      <c r="P80" s="11" t="str">
        <f t="shared" si="28"/>
        <v>set:items.json image:block_3</v>
      </c>
      <c r="Q80" s="11" t="str">
        <f t="shared" si="29"/>
        <v>block_tag_2</v>
      </c>
      <c r="R80" s="30">
        <v>23</v>
      </c>
      <c r="T80" s="127" t="s">
        <v>73</v>
      </c>
      <c r="U80" s="96" t="str">
        <f t="shared" si="30"/>
        <v>单层云杉木板</v>
      </c>
      <c r="V80" s="69" t="b">
        <f>IF(X80&lt;&gt;0,COUNT($V$1:V79))</f>
        <v>0</v>
      </c>
      <c r="W80" s="69">
        <f>COUNTIF($E$3:E80,E80)</f>
        <v>2</v>
      </c>
      <c r="X80" s="69">
        <f t="shared" si="31"/>
        <v>0</v>
      </c>
    </row>
    <row r="81" spans="1:24">
      <c r="A81">
        <f t="shared" si="23"/>
        <v>79</v>
      </c>
      <c r="B81" s="18">
        <f t="shared" si="24"/>
        <v>112602</v>
      </c>
      <c r="C81" s="18">
        <f t="shared" si="25"/>
        <v>3324</v>
      </c>
      <c r="D81" s="18">
        <f t="shared" si="26"/>
        <v>312602</v>
      </c>
      <c r="E81" s="1">
        <v>126</v>
      </c>
      <c r="F81" s="1">
        <v>2</v>
      </c>
      <c r="G81" s="1">
        <v>3</v>
      </c>
      <c r="H81" s="18">
        <f t="shared" si="21"/>
        <v>0.1</v>
      </c>
      <c r="I81" s="20" t="s">
        <v>478</v>
      </c>
      <c r="J81" s="11">
        <f t="shared" si="22"/>
        <v>6</v>
      </c>
      <c r="K81" s="11">
        <f t="shared" si="22"/>
        <v>6</v>
      </c>
      <c r="L81" s="11">
        <f t="shared" si="22"/>
        <v>1</v>
      </c>
      <c r="M81" s="11">
        <f t="shared" si="27"/>
        <v>384</v>
      </c>
      <c r="N81" s="95">
        <f t="shared" si="32"/>
        <v>65</v>
      </c>
      <c r="O81" s="84">
        <v>3</v>
      </c>
      <c r="P81" s="11" t="str">
        <f t="shared" si="28"/>
        <v>set:items.json image:block_3</v>
      </c>
      <c r="Q81" s="11" t="str">
        <f t="shared" si="29"/>
        <v>block_tag_2</v>
      </c>
      <c r="R81" s="30">
        <v>24</v>
      </c>
      <c r="T81" s="127" t="s">
        <v>73</v>
      </c>
      <c r="U81" s="96" t="str">
        <f t="shared" si="30"/>
        <v>单层桦树木板</v>
      </c>
      <c r="V81" s="69" t="b">
        <f>IF(X81&lt;&gt;0,COUNT($V$1:V80))</f>
        <v>0</v>
      </c>
      <c r="W81" s="69">
        <f>COUNTIF($E$3:E81,E81)</f>
        <v>3</v>
      </c>
      <c r="X81" s="69">
        <f t="shared" si="31"/>
        <v>0</v>
      </c>
    </row>
    <row r="82" spans="1:24">
      <c r="A82">
        <f t="shared" si="23"/>
        <v>80</v>
      </c>
      <c r="B82" s="18">
        <f t="shared" si="24"/>
        <v>112603</v>
      </c>
      <c r="C82" s="18">
        <f t="shared" si="25"/>
        <v>3325</v>
      </c>
      <c r="D82" s="18">
        <f t="shared" si="26"/>
        <v>312603</v>
      </c>
      <c r="E82" s="1">
        <v>126</v>
      </c>
      <c r="F82" s="1">
        <v>3</v>
      </c>
      <c r="G82" s="1">
        <v>3</v>
      </c>
      <c r="H82" s="18">
        <f t="shared" si="21"/>
        <v>0.1</v>
      </c>
      <c r="I82" s="20" t="s">
        <v>480</v>
      </c>
      <c r="J82" s="11">
        <f t="shared" si="22"/>
        <v>6</v>
      </c>
      <c r="K82" s="11">
        <f t="shared" si="22"/>
        <v>6</v>
      </c>
      <c r="L82" s="11">
        <f t="shared" si="22"/>
        <v>1</v>
      </c>
      <c r="M82" s="11">
        <f t="shared" si="27"/>
        <v>384</v>
      </c>
      <c r="N82" s="95">
        <f t="shared" si="32"/>
        <v>65</v>
      </c>
      <c r="O82" s="84">
        <v>3</v>
      </c>
      <c r="P82" s="11" t="str">
        <f t="shared" si="28"/>
        <v>set:items.json image:block_3</v>
      </c>
      <c r="Q82" s="11" t="str">
        <f t="shared" si="29"/>
        <v>block_tag_2</v>
      </c>
      <c r="R82" s="30">
        <v>25</v>
      </c>
      <c r="T82" s="127" t="s">
        <v>73</v>
      </c>
      <c r="U82" s="96" t="str">
        <f t="shared" si="30"/>
        <v>单层丛林木板</v>
      </c>
      <c r="V82" s="69" t="b">
        <f>IF(X82&lt;&gt;0,COUNT($V$1:V81))</f>
        <v>0</v>
      </c>
      <c r="W82" s="69">
        <f>COUNTIF($E$3:E82,E82)</f>
        <v>4</v>
      </c>
      <c r="X82" s="69">
        <f t="shared" si="31"/>
        <v>0</v>
      </c>
    </row>
    <row r="83" spans="1:24">
      <c r="A83">
        <f t="shared" si="23"/>
        <v>81</v>
      </c>
      <c r="B83" s="18">
        <f t="shared" si="24"/>
        <v>112604</v>
      </c>
      <c r="C83" s="18">
        <f t="shared" si="25"/>
        <v>3326</v>
      </c>
      <c r="D83" s="18">
        <f t="shared" si="26"/>
        <v>312604</v>
      </c>
      <c r="E83" s="1">
        <v>126</v>
      </c>
      <c r="F83" s="1">
        <v>4</v>
      </c>
      <c r="G83" s="1">
        <v>3</v>
      </c>
      <c r="H83" s="18">
        <f t="shared" si="21"/>
        <v>0.1</v>
      </c>
      <c r="I83" s="20" t="s">
        <v>482</v>
      </c>
      <c r="J83" s="11">
        <f t="shared" si="22"/>
        <v>6</v>
      </c>
      <c r="K83" s="11">
        <f t="shared" si="22"/>
        <v>6</v>
      </c>
      <c r="L83" s="11">
        <f t="shared" si="22"/>
        <v>1</v>
      </c>
      <c r="M83" s="11">
        <f t="shared" si="27"/>
        <v>384</v>
      </c>
      <c r="N83" s="95">
        <f t="shared" si="32"/>
        <v>65</v>
      </c>
      <c r="O83" s="84">
        <v>3</v>
      </c>
      <c r="P83" s="11" t="str">
        <f t="shared" si="28"/>
        <v>set:items.json image:block_3</v>
      </c>
      <c r="Q83" s="11" t="str">
        <f t="shared" si="29"/>
        <v>block_tag_2</v>
      </c>
      <c r="R83" s="30">
        <v>26</v>
      </c>
      <c r="T83" s="127" t="s">
        <v>73</v>
      </c>
      <c r="U83" s="96" t="str">
        <f t="shared" si="30"/>
        <v>单层金合欢木板</v>
      </c>
      <c r="V83" s="69" t="b">
        <f>IF(X83&lt;&gt;0,COUNT($V$1:V82))</f>
        <v>0</v>
      </c>
      <c r="W83" s="69">
        <f>COUNTIF($E$3:E83,E83)</f>
        <v>5</v>
      </c>
      <c r="X83" s="69">
        <f t="shared" si="31"/>
        <v>0</v>
      </c>
    </row>
    <row r="84" spans="1:24">
      <c r="A84">
        <f t="shared" si="23"/>
        <v>82</v>
      </c>
      <c r="B84" s="18">
        <f t="shared" si="24"/>
        <v>112605</v>
      </c>
      <c r="C84" s="18">
        <f t="shared" si="25"/>
        <v>3327</v>
      </c>
      <c r="D84" s="18">
        <f t="shared" si="26"/>
        <v>312605</v>
      </c>
      <c r="E84" s="1">
        <v>126</v>
      </c>
      <c r="F84" s="1">
        <v>5</v>
      </c>
      <c r="G84" s="1">
        <v>3</v>
      </c>
      <c r="H84" s="18">
        <f t="shared" si="21"/>
        <v>0.1</v>
      </c>
      <c r="I84" s="20" t="s">
        <v>484</v>
      </c>
      <c r="J84" s="11">
        <f t="shared" ref="J84:L103" si="33">VLOOKUP($G84,经济表_方块价格积分,J$2,1)</f>
        <v>6</v>
      </c>
      <c r="K84" s="11">
        <f t="shared" si="33"/>
        <v>6</v>
      </c>
      <c r="L84" s="11">
        <f t="shared" si="33"/>
        <v>1</v>
      </c>
      <c r="M84" s="11">
        <f t="shared" si="27"/>
        <v>384</v>
      </c>
      <c r="N84" s="95">
        <f t="shared" si="32"/>
        <v>65</v>
      </c>
      <c r="O84" s="84">
        <v>3</v>
      </c>
      <c r="P84" s="11" t="str">
        <f t="shared" si="28"/>
        <v>set:items.json image:block_3</v>
      </c>
      <c r="Q84" s="11" t="str">
        <f t="shared" si="29"/>
        <v>block_tag_2</v>
      </c>
      <c r="R84" s="30">
        <v>27</v>
      </c>
      <c r="T84" s="127" t="s">
        <v>73</v>
      </c>
      <c r="U84" s="96" t="str">
        <f t="shared" si="30"/>
        <v>单层暗橡木板</v>
      </c>
      <c r="V84" s="69" t="b">
        <f>IF(X84&lt;&gt;0,COUNT($V$1:V83))</f>
        <v>0</v>
      </c>
      <c r="W84" s="69">
        <f>COUNTIF($E$3:E84,E84)</f>
        <v>6</v>
      </c>
      <c r="X84" s="69">
        <f t="shared" si="31"/>
        <v>0</v>
      </c>
    </row>
    <row r="85" spans="1:24">
      <c r="A85">
        <f t="shared" si="23"/>
        <v>83</v>
      </c>
      <c r="B85" s="18">
        <f t="shared" si="24"/>
        <v>106700</v>
      </c>
      <c r="C85" s="18">
        <f t="shared" si="25"/>
        <v>3331</v>
      </c>
      <c r="D85" s="18">
        <f t="shared" si="26"/>
        <v>306700</v>
      </c>
      <c r="E85" s="1">
        <v>67</v>
      </c>
      <c r="F85" s="1">
        <v>0</v>
      </c>
      <c r="G85" s="1">
        <v>3</v>
      </c>
      <c r="H85" s="18">
        <f t="shared" si="21"/>
        <v>0.1</v>
      </c>
      <c r="I85" s="20" t="s">
        <v>418</v>
      </c>
      <c r="J85" s="11">
        <f t="shared" si="33"/>
        <v>6</v>
      </c>
      <c r="K85" s="11">
        <f t="shared" si="33"/>
        <v>6</v>
      </c>
      <c r="L85" s="11">
        <f t="shared" si="33"/>
        <v>1</v>
      </c>
      <c r="M85" s="11">
        <f t="shared" si="27"/>
        <v>384</v>
      </c>
      <c r="N85" s="95">
        <f t="shared" si="32"/>
        <v>65</v>
      </c>
      <c r="O85" s="84">
        <v>3</v>
      </c>
      <c r="P85" s="11" t="str">
        <f t="shared" si="28"/>
        <v>set:items.json image:block_3</v>
      </c>
      <c r="Q85" s="11" t="str">
        <f t="shared" si="29"/>
        <v>block_tag_2</v>
      </c>
      <c r="R85" s="30">
        <v>31</v>
      </c>
      <c r="T85" s="127" t="s">
        <v>73</v>
      </c>
      <c r="U85" s="96" t="str">
        <f t="shared" si="30"/>
        <v>鹅卵石楼梯</v>
      </c>
      <c r="V85" s="69">
        <f>IF(X85&lt;&gt;0,COUNT($V$1:V84))</f>
        <v>27</v>
      </c>
      <c r="W85" s="69">
        <f>COUNTIF($E$3:E85,E85)</f>
        <v>1</v>
      </c>
      <c r="X85" s="69">
        <f t="shared" si="31"/>
        <v>67</v>
      </c>
    </row>
    <row r="86" spans="1:24">
      <c r="A86">
        <f t="shared" si="23"/>
        <v>84</v>
      </c>
      <c r="B86" s="18">
        <f t="shared" si="24"/>
        <v>110800</v>
      </c>
      <c r="C86" s="18">
        <f t="shared" si="25"/>
        <v>3332</v>
      </c>
      <c r="D86" s="18">
        <f t="shared" si="26"/>
        <v>310800</v>
      </c>
      <c r="E86" s="1">
        <v>108</v>
      </c>
      <c r="F86" s="1">
        <v>0</v>
      </c>
      <c r="G86" s="1">
        <v>3</v>
      </c>
      <c r="H86" s="18">
        <f t="shared" si="21"/>
        <v>0.1</v>
      </c>
      <c r="I86" s="20" t="s">
        <v>464</v>
      </c>
      <c r="J86" s="11">
        <f t="shared" si="33"/>
        <v>6</v>
      </c>
      <c r="K86" s="11">
        <f t="shared" si="33"/>
        <v>6</v>
      </c>
      <c r="L86" s="11">
        <f t="shared" si="33"/>
        <v>1</v>
      </c>
      <c r="M86" s="11">
        <f t="shared" si="27"/>
        <v>384</v>
      </c>
      <c r="N86" s="95">
        <f t="shared" si="32"/>
        <v>65</v>
      </c>
      <c r="O86" s="84">
        <v>3</v>
      </c>
      <c r="P86" s="11" t="str">
        <f t="shared" si="28"/>
        <v>set:items.json image:block_3</v>
      </c>
      <c r="Q86" s="11" t="str">
        <f t="shared" si="29"/>
        <v>block_tag_2</v>
      </c>
      <c r="R86" s="30">
        <v>32</v>
      </c>
      <c r="T86" s="127" t="s">
        <v>73</v>
      </c>
      <c r="U86" s="96" t="str">
        <f t="shared" si="30"/>
        <v>砖块楼梯</v>
      </c>
      <c r="V86" s="69">
        <f>IF(X86&lt;&gt;0,COUNT($V$1:V85))</f>
        <v>28</v>
      </c>
      <c r="W86" s="69">
        <f>COUNTIF($E$3:E86,E86)</f>
        <v>1</v>
      </c>
      <c r="X86" s="69">
        <f t="shared" si="31"/>
        <v>108</v>
      </c>
    </row>
    <row r="87" spans="1:24">
      <c r="A87">
        <f t="shared" si="23"/>
        <v>85</v>
      </c>
      <c r="B87" s="18">
        <f t="shared" si="24"/>
        <v>110900</v>
      </c>
      <c r="C87" s="18">
        <f t="shared" si="25"/>
        <v>3333</v>
      </c>
      <c r="D87" s="18">
        <f t="shared" si="26"/>
        <v>310900</v>
      </c>
      <c r="E87" s="1">
        <v>109</v>
      </c>
      <c r="F87" s="1">
        <v>0</v>
      </c>
      <c r="G87" s="1">
        <v>3</v>
      </c>
      <c r="H87" s="18">
        <f t="shared" si="21"/>
        <v>0.1</v>
      </c>
      <c r="I87" s="20" t="s">
        <v>467</v>
      </c>
      <c r="J87" s="11">
        <f t="shared" si="33"/>
        <v>6</v>
      </c>
      <c r="K87" s="11">
        <f t="shared" si="33"/>
        <v>6</v>
      </c>
      <c r="L87" s="11">
        <f t="shared" si="33"/>
        <v>1</v>
      </c>
      <c r="M87" s="11">
        <f t="shared" si="27"/>
        <v>384</v>
      </c>
      <c r="N87" s="95">
        <f t="shared" si="32"/>
        <v>65</v>
      </c>
      <c r="O87" s="84">
        <v>3</v>
      </c>
      <c r="P87" s="11" t="str">
        <f t="shared" si="28"/>
        <v>set:items.json image:block_3</v>
      </c>
      <c r="Q87" s="11" t="str">
        <f t="shared" si="29"/>
        <v>block_tag_2</v>
      </c>
      <c r="R87" s="30">
        <v>33</v>
      </c>
      <c r="T87" s="127" t="s">
        <v>73</v>
      </c>
      <c r="U87" s="96" t="str">
        <f t="shared" si="30"/>
        <v>石砖楼梯</v>
      </c>
      <c r="V87" s="69">
        <f>IF(X87&lt;&gt;0,COUNT($V$1:V86))</f>
        <v>29</v>
      </c>
      <c r="W87" s="69">
        <f>COUNTIF($E$3:E87,E87)</f>
        <v>1</v>
      </c>
      <c r="X87" s="69">
        <f t="shared" si="31"/>
        <v>109</v>
      </c>
    </row>
    <row r="88" spans="1:24">
      <c r="A88">
        <f t="shared" si="23"/>
        <v>86</v>
      </c>
      <c r="B88" s="18">
        <f t="shared" si="24"/>
        <v>111400</v>
      </c>
      <c r="C88" s="18">
        <f t="shared" si="25"/>
        <v>3334</v>
      </c>
      <c r="D88" s="18">
        <f t="shared" si="26"/>
        <v>311400</v>
      </c>
      <c r="E88" s="1">
        <v>114</v>
      </c>
      <c r="F88" s="1">
        <v>0</v>
      </c>
      <c r="G88" s="1">
        <v>3</v>
      </c>
      <c r="H88" s="18">
        <f t="shared" si="21"/>
        <v>0.1</v>
      </c>
      <c r="I88" s="20" t="s">
        <v>472</v>
      </c>
      <c r="J88" s="11">
        <f t="shared" si="33"/>
        <v>6</v>
      </c>
      <c r="K88" s="11">
        <f t="shared" si="33"/>
        <v>6</v>
      </c>
      <c r="L88" s="11">
        <f t="shared" si="33"/>
        <v>1</v>
      </c>
      <c r="M88" s="11">
        <f t="shared" si="27"/>
        <v>384</v>
      </c>
      <c r="N88" s="95">
        <f t="shared" si="32"/>
        <v>65</v>
      </c>
      <c r="O88" s="84">
        <v>3</v>
      </c>
      <c r="P88" s="11" t="str">
        <f t="shared" si="28"/>
        <v>set:items.json image:block_3</v>
      </c>
      <c r="Q88" s="11" t="str">
        <f t="shared" si="29"/>
        <v>block_tag_2</v>
      </c>
      <c r="R88" s="30">
        <v>34</v>
      </c>
      <c r="T88" s="127" t="s">
        <v>73</v>
      </c>
      <c r="U88" s="96" t="str">
        <f t="shared" si="30"/>
        <v>暗砖楼梯</v>
      </c>
      <c r="V88" s="69">
        <f>IF(X88&lt;&gt;0,COUNT($V$1:V87))</f>
        <v>30</v>
      </c>
      <c r="W88" s="69">
        <f>COUNTIF($E$3:E88,E88)</f>
        <v>1</v>
      </c>
      <c r="X88" s="69">
        <f t="shared" si="31"/>
        <v>114</v>
      </c>
    </row>
    <row r="89" spans="1:24">
      <c r="A89">
        <f t="shared" si="23"/>
        <v>87</v>
      </c>
      <c r="B89" s="18">
        <f t="shared" si="24"/>
        <v>112800</v>
      </c>
      <c r="C89" s="18">
        <f t="shared" si="25"/>
        <v>3335</v>
      </c>
      <c r="D89" s="18">
        <f t="shared" si="26"/>
        <v>312800</v>
      </c>
      <c r="E89" s="1">
        <v>128</v>
      </c>
      <c r="F89" s="1">
        <v>0</v>
      </c>
      <c r="G89" s="1">
        <v>3</v>
      </c>
      <c r="H89" s="18">
        <f t="shared" si="21"/>
        <v>0.1</v>
      </c>
      <c r="I89" s="20" t="s">
        <v>486</v>
      </c>
      <c r="J89" s="11">
        <f t="shared" si="33"/>
        <v>6</v>
      </c>
      <c r="K89" s="11">
        <f t="shared" si="33"/>
        <v>6</v>
      </c>
      <c r="L89" s="11">
        <f t="shared" si="33"/>
        <v>1</v>
      </c>
      <c r="M89" s="11">
        <f t="shared" si="27"/>
        <v>384</v>
      </c>
      <c r="N89" s="95">
        <f t="shared" si="32"/>
        <v>65</v>
      </c>
      <c r="O89" s="84">
        <v>3</v>
      </c>
      <c r="P89" s="11" t="str">
        <f t="shared" si="28"/>
        <v>set:items.json image:block_3</v>
      </c>
      <c r="Q89" s="11" t="str">
        <f t="shared" si="29"/>
        <v>block_tag_2</v>
      </c>
      <c r="R89" s="30">
        <v>35</v>
      </c>
      <c r="T89" s="127" t="s">
        <v>73</v>
      </c>
      <c r="U89" s="96" t="str">
        <f t="shared" si="30"/>
        <v>砂石楼梯</v>
      </c>
      <c r="V89" s="69">
        <f>IF(X89&lt;&gt;0,COUNT($V$1:V88))</f>
        <v>31</v>
      </c>
      <c r="W89" s="69">
        <f>COUNTIF($E$3:E89,E89)</f>
        <v>1</v>
      </c>
      <c r="X89" s="69">
        <f t="shared" si="31"/>
        <v>128</v>
      </c>
    </row>
    <row r="90" spans="1:24">
      <c r="A90">
        <f t="shared" si="23"/>
        <v>88</v>
      </c>
      <c r="B90" s="18">
        <f t="shared" si="24"/>
        <v>105300</v>
      </c>
      <c r="C90" s="18">
        <f t="shared" si="25"/>
        <v>3341</v>
      </c>
      <c r="D90" s="18">
        <f t="shared" si="26"/>
        <v>305300</v>
      </c>
      <c r="E90" s="1">
        <v>53</v>
      </c>
      <c r="F90" s="1">
        <v>0</v>
      </c>
      <c r="G90" s="1">
        <v>3</v>
      </c>
      <c r="H90" s="18">
        <f t="shared" si="21"/>
        <v>0.1</v>
      </c>
      <c r="I90" s="20" t="s">
        <v>414</v>
      </c>
      <c r="J90" s="11">
        <f t="shared" si="33"/>
        <v>6</v>
      </c>
      <c r="K90" s="11">
        <f t="shared" si="33"/>
        <v>6</v>
      </c>
      <c r="L90" s="11">
        <f t="shared" si="33"/>
        <v>1</v>
      </c>
      <c r="M90" s="11">
        <f t="shared" si="27"/>
        <v>384</v>
      </c>
      <c r="N90" s="95">
        <f t="shared" si="32"/>
        <v>65</v>
      </c>
      <c r="O90" s="84">
        <v>3</v>
      </c>
      <c r="P90" s="11" t="str">
        <f t="shared" si="28"/>
        <v>set:items.json image:block_3</v>
      </c>
      <c r="Q90" s="11" t="str">
        <f t="shared" si="29"/>
        <v>block_tag_2</v>
      </c>
      <c r="R90" s="30">
        <v>41</v>
      </c>
      <c r="T90" s="127" t="s">
        <v>73</v>
      </c>
      <c r="U90" s="96" t="str">
        <f t="shared" si="30"/>
        <v>橡木楼梯</v>
      </c>
      <c r="V90" s="69">
        <f>IF(X90&lt;&gt;0,COUNT($V$1:V89))</f>
        <v>32</v>
      </c>
      <c r="W90" s="69">
        <f>COUNTIF($E$3:E90,E90)</f>
        <v>1</v>
      </c>
      <c r="X90" s="69">
        <f t="shared" si="31"/>
        <v>53</v>
      </c>
    </row>
    <row r="91" spans="1:24">
      <c r="A91">
        <f t="shared" si="23"/>
        <v>89</v>
      </c>
      <c r="B91" s="18">
        <f t="shared" si="24"/>
        <v>113400</v>
      </c>
      <c r="C91" s="18">
        <f t="shared" si="25"/>
        <v>3342</v>
      </c>
      <c r="D91" s="18">
        <f t="shared" si="26"/>
        <v>313400</v>
      </c>
      <c r="E91" s="1">
        <v>134</v>
      </c>
      <c r="F91" s="1">
        <v>0</v>
      </c>
      <c r="G91" s="1">
        <v>3</v>
      </c>
      <c r="H91" s="18">
        <f t="shared" si="21"/>
        <v>0.1</v>
      </c>
      <c r="I91" s="20" t="s">
        <v>488</v>
      </c>
      <c r="J91" s="11">
        <f t="shared" si="33"/>
        <v>6</v>
      </c>
      <c r="K91" s="11">
        <f t="shared" si="33"/>
        <v>6</v>
      </c>
      <c r="L91" s="11">
        <f t="shared" si="33"/>
        <v>1</v>
      </c>
      <c r="M91" s="11">
        <f t="shared" si="27"/>
        <v>384</v>
      </c>
      <c r="N91" s="95">
        <f t="shared" si="32"/>
        <v>65</v>
      </c>
      <c r="O91" s="84">
        <v>3</v>
      </c>
      <c r="P91" s="11" t="str">
        <f t="shared" si="28"/>
        <v>set:items.json image:block_3</v>
      </c>
      <c r="Q91" s="11" t="str">
        <f t="shared" si="29"/>
        <v>block_tag_2</v>
      </c>
      <c r="R91" s="30">
        <v>42</v>
      </c>
      <c r="T91" s="127" t="s">
        <v>73</v>
      </c>
      <c r="U91" s="96" t="str">
        <f t="shared" si="30"/>
        <v>云杉木楼梯</v>
      </c>
      <c r="V91" s="69">
        <f>IF(X91&lt;&gt;0,COUNT($V$1:V90))</f>
        <v>33</v>
      </c>
      <c r="W91" s="69">
        <f>COUNTIF($E$3:E91,E91)</f>
        <v>1</v>
      </c>
      <c r="X91" s="69">
        <f t="shared" si="31"/>
        <v>134</v>
      </c>
    </row>
    <row r="92" spans="1:24">
      <c r="A92">
        <f t="shared" si="23"/>
        <v>90</v>
      </c>
      <c r="B92" s="18">
        <f t="shared" si="24"/>
        <v>113500</v>
      </c>
      <c r="C92" s="18">
        <f t="shared" si="25"/>
        <v>3343</v>
      </c>
      <c r="D92" s="18">
        <f t="shared" si="26"/>
        <v>313500</v>
      </c>
      <c r="E92" s="1">
        <v>135</v>
      </c>
      <c r="F92" s="1">
        <v>0</v>
      </c>
      <c r="G92" s="1">
        <v>3</v>
      </c>
      <c r="H92" s="18">
        <f t="shared" si="21"/>
        <v>0.1</v>
      </c>
      <c r="I92" s="20" t="s">
        <v>490</v>
      </c>
      <c r="J92" s="11">
        <f t="shared" si="33"/>
        <v>6</v>
      </c>
      <c r="K92" s="11">
        <f t="shared" si="33"/>
        <v>6</v>
      </c>
      <c r="L92" s="11">
        <f t="shared" si="33"/>
        <v>1</v>
      </c>
      <c r="M92" s="11">
        <f t="shared" si="27"/>
        <v>384</v>
      </c>
      <c r="N92" s="95">
        <f t="shared" si="32"/>
        <v>65</v>
      </c>
      <c r="O92" s="84">
        <v>3</v>
      </c>
      <c r="P92" s="11" t="str">
        <f t="shared" si="28"/>
        <v>set:items.json image:block_3</v>
      </c>
      <c r="Q92" s="11" t="str">
        <f t="shared" si="29"/>
        <v>block_tag_2</v>
      </c>
      <c r="R92" s="30">
        <v>43</v>
      </c>
      <c r="T92" s="127" t="s">
        <v>73</v>
      </c>
      <c r="U92" s="96" t="str">
        <f t="shared" si="30"/>
        <v>桦树木楼梯</v>
      </c>
      <c r="V92" s="69">
        <f>IF(X92&lt;&gt;0,COUNT($V$1:V91))</f>
        <v>34</v>
      </c>
      <c r="W92" s="69">
        <f>COUNTIF($E$3:E92,E92)</f>
        <v>1</v>
      </c>
      <c r="X92" s="69">
        <f t="shared" si="31"/>
        <v>135</v>
      </c>
    </row>
    <row r="93" spans="1:24">
      <c r="A93">
        <f t="shared" si="23"/>
        <v>91</v>
      </c>
      <c r="B93" s="18">
        <f t="shared" si="24"/>
        <v>113600</v>
      </c>
      <c r="C93" s="18">
        <f t="shared" si="25"/>
        <v>3344</v>
      </c>
      <c r="D93" s="18">
        <f t="shared" si="26"/>
        <v>313600</v>
      </c>
      <c r="E93" s="1">
        <v>136</v>
      </c>
      <c r="F93" s="1">
        <v>0</v>
      </c>
      <c r="G93" s="1">
        <v>3</v>
      </c>
      <c r="H93" s="18">
        <f t="shared" si="21"/>
        <v>0.1</v>
      </c>
      <c r="I93" s="20" t="s">
        <v>492</v>
      </c>
      <c r="J93" s="11">
        <f t="shared" si="33"/>
        <v>6</v>
      </c>
      <c r="K93" s="11">
        <f t="shared" si="33"/>
        <v>6</v>
      </c>
      <c r="L93" s="11">
        <f t="shared" si="33"/>
        <v>1</v>
      </c>
      <c r="M93" s="11">
        <f t="shared" si="27"/>
        <v>384</v>
      </c>
      <c r="N93" s="95">
        <f t="shared" si="32"/>
        <v>65</v>
      </c>
      <c r="O93" s="84">
        <v>3</v>
      </c>
      <c r="P93" s="11" t="str">
        <f t="shared" si="28"/>
        <v>set:items.json image:block_3</v>
      </c>
      <c r="Q93" s="11" t="str">
        <f t="shared" si="29"/>
        <v>block_tag_2</v>
      </c>
      <c r="R93" s="30">
        <v>44</v>
      </c>
      <c r="T93" s="127" t="s">
        <v>73</v>
      </c>
      <c r="U93" s="96" t="str">
        <f t="shared" si="30"/>
        <v>丛林木楼梯</v>
      </c>
      <c r="V93" s="69">
        <f>IF(X93&lt;&gt;0,COUNT($V$1:V92))</f>
        <v>35</v>
      </c>
      <c r="W93" s="69">
        <f>COUNTIF($E$3:E93,E93)</f>
        <v>1</v>
      </c>
      <c r="X93" s="69">
        <f t="shared" si="31"/>
        <v>136</v>
      </c>
    </row>
    <row r="94" spans="1:24">
      <c r="A94">
        <f t="shared" si="23"/>
        <v>92</v>
      </c>
      <c r="B94" s="18">
        <f t="shared" si="24"/>
        <v>116400</v>
      </c>
      <c r="C94" s="18">
        <f t="shared" si="25"/>
        <v>3345</v>
      </c>
      <c r="D94" s="18">
        <f t="shared" si="26"/>
        <v>316400</v>
      </c>
      <c r="E94" s="1">
        <v>164</v>
      </c>
      <c r="F94" s="1">
        <v>0</v>
      </c>
      <c r="G94" s="1">
        <v>3</v>
      </c>
      <c r="H94" s="18">
        <f t="shared" si="21"/>
        <v>0.1</v>
      </c>
      <c r="I94" s="20" t="s">
        <v>530</v>
      </c>
      <c r="J94" s="11">
        <f t="shared" si="33"/>
        <v>6</v>
      </c>
      <c r="K94" s="11">
        <f t="shared" si="33"/>
        <v>6</v>
      </c>
      <c r="L94" s="11">
        <f t="shared" si="33"/>
        <v>1</v>
      </c>
      <c r="M94" s="11">
        <f t="shared" si="27"/>
        <v>384</v>
      </c>
      <c r="N94" s="95">
        <f t="shared" si="32"/>
        <v>65</v>
      </c>
      <c r="O94" s="84">
        <v>3</v>
      </c>
      <c r="P94" s="11" t="str">
        <f t="shared" si="28"/>
        <v>set:items.json image:block_3</v>
      </c>
      <c r="Q94" s="11" t="str">
        <f t="shared" si="29"/>
        <v>block_tag_2</v>
      </c>
      <c r="R94" s="30">
        <v>45</v>
      </c>
      <c r="T94" s="127" t="s">
        <v>73</v>
      </c>
      <c r="U94" s="96" t="str">
        <f t="shared" si="30"/>
        <v>暗橡木楼梯</v>
      </c>
      <c r="V94" s="69">
        <f>IF(X94&lt;&gt;0,COUNT($V$1:V93))</f>
        <v>36</v>
      </c>
      <c r="W94" s="69">
        <f>COUNTIF($E$3:E94,E94)</f>
        <v>1</v>
      </c>
      <c r="X94" s="69">
        <f t="shared" si="31"/>
        <v>164</v>
      </c>
    </row>
    <row r="95" spans="1:24">
      <c r="A95">
        <f t="shared" si="23"/>
        <v>93</v>
      </c>
      <c r="B95" s="18">
        <f t="shared" si="24"/>
        <v>104400</v>
      </c>
      <c r="C95" s="18">
        <f t="shared" si="25"/>
        <v>3399</v>
      </c>
      <c r="D95" s="18">
        <f t="shared" si="26"/>
        <v>304400</v>
      </c>
      <c r="E95" s="1">
        <v>44</v>
      </c>
      <c r="F95" s="1">
        <v>0</v>
      </c>
      <c r="G95" s="1">
        <v>3</v>
      </c>
      <c r="H95" s="18">
        <f t="shared" ref="H95:H126" si="34">$H$2</f>
        <v>0.1</v>
      </c>
      <c r="I95" s="20" t="s">
        <v>383</v>
      </c>
      <c r="J95" s="11">
        <f t="shared" si="33"/>
        <v>6</v>
      </c>
      <c r="K95" s="11">
        <f t="shared" si="33"/>
        <v>6</v>
      </c>
      <c r="L95" s="11">
        <f t="shared" si="33"/>
        <v>1</v>
      </c>
      <c r="M95" s="11">
        <f t="shared" si="27"/>
        <v>384</v>
      </c>
      <c r="N95" s="95">
        <f t="shared" si="32"/>
        <v>65</v>
      </c>
      <c r="O95" s="84">
        <v>3</v>
      </c>
      <c r="P95" s="11" t="str">
        <f t="shared" si="28"/>
        <v>set:items.json image:block_3</v>
      </c>
      <c r="Q95" s="11" t="str">
        <f t="shared" si="29"/>
        <v>block_tag_2</v>
      </c>
      <c r="R95" s="30">
        <v>99</v>
      </c>
      <c r="T95" s="127" t="s">
        <v>73</v>
      </c>
      <c r="U95" s="96" t="str">
        <f t="shared" si="30"/>
        <v>石板</v>
      </c>
      <c r="V95" s="69" t="b">
        <f>IF(X95&lt;&gt;0,COUNT($V$1:V94))</f>
        <v>0</v>
      </c>
      <c r="W95" s="69">
        <f>COUNTIF($E$3:E95,E95)</f>
        <v>6</v>
      </c>
      <c r="X95" s="69">
        <f t="shared" si="31"/>
        <v>0</v>
      </c>
    </row>
    <row r="96" spans="1:24">
      <c r="A96">
        <f t="shared" si="23"/>
        <v>94</v>
      </c>
      <c r="B96" s="18">
        <f t="shared" si="24"/>
        <v>104407</v>
      </c>
      <c r="C96" s="18">
        <f t="shared" si="25"/>
        <v>3410</v>
      </c>
      <c r="D96" s="18">
        <f t="shared" si="26"/>
        <v>404407</v>
      </c>
      <c r="E96" s="1">
        <v>44</v>
      </c>
      <c r="F96" s="1">
        <v>7</v>
      </c>
      <c r="G96" s="1">
        <v>4</v>
      </c>
      <c r="H96" s="18">
        <f t="shared" si="34"/>
        <v>0.1</v>
      </c>
      <c r="I96" s="20" t="s">
        <v>568</v>
      </c>
      <c r="J96" s="11">
        <f t="shared" si="33"/>
        <v>8</v>
      </c>
      <c r="K96" s="11">
        <f t="shared" si="33"/>
        <v>8</v>
      </c>
      <c r="L96" s="11">
        <f t="shared" si="33"/>
        <v>1</v>
      </c>
      <c r="M96" s="11">
        <f t="shared" si="27"/>
        <v>512</v>
      </c>
      <c r="N96" s="95">
        <f t="shared" si="32"/>
        <v>65</v>
      </c>
      <c r="O96" s="84">
        <v>3</v>
      </c>
      <c r="P96" s="11" t="str">
        <f t="shared" si="28"/>
        <v>set:items.json image:block_3</v>
      </c>
      <c r="Q96" s="11" t="str">
        <f t="shared" si="29"/>
        <v>block_tag_2</v>
      </c>
      <c r="R96" s="30">
        <v>10</v>
      </c>
      <c r="T96" s="127" t="s">
        <v>73</v>
      </c>
      <c r="U96" s="96" t="str">
        <f t="shared" si="30"/>
        <v>石英板</v>
      </c>
      <c r="V96" s="69" t="b">
        <f>IF(X96&lt;&gt;0,COUNT($V$1:V95))</f>
        <v>0</v>
      </c>
      <c r="W96" s="69">
        <f>COUNTIF($E$3:E96,E96)</f>
        <v>7</v>
      </c>
      <c r="X96" s="69">
        <f t="shared" si="31"/>
        <v>0</v>
      </c>
    </row>
    <row r="97" spans="1:24">
      <c r="A97">
        <f t="shared" si="23"/>
        <v>95</v>
      </c>
      <c r="B97" s="18">
        <f t="shared" si="24"/>
        <v>115600</v>
      </c>
      <c r="C97" s="18">
        <f t="shared" si="25"/>
        <v>3430</v>
      </c>
      <c r="D97" s="18">
        <f t="shared" si="26"/>
        <v>415600</v>
      </c>
      <c r="E97" s="1">
        <v>156</v>
      </c>
      <c r="F97" s="1">
        <v>0</v>
      </c>
      <c r="G97" s="1">
        <v>4</v>
      </c>
      <c r="H97" s="18">
        <f t="shared" si="34"/>
        <v>0.1</v>
      </c>
      <c r="I97" s="20" t="s">
        <v>584</v>
      </c>
      <c r="J97" s="11">
        <f t="shared" si="33"/>
        <v>8</v>
      </c>
      <c r="K97" s="11">
        <f t="shared" si="33"/>
        <v>8</v>
      </c>
      <c r="L97" s="11">
        <f t="shared" si="33"/>
        <v>1</v>
      </c>
      <c r="M97" s="11">
        <f t="shared" si="27"/>
        <v>512</v>
      </c>
      <c r="N97" s="95">
        <f t="shared" si="32"/>
        <v>65</v>
      </c>
      <c r="O97" s="84">
        <v>3</v>
      </c>
      <c r="P97" s="11" t="str">
        <f t="shared" si="28"/>
        <v>set:items.json image:block_3</v>
      </c>
      <c r="Q97" s="11" t="str">
        <f t="shared" si="29"/>
        <v>block_tag_2</v>
      </c>
      <c r="R97" s="30">
        <v>30</v>
      </c>
      <c r="T97" s="127" t="s">
        <v>73</v>
      </c>
      <c r="U97" s="96" t="str">
        <f t="shared" si="30"/>
        <v>石英楼梯</v>
      </c>
      <c r="V97" s="69">
        <f>IF(X97&lt;&gt;0,COUNT($V$1:V96))</f>
        <v>37</v>
      </c>
      <c r="W97" s="69">
        <f>COUNTIF($E$3:E97,E97)</f>
        <v>1</v>
      </c>
      <c r="X97" s="69">
        <f t="shared" si="31"/>
        <v>156</v>
      </c>
    </row>
    <row r="98" spans="1:24">
      <c r="A98">
        <f t="shared" si="23"/>
        <v>96</v>
      </c>
      <c r="B98" s="18">
        <f t="shared" si="24"/>
        <v>102000</v>
      </c>
      <c r="C98" s="18">
        <f t="shared" si="25"/>
        <v>4201</v>
      </c>
      <c r="D98" s="18">
        <f t="shared" si="26"/>
        <v>202000</v>
      </c>
      <c r="E98" s="1">
        <v>20</v>
      </c>
      <c r="F98" s="1">
        <v>0</v>
      </c>
      <c r="G98" s="1">
        <v>2</v>
      </c>
      <c r="H98" s="18">
        <f t="shared" si="34"/>
        <v>0.1</v>
      </c>
      <c r="I98" s="20" t="s">
        <v>34</v>
      </c>
      <c r="J98" s="11">
        <f t="shared" si="33"/>
        <v>4</v>
      </c>
      <c r="K98" s="11">
        <f t="shared" si="33"/>
        <v>4</v>
      </c>
      <c r="L98" s="11">
        <f t="shared" si="33"/>
        <v>1</v>
      </c>
      <c r="M98" s="11">
        <f t="shared" si="27"/>
        <v>256</v>
      </c>
      <c r="N98" s="95">
        <f t="shared" si="32"/>
        <v>65</v>
      </c>
      <c r="O98" s="84">
        <v>4</v>
      </c>
      <c r="P98" s="11" t="str">
        <f t="shared" si="28"/>
        <v>set:items.json image:block_4</v>
      </c>
      <c r="Q98" s="11" t="str">
        <f t="shared" si="29"/>
        <v>block_tag_4</v>
      </c>
      <c r="R98" s="43">
        <v>1</v>
      </c>
      <c r="T98" s="127" t="s">
        <v>73</v>
      </c>
      <c r="U98" s="96" t="str">
        <f t="shared" si="30"/>
        <v>玻璃</v>
      </c>
      <c r="V98" s="69">
        <f>IF(X98&lt;&gt;0,COUNT($V$1:V97))</f>
        <v>38</v>
      </c>
      <c r="W98" s="69">
        <f>COUNTIF($E$3:E98,E98)</f>
        <v>1</v>
      </c>
      <c r="X98" s="69">
        <f t="shared" si="31"/>
        <v>20</v>
      </c>
    </row>
    <row r="99" spans="1:24">
      <c r="A99">
        <f t="shared" si="23"/>
        <v>97</v>
      </c>
      <c r="B99" s="18">
        <f t="shared" ref="B99:B130" si="35">_xlfn.NUMBERVALUE(CONCATENATE(1,IF(LEN(E99)=1,"00"&amp;E99,IF(LEN(E99)=2,"0"&amp;E99,E99)),IF(LEN(F99)=1,"0"&amp;F99,F99)))</f>
        <v>109500</v>
      </c>
      <c r="C99" s="18">
        <f t="shared" ref="C99:C130" si="36">_xlfn.NUMBERVALUE(CONCATENATE(O99,G99,IF(LEN(R99)=1,"0"&amp;R99,R99)))</f>
        <v>4311</v>
      </c>
      <c r="D99" s="18">
        <f t="shared" ref="D99:D130" si="37">_xlfn.NUMBERVALUE(CONCATENATE(G99,IF(LEN(E99)=1,"00"&amp;E99,IF(LEN(E99)=2,"0"&amp;E99,E99)),IF(LEN(F99)=1,"0"&amp;F99,F99)))</f>
        <v>309500</v>
      </c>
      <c r="E99" s="1">
        <v>95</v>
      </c>
      <c r="F99" s="1">
        <v>0</v>
      </c>
      <c r="G99" s="1">
        <v>3</v>
      </c>
      <c r="H99" s="18">
        <f t="shared" si="34"/>
        <v>0.1</v>
      </c>
      <c r="I99" s="20" t="s">
        <v>424</v>
      </c>
      <c r="J99" s="11">
        <f t="shared" si="33"/>
        <v>6</v>
      </c>
      <c r="K99" s="11">
        <f t="shared" si="33"/>
        <v>6</v>
      </c>
      <c r="L99" s="11">
        <f t="shared" si="33"/>
        <v>1</v>
      </c>
      <c r="M99" s="11">
        <f t="shared" si="27"/>
        <v>384</v>
      </c>
      <c r="N99" s="95">
        <f t="shared" si="32"/>
        <v>65</v>
      </c>
      <c r="O99" s="84">
        <v>4</v>
      </c>
      <c r="P99" s="11" t="str">
        <f t="shared" ref="P99:P130" si="38">VLOOKUP(O99,方块表_二级标签,3,1)</f>
        <v>set:items.json image:block_4</v>
      </c>
      <c r="Q99" s="11" t="str">
        <f t="shared" ref="Q99:Q130" si="39">VLOOKUP(O99,方块表_二级标签,6,1)</f>
        <v>block_tag_4</v>
      </c>
      <c r="R99" s="30">
        <v>11</v>
      </c>
      <c r="T99" s="127" t="s">
        <v>73</v>
      </c>
      <c r="U99" s="96" t="str">
        <f t="shared" si="30"/>
        <v>白色钢化玻璃</v>
      </c>
      <c r="V99" s="69">
        <f>IF(X99&lt;&gt;0,COUNT($V$1:V98))</f>
        <v>39</v>
      </c>
      <c r="W99" s="69">
        <f>COUNTIF($E$3:E99,E99)</f>
        <v>1</v>
      </c>
      <c r="X99" s="69">
        <f t="shared" si="31"/>
        <v>95</v>
      </c>
    </row>
    <row r="100" spans="1:24">
      <c r="A100">
        <f t="shared" si="23"/>
        <v>98</v>
      </c>
      <c r="B100" s="18">
        <f t="shared" si="35"/>
        <v>109501</v>
      </c>
      <c r="C100" s="18">
        <f t="shared" si="36"/>
        <v>4312</v>
      </c>
      <c r="D100" s="18">
        <f t="shared" si="37"/>
        <v>309501</v>
      </c>
      <c r="E100" s="1">
        <v>95</v>
      </c>
      <c r="F100" s="1">
        <v>1</v>
      </c>
      <c r="G100" s="1">
        <v>3</v>
      </c>
      <c r="H100" s="18">
        <f t="shared" si="34"/>
        <v>0.1</v>
      </c>
      <c r="I100" s="20" t="s">
        <v>426</v>
      </c>
      <c r="J100" s="11">
        <f t="shared" si="33"/>
        <v>6</v>
      </c>
      <c r="K100" s="11">
        <f t="shared" si="33"/>
        <v>6</v>
      </c>
      <c r="L100" s="11">
        <f t="shared" si="33"/>
        <v>1</v>
      </c>
      <c r="M100" s="11">
        <f t="shared" si="27"/>
        <v>384</v>
      </c>
      <c r="N100" s="95">
        <f t="shared" si="32"/>
        <v>65</v>
      </c>
      <c r="O100" s="84">
        <v>4</v>
      </c>
      <c r="P100" s="11" t="str">
        <f t="shared" si="38"/>
        <v>set:items.json image:block_4</v>
      </c>
      <c r="Q100" s="11" t="str">
        <f t="shared" si="39"/>
        <v>block_tag_4</v>
      </c>
      <c r="R100" s="30">
        <v>12</v>
      </c>
      <c r="T100" s="127" t="s">
        <v>73</v>
      </c>
      <c r="U100" s="96" t="str">
        <f t="shared" si="30"/>
        <v>橙色钢化玻璃</v>
      </c>
      <c r="V100" s="69" t="b">
        <f>IF(X100&lt;&gt;0,COUNT($V$1:V99))</f>
        <v>0</v>
      </c>
      <c r="W100" s="69">
        <f>COUNTIF($E$3:E100,E100)</f>
        <v>2</v>
      </c>
      <c r="X100" s="69">
        <f t="shared" si="31"/>
        <v>0</v>
      </c>
    </row>
    <row r="101" spans="1:24">
      <c r="A101">
        <f t="shared" si="23"/>
        <v>99</v>
      </c>
      <c r="B101" s="18">
        <f t="shared" si="35"/>
        <v>109502</v>
      </c>
      <c r="C101" s="18">
        <f t="shared" si="36"/>
        <v>4313</v>
      </c>
      <c r="D101" s="18">
        <f t="shared" si="37"/>
        <v>309502</v>
      </c>
      <c r="E101" s="1">
        <v>95</v>
      </c>
      <c r="F101" s="1">
        <v>2</v>
      </c>
      <c r="G101" s="1">
        <v>3</v>
      </c>
      <c r="H101" s="18">
        <f t="shared" si="34"/>
        <v>0.1</v>
      </c>
      <c r="I101" s="20" t="s">
        <v>428</v>
      </c>
      <c r="J101" s="11">
        <f t="shared" si="33"/>
        <v>6</v>
      </c>
      <c r="K101" s="11">
        <f t="shared" si="33"/>
        <v>6</v>
      </c>
      <c r="L101" s="11">
        <f t="shared" si="33"/>
        <v>1</v>
      </c>
      <c r="M101" s="11">
        <f t="shared" si="27"/>
        <v>384</v>
      </c>
      <c r="N101" s="95">
        <f t="shared" si="32"/>
        <v>65</v>
      </c>
      <c r="O101" s="84">
        <v>4</v>
      </c>
      <c r="P101" s="11" t="str">
        <f t="shared" si="38"/>
        <v>set:items.json image:block_4</v>
      </c>
      <c r="Q101" s="11" t="str">
        <f t="shared" si="39"/>
        <v>block_tag_4</v>
      </c>
      <c r="R101" s="30">
        <v>13</v>
      </c>
      <c r="T101" s="127" t="s">
        <v>73</v>
      </c>
      <c r="U101" s="96" t="str">
        <f t="shared" si="30"/>
        <v>品红色钢化玻璃</v>
      </c>
      <c r="V101" s="69" t="b">
        <f>IF(X101&lt;&gt;0,COUNT($V$1:V100))</f>
        <v>0</v>
      </c>
      <c r="W101" s="69">
        <f>COUNTIF($E$3:E101,E101)</f>
        <v>3</v>
      </c>
      <c r="X101" s="69">
        <f t="shared" si="31"/>
        <v>0</v>
      </c>
    </row>
    <row r="102" spans="1:24">
      <c r="A102">
        <f t="shared" si="23"/>
        <v>100</v>
      </c>
      <c r="B102" s="18">
        <f t="shared" si="35"/>
        <v>109503</v>
      </c>
      <c r="C102" s="18">
        <f t="shared" si="36"/>
        <v>4314</v>
      </c>
      <c r="D102" s="18">
        <f t="shared" si="37"/>
        <v>309503</v>
      </c>
      <c r="E102" s="1">
        <v>95</v>
      </c>
      <c r="F102" s="1">
        <v>3</v>
      </c>
      <c r="G102" s="1">
        <v>3</v>
      </c>
      <c r="H102" s="18">
        <f t="shared" si="34"/>
        <v>0.1</v>
      </c>
      <c r="I102" s="20" t="s">
        <v>430</v>
      </c>
      <c r="J102" s="11">
        <f t="shared" si="33"/>
        <v>6</v>
      </c>
      <c r="K102" s="11">
        <f t="shared" si="33"/>
        <v>6</v>
      </c>
      <c r="L102" s="11">
        <f t="shared" si="33"/>
        <v>1</v>
      </c>
      <c r="M102" s="11">
        <f t="shared" si="27"/>
        <v>384</v>
      </c>
      <c r="N102" s="95">
        <f t="shared" si="32"/>
        <v>65</v>
      </c>
      <c r="O102" s="84">
        <v>4</v>
      </c>
      <c r="P102" s="11" t="str">
        <f t="shared" si="38"/>
        <v>set:items.json image:block_4</v>
      </c>
      <c r="Q102" s="11" t="str">
        <f t="shared" si="39"/>
        <v>block_tag_4</v>
      </c>
      <c r="R102" s="30">
        <v>14</v>
      </c>
      <c r="T102" s="127" t="s">
        <v>73</v>
      </c>
      <c r="U102" s="96" t="str">
        <f t="shared" si="30"/>
        <v>浅蓝色钢化玻璃</v>
      </c>
      <c r="V102" s="69" t="b">
        <f>IF(X102&lt;&gt;0,COUNT($V$1:V101))</f>
        <v>0</v>
      </c>
      <c r="W102" s="69">
        <f>COUNTIF($E$3:E102,E102)</f>
        <v>4</v>
      </c>
      <c r="X102" s="69">
        <f t="shared" si="31"/>
        <v>0</v>
      </c>
    </row>
    <row r="103" spans="1:24">
      <c r="A103">
        <f t="shared" si="23"/>
        <v>101</v>
      </c>
      <c r="B103" s="18">
        <f t="shared" si="35"/>
        <v>109504</v>
      </c>
      <c r="C103" s="18">
        <f t="shared" si="36"/>
        <v>4315</v>
      </c>
      <c r="D103" s="18">
        <f t="shared" si="37"/>
        <v>309504</v>
      </c>
      <c r="E103" s="1">
        <v>95</v>
      </c>
      <c r="F103" s="1">
        <v>4</v>
      </c>
      <c r="G103" s="1">
        <v>3</v>
      </c>
      <c r="H103" s="18">
        <f t="shared" si="34"/>
        <v>0.1</v>
      </c>
      <c r="I103" s="20" t="s">
        <v>432</v>
      </c>
      <c r="J103" s="11">
        <f t="shared" si="33"/>
        <v>6</v>
      </c>
      <c r="K103" s="11">
        <f t="shared" si="33"/>
        <v>6</v>
      </c>
      <c r="L103" s="11">
        <f t="shared" si="33"/>
        <v>1</v>
      </c>
      <c r="M103" s="11">
        <f t="shared" si="27"/>
        <v>384</v>
      </c>
      <c r="N103" s="95">
        <f t="shared" si="32"/>
        <v>65</v>
      </c>
      <c r="O103" s="84">
        <v>4</v>
      </c>
      <c r="P103" s="11" t="str">
        <f t="shared" si="38"/>
        <v>set:items.json image:block_4</v>
      </c>
      <c r="Q103" s="11" t="str">
        <f t="shared" si="39"/>
        <v>block_tag_4</v>
      </c>
      <c r="R103" s="30">
        <v>15</v>
      </c>
      <c r="T103" s="127" t="s">
        <v>73</v>
      </c>
      <c r="U103" s="96" t="str">
        <f t="shared" si="30"/>
        <v>黄色钢化玻璃</v>
      </c>
      <c r="V103" s="69" t="b">
        <f>IF(X103&lt;&gt;0,COUNT($V$1:V102))</f>
        <v>0</v>
      </c>
      <c r="W103" s="69">
        <f>COUNTIF($E$3:E103,E103)</f>
        <v>5</v>
      </c>
      <c r="X103" s="69">
        <f t="shared" si="31"/>
        <v>0</v>
      </c>
    </row>
    <row r="104" spans="1:24">
      <c r="A104">
        <f t="shared" si="23"/>
        <v>102</v>
      </c>
      <c r="B104" s="18">
        <f t="shared" si="35"/>
        <v>109505</v>
      </c>
      <c r="C104" s="18">
        <f t="shared" si="36"/>
        <v>4316</v>
      </c>
      <c r="D104" s="18">
        <f t="shared" si="37"/>
        <v>309505</v>
      </c>
      <c r="E104" s="1">
        <v>95</v>
      </c>
      <c r="F104" s="1">
        <v>5</v>
      </c>
      <c r="G104" s="1">
        <v>3</v>
      </c>
      <c r="H104" s="18">
        <f t="shared" si="34"/>
        <v>0.1</v>
      </c>
      <c r="I104" s="20" t="s">
        <v>434</v>
      </c>
      <c r="J104" s="11">
        <f t="shared" ref="J104:L123" si="40">VLOOKUP($G104,经济表_方块价格积分,J$2,1)</f>
        <v>6</v>
      </c>
      <c r="K104" s="11">
        <f t="shared" si="40"/>
        <v>6</v>
      </c>
      <c r="L104" s="11">
        <f t="shared" si="40"/>
        <v>1</v>
      </c>
      <c r="M104" s="11">
        <f t="shared" si="27"/>
        <v>384</v>
      </c>
      <c r="N104" s="95">
        <f t="shared" si="32"/>
        <v>65</v>
      </c>
      <c r="O104" s="84">
        <v>4</v>
      </c>
      <c r="P104" s="11" t="str">
        <f t="shared" si="38"/>
        <v>set:items.json image:block_4</v>
      </c>
      <c r="Q104" s="11" t="str">
        <f t="shared" si="39"/>
        <v>block_tag_4</v>
      </c>
      <c r="R104" s="30">
        <v>16</v>
      </c>
      <c r="T104" s="127" t="s">
        <v>73</v>
      </c>
      <c r="U104" s="96" t="str">
        <f t="shared" si="30"/>
        <v>浅绿色钢化玻璃</v>
      </c>
      <c r="V104" s="69" t="b">
        <f>IF(X104&lt;&gt;0,COUNT($V$1:V103))</f>
        <v>0</v>
      </c>
      <c r="W104" s="69">
        <f>COUNTIF($E$3:E104,E104)</f>
        <v>6</v>
      </c>
      <c r="X104" s="69">
        <f t="shared" si="31"/>
        <v>0</v>
      </c>
    </row>
    <row r="105" spans="1:24">
      <c r="A105">
        <f t="shared" si="23"/>
        <v>103</v>
      </c>
      <c r="B105" s="18">
        <f t="shared" si="35"/>
        <v>109506</v>
      </c>
      <c r="C105" s="18">
        <f t="shared" si="36"/>
        <v>4317</v>
      </c>
      <c r="D105" s="18">
        <f t="shared" si="37"/>
        <v>309506</v>
      </c>
      <c r="E105" s="1">
        <v>95</v>
      </c>
      <c r="F105" s="1">
        <v>6</v>
      </c>
      <c r="G105" s="1">
        <v>3</v>
      </c>
      <c r="H105" s="18">
        <f t="shared" si="34"/>
        <v>0.1</v>
      </c>
      <c r="I105" s="20" t="s">
        <v>436</v>
      </c>
      <c r="J105" s="11">
        <f t="shared" si="40"/>
        <v>6</v>
      </c>
      <c r="K105" s="11">
        <f t="shared" si="40"/>
        <v>6</v>
      </c>
      <c r="L105" s="11">
        <f t="shared" si="40"/>
        <v>1</v>
      </c>
      <c r="M105" s="11">
        <f t="shared" si="27"/>
        <v>384</v>
      </c>
      <c r="N105" s="95">
        <f t="shared" si="32"/>
        <v>65</v>
      </c>
      <c r="O105" s="84">
        <v>4</v>
      </c>
      <c r="P105" s="11" t="str">
        <f t="shared" si="38"/>
        <v>set:items.json image:block_4</v>
      </c>
      <c r="Q105" s="11" t="str">
        <f t="shared" si="39"/>
        <v>block_tag_4</v>
      </c>
      <c r="R105" s="30">
        <v>17</v>
      </c>
      <c r="T105" s="127" t="s">
        <v>73</v>
      </c>
      <c r="U105" s="96" t="str">
        <f t="shared" si="30"/>
        <v>粉色钢化玻璃</v>
      </c>
      <c r="V105" s="69" t="b">
        <f>IF(X105&lt;&gt;0,COUNT($V$1:V104))</f>
        <v>0</v>
      </c>
      <c r="W105" s="69">
        <f>COUNTIF($E$3:E105,E105)</f>
        <v>7</v>
      </c>
      <c r="X105" s="69">
        <f t="shared" si="31"/>
        <v>0</v>
      </c>
    </row>
    <row r="106" spans="1:24">
      <c r="A106">
        <f t="shared" si="23"/>
        <v>104</v>
      </c>
      <c r="B106" s="18">
        <f t="shared" si="35"/>
        <v>109507</v>
      </c>
      <c r="C106" s="18">
        <f t="shared" si="36"/>
        <v>4318</v>
      </c>
      <c r="D106" s="18">
        <f t="shared" si="37"/>
        <v>309507</v>
      </c>
      <c r="E106" s="1">
        <v>95</v>
      </c>
      <c r="F106" s="1">
        <v>7</v>
      </c>
      <c r="G106" s="1">
        <v>3</v>
      </c>
      <c r="H106" s="18">
        <f t="shared" si="34"/>
        <v>0.1</v>
      </c>
      <c r="I106" s="20" t="s">
        <v>438</v>
      </c>
      <c r="J106" s="11">
        <f t="shared" si="40"/>
        <v>6</v>
      </c>
      <c r="K106" s="11">
        <f t="shared" si="40"/>
        <v>6</v>
      </c>
      <c r="L106" s="11">
        <f t="shared" si="40"/>
        <v>1</v>
      </c>
      <c r="M106" s="11">
        <f t="shared" si="27"/>
        <v>384</v>
      </c>
      <c r="N106" s="95">
        <f t="shared" si="32"/>
        <v>65</v>
      </c>
      <c r="O106" s="84">
        <v>4</v>
      </c>
      <c r="P106" s="11" t="str">
        <f t="shared" si="38"/>
        <v>set:items.json image:block_4</v>
      </c>
      <c r="Q106" s="11" t="str">
        <f t="shared" si="39"/>
        <v>block_tag_4</v>
      </c>
      <c r="R106" s="30">
        <v>18</v>
      </c>
      <c r="T106" s="127" t="s">
        <v>73</v>
      </c>
      <c r="U106" s="96" t="str">
        <f t="shared" si="30"/>
        <v>灰色钢化玻璃</v>
      </c>
      <c r="V106" s="69" t="b">
        <f>IF(X106&lt;&gt;0,COUNT($V$1:V105))</f>
        <v>0</v>
      </c>
      <c r="W106" s="69">
        <f>COUNTIF($E$3:E106,E106)</f>
        <v>8</v>
      </c>
      <c r="X106" s="69">
        <f t="shared" si="31"/>
        <v>0</v>
      </c>
    </row>
    <row r="107" spans="1:24">
      <c r="A107">
        <f t="shared" si="23"/>
        <v>105</v>
      </c>
      <c r="B107" s="18">
        <f t="shared" si="35"/>
        <v>109508</v>
      </c>
      <c r="C107" s="18">
        <f t="shared" si="36"/>
        <v>4319</v>
      </c>
      <c r="D107" s="18">
        <f t="shared" si="37"/>
        <v>309508</v>
      </c>
      <c r="E107" s="1">
        <v>95</v>
      </c>
      <c r="F107" s="1">
        <v>8</v>
      </c>
      <c r="G107" s="1">
        <v>3</v>
      </c>
      <c r="H107" s="18">
        <f t="shared" si="34"/>
        <v>0.1</v>
      </c>
      <c r="I107" s="20" t="s">
        <v>440</v>
      </c>
      <c r="J107" s="11">
        <f t="shared" si="40"/>
        <v>6</v>
      </c>
      <c r="K107" s="11">
        <f t="shared" si="40"/>
        <v>6</v>
      </c>
      <c r="L107" s="11">
        <f t="shared" si="40"/>
        <v>1</v>
      </c>
      <c r="M107" s="11">
        <f t="shared" si="27"/>
        <v>384</v>
      </c>
      <c r="N107" s="95">
        <f t="shared" si="32"/>
        <v>65</v>
      </c>
      <c r="O107" s="84">
        <v>4</v>
      </c>
      <c r="P107" s="11" t="str">
        <f t="shared" si="38"/>
        <v>set:items.json image:block_4</v>
      </c>
      <c r="Q107" s="11" t="str">
        <f t="shared" si="39"/>
        <v>block_tag_4</v>
      </c>
      <c r="R107" s="30">
        <v>19</v>
      </c>
      <c r="T107" s="127" t="s">
        <v>73</v>
      </c>
      <c r="U107" s="96" t="str">
        <f t="shared" si="30"/>
        <v>浅灰色钢化玻璃</v>
      </c>
      <c r="V107" s="69" t="b">
        <f>IF(X107&lt;&gt;0,COUNT($V$1:V106))</f>
        <v>0</v>
      </c>
      <c r="W107" s="69">
        <f>COUNTIF($E$3:E107,E107)</f>
        <v>9</v>
      </c>
      <c r="X107" s="69">
        <f t="shared" si="31"/>
        <v>0</v>
      </c>
    </row>
    <row r="108" spans="1:24">
      <c r="A108">
        <f t="shared" si="23"/>
        <v>106</v>
      </c>
      <c r="B108" s="18">
        <f t="shared" si="35"/>
        <v>109509</v>
      </c>
      <c r="C108" s="18">
        <f t="shared" si="36"/>
        <v>4320</v>
      </c>
      <c r="D108" s="18">
        <f t="shared" si="37"/>
        <v>309509</v>
      </c>
      <c r="E108" s="1">
        <v>95</v>
      </c>
      <c r="F108" s="1">
        <v>9</v>
      </c>
      <c r="G108" s="1">
        <v>3</v>
      </c>
      <c r="H108" s="18">
        <f t="shared" si="34"/>
        <v>0.1</v>
      </c>
      <c r="I108" s="20" t="s">
        <v>442</v>
      </c>
      <c r="J108" s="11">
        <f t="shared" si="40"/>
        <v>6</v>
      </c>
      <c r="K108" s="11">
        <f t="shared" si="40"/>
        <v>6</v>
      </c>
      <c r="L108" s="11">
        <f t="shared" si="40"/>
        <v>1</v>
      </c>
      <c r="M108" s="11">
        <f t="shared" si="27"/>
        <v>384</v>
      </c>
      <c r="N108" s="95">
        <f t="shared" si="32"/>
        <v>65</v>
      </c>
      <c r="O108" s="84">
        <v>4</v>
      </c>
      <c r="P108" s="11" t="str">
        <f t="shared" si="38"/>
        <v>set:items.json image:block_4</v>
      </c>
      <c r="Q108" s="11" t="str">
        <f t="shared" si="39"/>
        <v>block_tag_4</v>
      </c>
      <c r="R108" s="30">
        <v>20</v>
      </c>
      <c r="T108" s="127" t="s">
        <v>73</v>
      </c>
      <c r="U108" s="96" t="str">
        <f t="shared" si="30"/>
        <v>青色钢化玻璃</v>
      </c>
      <c r="V108" s="69" t="b">
        <f>IF(X108&lt;&gt;0,COUNT($V$1:V107))</f>
        <v>0</v>
      </c>
      <c r="W108" s="69">
        <f>COUNTIF($E$3:E108,E108)</f>
        <v>10</v>
      </c>
      <c r="X108" s="69">
        <f t="shared" si="31"/>
        <v>0</v>
      </c>
    </row>
    <row r="109" spans="1:24">
      <c r="A109">
        <f t="shared" si="23"/>
        <v>107</v>
      </c>
      <c r="B109" s="18">
        <f t="shared" si="35"/>
        <v>109510</v>
      </c>
      <c r="C109" s="18">
        <f t="shared" si="36"/>
        <v>4321</v>
      </c>
      <c r="D109" s="18">
        <f t="shared" si="37"/>
        <v>309510</v>
      </c>
      <c r="E109" s="1">
        <v>95</v>
      </c>
      <c r="F109" s="1">
        <v>10</v>
      </c>
      <c r="G109" s="1">
        <v>3</v>
      </c>
      <c r="H109" s="18">
        <f t="shared" si="34"/>
        <v>0.1</v>
      </c>
      <c r="I109" s="20" t="s">
        <v>444</v>
      </c>
      <c r="J109" s="11">
        <f t="shared" si="40"/>
        <v>6</v>
      </c>
      <c r="K109" s="11">
        <f t="shared" si="40"/>
        <v>6</v>
      </c>
      <c r="L109" s="11">
        <f t="shared" si="40"/>
        <v>1</v>
      </c>
      <c r="M109" s="11">
        <f t="shared" si="27"/>
        <v>384</v>
      </c>
      <c r="N109" s="95">
        <f t="shared" si="32"/>
        <v>65</v>
      </c>
      <c r="O109" s="84">
        <v>4</v>
      </c>
      <c r="P109" s="11" t="str">
        <f t="shared" si="38"/>
        <v>set:items.json image:block_4</v>
      </c>
      <c r="Q109" s="11" t="str">
        <f t="shared" si="39"/>
        <v>block_tag_4</v>
      </c>
      <c r="R109" s="30">
        <v>21</v>
      </c>
      <c r="T109" s="127" t="s">
        <v>73</v>
      </c>
      <c r="U109" s="96" t="str">
        <f t="shared" si="30"/>
        <v>紫色钢化玻璃</v>
      </c>
      <c r="V109" s="69" t="b">
        <f>IF(X109&lt;&gt;0,COUNT($V$1:V108))</f>
        <v>0</v>
      </c>
      <c r="W109" s="69">
        <f>COUNTIF($E$3:E109,E109)</f>
        <v>11</v>
      </c>
      <c r="X109" s="69">
        <f t="shared" si="31"/>
        <v>0</v>
      </c>
    </row>
    <row r="110" spans="1:24">
      <c r="A110">
        <f t="shared" si="23"/>
        <v>108</v>
      </c>
      <c r="B110" s="18">
        <f t="shared" si="35"/>
        <v>109511</v>
      </c>
      <c r="C110" s="18">
        <f t="shared" si="36"/>
        <v>4322</v>
      </c>
      <c r="D110" s="18">
        <f t="shared" si="37"/>
        <v>309511</v>
      </c>
      <c r="E110" s="1">
        <v>95</v>
      </c>
      <c r="F110" s="1">
        <v>11</v>
      </c>
      <c r="G110" s="1">
        <v>3</v>
      </c>
      <c r="H110" s="18">
        <f t="shared" si="34"/>
        <v>0.1</v>
      </c>
      <c r="I110" s="20" t="s">
        <v>446</v>
      </c>
      <c r="J110" s="11">
        <f t="shared" si="40"/>
        <v>6</v>
      </c>
      <c r="K110" s="11">
        <f t="shared" si="40"/>
        <v>6</v>
      </c>
      <c r="L110" s="11">
        <f t="shared" si="40"/>
        <v>1</v>
      </c>
      <c r="M110" s="11">
        <f t="shared" si="27"/>
        <v>384</v>
      </c>
      <c r="N110" s="95">
        <f t="shared" si="32"/>
        <v>65</v>
      </c>
      <c r="O110" s="84">
        <v>4</v>
      </c>
      <c r="P110" s="11" t="str">
        <f t="shared" si="38"/>
        <v>set:items.json image:block_4</v>
      </c>
      <c r="Q110" s="11" t="str">
        <f t="shared" si="39"/>
        <v>block_tag_4</v>
      </c>
      <c r="R110" s="30">
        <v>22</v>
      </c>
      <c r="T110" s="127" t="s">
        <v>73</v>
      </c>
      <c r="U110" s="96" t="str">
        <f t="shared" si="30"/>
        <v>蓝色钢化玻璃</v>
      </c>
      <c r="V110" s="69" t="b">
        <f>IF(X110&lt;&gt;0,COUNT($V$1:V109))</f>
        <v>0</v>
      </c>
      <c r="W110" s="69">
        <f>COUNTIF($E$3:E110,E110)</f>
        <v>12</v>
      </c>
      <c r="X110" s="69">
        <f t="shared" si="31"/>
        <v>0</v>
      </c>
    </row>
    <row r="111" spans="1:24">
      <c r="A111">
        <f t="shared" si="23"/>
        <v>109</v>
      </c>
      <c r="B111" s="18">
        <f t="shared" si="35"/>
        <v>109512</v>
      </c>
      <c r="C111" s="18">
        <f t="shared" si="36"/>
        <v>4323</v>
      </c>
      <c r="D111" s="18">
        <f t="shared" si="37"/>
        <v>309512</v>
      </c>
      <c r="E111" s="1">
        <v>95</v>
      </c>
      <c r="F111" s="1">
        <v>12</v>
      </c>
      <c r="G111" s="1">
        <v>3</v>
      </c>
      <c r="H111" s="18">
        <f t="shared" si="34"/>
        <v>0.1</v>
      </c>
      <c r="I111" s="20" t="s">
        <v>448</v>
      </c>
      <c r="J111" s="11">
        <f t="shared" si="40"/>
        <v>6</v>
      </c>
      <c r="K111" s="11">
        <f t="shared" si="40"/>
        <v>6</v>
      </c>
      <c r="L111" s="11">
        <f t="shared" si="40"/>
        <v>1</v>
      </c>
      <c r="M111" s="11">
        <f t="shared" si="27"/>
        <v>384</v>
      </c>
      <c r="N111" s="95">
        <f t="shared" si="32"/>
        <v>65</v>
      </c>
      <c r="O111" s="84">
        <v>4</v>
      </c>
      <c r="P111" s="11" t="str">
        <f t="shared" si="38"/>
        <v>set:items.json image:block_4</v>
      </c>
      <c r="Q111" s="11" t="str">
        <f t="shared" si="39"/>
        <v>block_tag_4</v>
      </c>
      <c r="R111" s="30">
        <v>23</v>
      </c>
      <c r="T111" s="127" t="s">
        <v>73</v>
      </c>
      <c r="U111" s="96" t="str">
        <f t="shared" si="30"/>
        <v>棕色钢化玻璃</v>
      </c>
      <c r="V111" s="69" t="b">
        <f>IF(X111&lt;&gt;0,COUNT($V$1:V110))</f>
        <v>0</v>
      </c>
      <c r="W111" s="69">
        <f>COUNTIF($E$3:E111,E111)</f>
        <v>13</v>
      </c>
      <c r="X111" s="69">
        <f t="shared" si="31"/>
        <v>0</v>
      </c>
    </row>
    <row r="112" spans="1:24">
      <c r="A112">
        <f t="shared" si="23"/>
        <v>110</v>
      </c>
      <c r="B112" s="18">
        <f t="shared" si="35"/>
        <v>109513</v>
      </c>
      <c r="C112" s="18">
        <f t="shared" si="36"/>
        <v>4324</v>
      </c>
      <c r="D112" s="18">
        <f t="shared" si="37"/>
        <v>309513</v>
      </c>
      <c r="E112" s="1">
        <v>95</v>
      </c>
      <c r="F112" s="1">
        <v>13</v>
      </c>
      <c r="G112" s="1">
        <v>3</v>
      </c>
      <c r="H112" s="18">
        <f t="shared" si="34"/>
        <v>0.1</v>
      </c>
      <c r="I112" s="20" t="s">
        <v>450</v>
      </c>
      <c r="J112" s="11">
        <f t="shared" si="40"/>
        <v>6</v>
      </c>
      <c r="K112" s="11">
        <f t="shared" si="40"/>
        <v>6</v>
      </c>
      <c r="L112" s="11">
        <f t="shared" si="40"/>
        <v>1</v>
      </c>
      <c r="M112" s="11">
        <f t="shared" si="27"/>
        <v>384</v>
      </c>
      <c r="N112" s="95">
        <f t="shared" si="32"/>
        <v>65</v>
      </c>
      <c r="O112" s="84">
        <v>4</v>
      </c>
      <c r="P112" s="11" t="str">
        <f t="shared" si="38"/>
        <v>set:items.json image:block_4</v>
      </c>
      <c r="Q112" s="11" t="str">
        <f t="shared" si="39"/>
        <v>block_tag_4</v>
      </c>
      <c r="R112" s="30">
        <v>24</v>
      </c>
      <c r="T112" s="127" t="s">
        <v>73</v>
      </c>
      <c r="U112" s="96" t="str">
        <f t="shared" si="30"/>
        <v>绿色钢化玻璃</v>
      </c>
      <c r="V112" s="69" t="b">
        <f>IF(X112&lt;&gt;0,COUNT($V$1:V111))</f>
        <v>0</v>
      </c>
      <c r="W112" s="69">
        <f>COUNTIF($E$3:E112,E112)</f>
        <v>14</v>
      </c>
      <c r="X112" s="69">
        <f t="shared" si="31"/>
        <v>0</v>
      </c>
    </row>
    <row r="113" spans="1:24">
      <c r="A113">
        <f t="shared" si="23"/>
        <v>111</v>
      </c>
      <c r="B113" s="18">
        <f t="shared" si="35"/>
        <v>109514</v>
      </c>
      <c r="C113" s="18">
        <f t="shared" si="36"/>
        <v>4325</v>
      </c>
      <c r="D113" s="18">
        <f t="shared" si="37"/>
        <v>309514</v>
      </c>
      <c r="E113" s="1">
        <v>95</v>
      </c>
      <c r="F113" s="1">
        <v>14</v>
      </c>
      <c r="G113" s="1">
        <v>3</v>
      </c>
      <c r="H113" s="18">
        <f t="shared" si="34"/>
        <v>0.1</v>
      </c>
      <c r="I113" s="20" t="s">
        <v>452</v>
      </c>
      <c r="J113" s="11">
        <f t="shared" si="40"/>
        <v>6</v>
      </c>
      <c r="K113" s="11">
        <f t="shared" si="40"/>
        <v>6</v>
      </c>
      <c r="L113" s="11">
        <f t="shared" si="40"/>
        <v>1</v>
      </c>
      <c r="M113" s="11">
        <f t="shared" si="27"/>
        <v>384</v>
      </c>
      <c r="N113" s="95">
        <f t="shared" si="32"/>
        <v>65</v>
      </c>
      <c r="O113" s="84">
        <v>4</v>
      </c>
      <c r="P113" s="11" t="str">
        <f t="shared" si="38"/>
        <v>set:items.json image:block_4</v>
      </c>
      <c r="Q113" s="11" t="str">
        <f t="shared" si="39"/>
        <v>block_tag_4</v>
      </c>
      <c r="R113" s="30">
        <v>25</v>
      </c>
      <c r="T113" s="127" t="s">
        <v>73</v>
      </c>
      <c r="U113" s="96" t="str">
        <f t="shared" si="30"/>
        <v>红色钢化玻璃</v>
      </c>
      <c r="V113" s="69" t="b">
        <f>IF(X113&lt;&gt;0,COUNT($V$1:V112))</f>
        <v>0</v>
      </c>
      <c r="W113" s="69">
        <f>COUNTIF($E$3:E113,E113)</f>
        <v>15</v>
      </c>
      <c r="X113" s="69">
        <f t="shared" si="31"/>
        <v>0</v>
      </c>
    </row>
    <row r="114" spans="1:24">
      <c r="A114">
        <f t="shared" si="23"/>
        <v>112</v>
      </c>
      <c r="B114" s="18">
        <f t="shared" si="35"/>
        <v>109515</v>
      </c>
      <c r="C114" s="18">
        <f t="shared" si="36"/>
        <v>4326</v>
      </c>
      <c r="D114" s="18">
        <f t="shared" si="37"/>
        <v>309515</v>
      </c>
      <c r="E114" s="1">
        <v>95</v>
      </c>
      <c r="F114" s="1">
        <v>15</v>
      </c>
      <c r="G114" s="1">
        <v>3</v>
      </c>
      <c r="H114" s="18">
        <f t="shared" si="34"/>
        <v>0.1</v>
      </c>
      <c r="I114" s="20" t="s">
        <v>454</v>
      </c>
      <c r="J114" s="11">
        <f t="shared" si="40"/>
        <v>6</v>
      </c>
      <c r="K114" s="11">
        <f t="shared" si="40"/>
        <v>6</v>
      </c>
      <c r="L114" s="11">
        <f t="shared" si="40"/>
        <v>1</v>
      </c>
      <c r="M114" s="11">
        <f t="shared" si="27"/>
        <v>384</v>
      </c>
      <c r="N114" s="95">
        <f t="shared" si="32"/>
        <v>65</v>
      </c>
      <c r="O114" s="84">
        <v>4</v>
      </c>
      <c r="P114" s="11" t="str">
        <f t="shared" si="38"/>
        <v>set:items.json image:block_4</v>
      </c>
      <c r="Q114" s="11" t="str">
        <f t="shared" si="39"/>
        <v>block_tag_4</v>
      </c>
      <c r="R114" s="30">
        <v>26</v>
      </c>
      <c r="T114" s="127" t="s">
        <v>73</v>
      </c>
      <c r="U114" s="96" t="str">
        <f t="shared" si="30"/>
        <v>黑色钢化玻璃</v>
      </c>
      <c r="V114" s="69" t="b">
        <f>IF(X114&lt;&gt;0,COUNT($V$1:V113))</f>
        <v>0</v>
      </c>
      <c r="W114" s="69">
        <f>COUNTIF($E$3:E114,E114)</f>
        <v>16</v>
      </c>
      <c r="X114" s="69">
        <f t="shared" si="31"/>
        <v>0</v>
      </c>
    </row>
    <row r="115" spans="1:24">
      <c r="A115">
        <f t="shared" si="23"/>
        <v>113</v>
      </c>
      <c r="B115" s="18">
        <f t="shared" si="35"/>
        <v>110200</v>
      </c>
      <c r="C115" s="18">
        <f t="shared" si="36"/>
        <v>4350</v>
      </c>
      <c r="D115" s="18">
        <f t="shared" si="37"/>
        <v>310200</v>
      </c>
      <c r="E115" s="1">
        <v>102</v>
      </c>
      <c r="F115" s="1">
        <v>0</v>
      </c>
      <c r="G115" s="1">
        <v>3</v>
      </c>
      <c r="H115" s="18">
        <f t="shared" si="34"/>
        <v>0.1</v>
      </c>
      <c r="I115" s="20" t="s">
        <v>458</v>
      </c>
      <c r="J115" s="11">
        <f t="shared" si="40"/>
        <v>6</v>
      </c>
      <c r="K115" s="11">
        <f t="shared" si="40"/>
        <v>6</v>
      </c>
      <c r="L115" s="11">
        <f t="shared" si="40"/>
        <v>1</v>
      </c>
      <c r="M115" s="11">
        <f t="shared" si="27"/>
        <v>384</v>
      </c>
      <c r="N115" s="95">
        <f t="shared" si="32"/>
        <v>65</v>
      </c>
      <c r="O115" s="84">
        <v>4</v>
      </c>
      <c r="P115" s="11" t="str">
        <f t="shared" si="38"/>
        <v>set:items.json image:block_4</v>
      </c>
      <c r="Q115" s="11" t="str">
        <f t="shared" si="39"/>
        <v>block_tag_4</v>
      </c>
      <c r="R115" s="30">
        <v>50</v>
      </c>
      <c r="T115" s="127" t="s">
        <v>73</v>
      </c>
      <c r="U115" s="96" t="str">
        <f t="shared" si="30"/>
        <v>玻璃窗格</v>
      </c>
      <c r="V115" s="69">
        <f>IF(X115&lt;&gt;0,COUNT($V$1:V114))</f>
        <v>40</v>
      </c>
      <c r="W115" s="69">
        <f>COUNTIF($E$3:E115,E115)</f>
        <v>1</v>
      </c>
      <c r="X115" s="69">
        <f t="shared" si="31"/>
        <v>102</v>
      </c>
    </row>
    <row r="116" spans="1:24">
      <c r="A116">
        <f t="shared" si="23"/>
        <v>114</v>
      </c>
      <c r="B116" s="18">
        <f t="shared" si="35"/>
        <v>116000</v>
      </c>
      <c r="C116" s="18">
        <f t="shared" si="36"/>
        <v>4451</v>
      </c>
      <c r="D116" s="18">
        <f t="shared" si="37"/>
        <v>416000</v>
      </c>
      <c r="E116" s="1">
        <v>160</v>
      </c>
      <c r="F116" s="1">
        <v>0</v>
      </c>
      <c r="G116" s="1">
        <v>4</v>
      </c>
      <c r="H116" s="18">
        <f t="shared" si="34"/>
        <v>0.1</v>
      </c>
      <c r="I116" s="20" t="s">
        <v>586</v>
      </c>
      <c r="J116" s="11">
        <f t="shared" si="40"/>
        <v>8</v>
      </c>
      <c r="K116" s="11">
        <f t="shared" si="40"/>
        <v>8</v>
      </c>
      <c r="L116" s="11">
        <f t="shared" si="40"/>
        <v>1</v>
      </c>
      <c r="M116" s="11">
        <f t="shared" si="27"/>
        <v>512</v>
      </c>
      <c r="N116" s="95">
        <f t="shared" si="32"/>
        <v>65</v>
      </c>
      <c r="O116" s="84">
        <v>4</v>
      </c>
      <c r="P116" s="11" t="str">
        <f t="shared" si="38"/>
        <v>set:items.json image:block_4</v>
      </c>
      <c r="Q116" s="11" t="str">
        <f t="shared" si="39"/>
        <v>block_tag_4</v>
      </c>
      <c r="R116" s="30">
        <v>51</v>
      </c>
      <c r="T116" s="127" t="s">
        <v>73</v>
      </c>
      <c r="U116" s="96" t="str">
        <f t="shared" si="30"/>
        <v>白色钢化玻璃窗格</v>
      </c>
      <c r="V116" s="69">
        <f>IF(X116&lt;&gt;0,COUNT($V$1:V115))</f>
        <v>41</v>
      </c>
      <c r="W116" s="69">
        <f>COUNTIF($E$3:E116,E116)</f>
        <v>1</v>
      </c>
      <c r="X116" s="69">
        <f t="shared" si="31"/>
        <v>160</v>
      </c>
    </row>
    <row r="117" spans="1:24">
      <c r="A117">
        <f t="shared" si="23"/>
        <v>115</v>
      </c>
      <c r="B117" s="18">
        <f t="shared" si="35"/>
        <v>116001</v>
      </c>
      <c r="C117" s="18">
        <f t="shared" si="36"/>
        <v>4452</v>
      </c>
      <c r="D117" s="18">
        <f t="shared" si="37"/>
        <v>416001</v>
      </c>
      <c r="E117" s="1">
        <v>160</v>
      </c>
      <c r="F117" s="1">
        <v>1</v>
      </c>
      <c r="G117" s="1">
        <v>4</v>
      </c>
      <c r="H117" s="18">
        <f t="shared" si="34"/>
        <v>0.1</v>
      </c>
      <c r="I117" s="20" t="s">
        <v>588</v>
      </c>
      <c r="J117" s="11">
        <f t="shared" si="40"/>
        <v>8</v>
      </c>
      <c r="K117" s="11">
        <f t="shared" si="40"/>
        <v>8</v>
      </c>
      <c r="L117" s="11">
        <f t="shared" si="40"/>
        <v>1</v>
      </c>
      <c r="M117" s="11">
        <f t="shared" si="27"/>
        <v>512</v>
      </c>
      <c r="N117" s="95">
        <f t="shared" si="32"/>
        <v>65</v>
      </c>
      <c r="O117" s="84">
        <v>4</v>
      </c>
      <c r="P117" s="11" t="str">
        <f t="shared" si="38"/>
        <v>set:items.json image:block_4</v>
      </c>
      <c r="Q117" s="11" t="str">
        <f t="shared" si="39"/>
        <v>block_tag_4</v>
      </c>
      <c r="R117" s="30">
        <v>52</v>
      </c>
      <c r="T117" s="127" t="s">
        <v>73</v>
      </c>
      <c r="U117" s="96" t="str">
        <f t="shared" si="30"/>
        <v>橙色钢化玻璃窗格</v>
      </c>
      <c r="V117" s="69" t="b">
        <f>IF(X117&lt;&gt;0,COUNT($V$1:V116))</f>
        <v>0</v>
      </c>
      <c r="W117" s="69">
        <f>COUNTIF($E$3:E117,E117)</f>
        <v>2</v>
      </c>
      <c r="X117" s="69">
        <f t="shared" si="31"/>
        <v>0</v>
      </c>
    </row>
    <row r="118" spans="1:24">
      <c r="A118">
        <f t="shared" si="23"/>
        <v>116</v>
      </c>
      <c r="B118" s="18">
        <f t="shared" si="35"/>
        <v>116002</v>
      </c>
      <c r="C118" s="18">
        <f t="shared" si="36"/>
        <v>4453</v>
      </c>
      <c r="D118" s="18">
        <f t="shared" si="37"/>
        <v>416002</v>
      </c>
      <c r="E118" s="1">
        <v>160</v>
      </c>
      <c r="F118" s="1">
        <v>2</v>
      </c>
      <c r="G118" s="1">
        <v>4</v>
      </c>
      <c r="H118" s="18">
        <f t="shared" si="34"/>
        <v>0.1</v>
      </c>
      <c r="I118" s="20" t="s">
        <v>590</v>
      </c>
      <c r="J118" s="11">
        <f t="shared" si="40"/>
        <v>8</v>
      </c>
      <c r="K118" s="11">
        <f t="shared" si="40"/>
        <v>8</v>
      </c>
      <c r="L118" s="11">
        <f t="shared" si="40"/>
        <v>1</v>
      </c>
      <c r="M118" s="11">
        <f t="shared" si="27"/>
        <v>512</v>
      </c>
      <c r="N118" s="95">
        <f t="shared" si="32"/>
        <v>65</v>
      </c>
      <c r="O118" s="84">
        <v>4</v>
      </c>
      <c r="P118" s="11" t="str">
        <f t="shared" si="38"/>
        <v>set:items.json image:block_4</v>
      </c>
      <c r="Q118" s="11" t="str">
        <f t="shared" si="39"/>
        <v>block_tag_4</v>
      </c>
      <c r="R118" s="30">
        <v>53</v>
      </c>
      <c r="T118" s="127" t="s">
        <v>73</v>
      </c>
      <c r="U118" s="96" t="str">
        <f t="shared" si="30"/>
        <v>品红色钢化玻璃窗格</v>
      </c>
      <c r="V118" s="69" t="b">
        <f>IF(X118&lt;&gt;0,COUNT($V$1:V117))</f>
        <v>0</v>
      </c>
      <c r="W118" s="69">
        <f>COUNTIF($E$3:E118,E118)</f>
        <v>3</v>
      </c>
      <c r="X118" s="69">
        <f t="shared" si="31"/>
        <v>0</v>
      </c>
    </row>
    <row r="119" spans="1:24">
      <c r="A119">
        <f t="shared" si="23"/>
        <v>117</v>
      </c>
      <c r="B119" s="18">
        <f t="shared" si="35"/>
        <v>116003</v>
      </c>
      <c r="C119" s="18">
        <f t="shared" si="36"/>
        <v>4454</v>
      </c>
      <c r="D119" s="18">
        <f t="shared" si="37"/>
        <v>416003</v>
      </c>
      <c r="E119" s="1">
        <v>160</v>
      </c>
      <c r="F119" s="1">
        <v>3</v>
      </c>
      <c r="G119" s="1">
        <v>4</v>
      </c>
      <c r="H119" s="18">
        <f t="shared" si="34"/>
        <v>0.1</v>
      </c>
      <c r="I119" s="20" t="s">
        <v>592</v>
      </c>
      <c r="J119" s="11">
        <f t="shared" si="40"/>
        <v>8</v>
      </c>
      <c r="K119" s="11">
        <f t="shared" si="40"/>
        <v>8</v>
      </c>
      <c r="L119" s="11">
        <f t="shared" si="40"/>
        <v>1</v>
      </c>
      <c r="M119" s="11">
        <f t="shared" si="27"/>
        <v>512</v>
      </c>
      <c r="N119" s="95">
        <f t="shared" si="32"/>
        <v>65</v>
      </c>
      <c r="O119" s="84">
        <v>4</v>
      </c>
      <c r="P119" s="11" t="str">
        <f t="shared" si="38"/>
        <v>set:items.json image:block_4</v>
      </c>
      <c r="Q119" s="11" t="str">
        <f t="shared" si="39"/>
        <v>block_tag_4</v>
      </c>
      <c r="R119" s="30">
        <v>54</v>
      </c>
      <c r="T119" s="127" t="s">
        <v>73</v>
      </c>
      <c r="U119" s="96" t="str">
        <f t="shared" si="30"/>
        <v>浅蓝色钢化玻璃窗格</v>
      </c>
      <c r="V119" s="69" t="b">
        <f>IF(X119&lt;&gt;0,COUNT($V$1:V118))</f>
        <v>0</v>
      </c>
      <c r="W119" s="69">
        <f>COUNTIF($E$3:E119,E119)</f>
        <v>4</v>
      </c>
      <c r="X119" s="69">
        <f t="shared" si="31"/>
        <v>0</v>
      </c>
    </row>
    <row r="120" spans="1:24">
      <c r="A120">
        <f t="shared" si="23"/>
        <v>118</v>
      </c>
      <c r="B120" s="18">
        <f t="shared" si="35"/>
        <v>116004</v>
      </c>
      <c r="C120" s="18">
        <f t="shared" si="36"/>
        <v>4455</v>
      </c>
      <c r="D120" s="18">
        <f t="shared" si="37"/>
        <v>416004</v>
      </c>
      <c r="E120" s="1">
        <v>160</v>
      </c>
      <c r="F120" s="1">
        <v>4</v>
      </c>
      <c r="G120" s="1">
        <v>4</v>
      </c>
      <c r="H120" s="18">
        <f t="shared" si="34"/>
        <v>0.1</v>
      </c>
      <c r="I120" s="20" t="s">
        <v>594</v>
      </c>
      <c r="J120" s="11">
        <f t="shared" si="40"/>
        <v>8</v>
      </c>
      <c r="K120" s="11">
        <f t="shared" si="40"/>
        <v>8</v>
      </c>
      <c r="L120" s="11">
        <f t="shared" si="40"/>
        <v>1</v>
      </c>
      <c r="M120" s="11">
        <f t="shared" si="27"/>
        <v>512</v>
      </c>
      <c r="N120" s="95">
        <f t="shared" si="32"/>
        <v>65</v>
      </c>
      <c r="O120" s="84">
        <v>4</v>
      </c>
      <c r="P120" s="11" t="str">
        <f t="shared" si="38"/>
        <v>set:items.json image:block_4</v>
      </c>
      <c r="Q120" s="11" t="str">
        <f t="shared" si="39"/>
        <v>block_tag_4</v>
      </c>
      <c r="R120" s="30">
        <v>55</v>
      </c>
      <c r="T120" s="127" t="s">
        <v>73</v>
      </c>
      <c r="U120" s="96" t="str">
        <f t="shared" si="30"/>
        <v>黄色钢化玻璃窗格</v>
      </c>
      <c r="V120" s="69" t="b">
        <f>IF(X120&lt;&gt;0,COUNT($V$1:V119))</f>
        <v>0</v>
      </c>
      <c r="W120" s="69">
        <f>COUNTIF($E$3:E120,E120)</f>
        <v>5</v>
      </c>
      <c r="X120" s="69">
        <f t="shared" si="31"/>
        <v>0</v>
      </c>
    </row>
    <row r="121" spans="1:24">
      <c r="A121">
        <f t="shared" si="23"/>
        <v>119</v>
      </c>
      <c r="B121" s="18">
        <f t="shared" si="35"/>
        <v>116005</v>
      </c>
      <c r="C121" s="18">
        <f t="shared" si="36"/>
        <v>4456</v>
      </c>
      <c r="D121" s="18">
        <f t="shared" si="37"/>
        <v>416005</v>
      </c>
      <c r="E121" s="1">
        <v>160</v>
      </c>
      <c r="F121" s="1">
        <v>5</v>
      </c>
      <c r="G121" s="1">
        <v>4</v>
      </c>
      <c r="H121" s="18">
        <f t="shared" si="34"/>
        <v>0.1</v>
      </c>
      <c r="I121" s="20" t="s">
        <v>596</v>
      </c>
      <c r="J121" s="11">
        <f t="shared" si="40"/>
        <v>8</v>
      </c>
      <c r="K121" s="11">
        <f t="shared" si="40"/>
        <v>8</v>
      </c>
      <c r="L121" s="11">
        <f t="shared" si="40"/>
        <v>1</v>
      </c>
      <c r="M121" s="11">
        <f t="shared" si="27"/>
        <v>512</v>
      </c>
      <c r="N121" s="95">
        <f t="shared" si="32"/>
        <v>65</v>
      </c>
      <c r="O121" s="84">
        <v>4</v>
      </c>
      <c r="P121" s="11" t="str">
        <f t="shared" si="38"/>
        <v>set:items.json image:block_4</v>
      </c>
      <c r="Q121" s="11" t="str">
        <f t="shared" si="39"/>
        <v>block_tag_4</v>
      </c>
      <c r="R121" s="30">
        <v>56</v>
      </c>
      <c r="T121" s="127" t="s">
        <v>73</v>
      </c>
      <c r="U121" s="96" t="str">
        <f t="shared" si="30"/>
        <v>浅绿色钢化玻璃窗格</v>
      </c>
      <c r="V121" s="69" t="b">
        <f>IF(X121&lt;&gt;0,COUNT($V$1:V120))</f>
        <v>0</v>
      </c>
      <c r="W121" s="69">
        <f>COUNTIF($E$3:E121,E121)</f>
        <v>6</v>
      </c>
      <c r="X121" s="69">
        <f t="shared" si="31"/>
        <v>0</v>
      </c>
    </row>
    <row r="122" spans="1:24">
      <c r="A122">
        <f t="shared" si="23"/>
        <v>120</v>
      </c>
      <c r="B122" s="18">
        <f t="shared" si="35"/>
        <v>116006</v>
      </c>
      <c r="C122" s="18">
        <f t="shared" si="36"/>
        <v>4457</v>
      </c>
      <c r="D122" s="18">
        <f t="shared" si="37"/>
        <v>416006</v>
      </c>
      <c r="E122" s="1">
        <v>160</v>
      </c>
      <c r="F122" s="1">
        <v>6</v>
      </c>
      <c r="G122" s="1">
        <v>4</v>
      </c>
      <c r="H122" s="18">
        <f t="shared" si="34"/>
        <v>0.1</v>
      </c>
      <c r="I122" s="20" t="s">
        <v>598</v>
      </c>
      <c r="J122" s="11">
        <f t="shared" si="40"/>
        <v>8</v>
      </c>
      <c r="K122" s="11">
        <f t="shared" si="40"/>
        <v>8</v>
      </c>
      <c r="L122" s="11">
        <f t="shared" si="40"/>
        <v>1</v>
      </c>
      <c r="M122" s="11">
        <f t="shared" si="27"/>
        <v>512</v>
      </c>
      <c r="N122" s="95">
        <f t="shared" si="32"/>
        <v>65</v>
      </c>
      <c r="O122" s="84">
        <v>4</v>
      </c>
      <c r="P122" s="11" t="str">
        <f t="shared" si="38"/>
        <v>set:items.json image:block_4</v>
      </c>
      <c r="Q122" s="11" t="str">
        <f t="shared" si="39"/>
        <v>block_tag_4</v>
      </c>
      <c r="R122" s="30">
        <v>57</v>
      </c>
      <c r="T122" s="127" t="s">
        <v>73</v>
      </c>
      <c r="U122" s="96" t="str">
        <f t="shared" si="30"/>
        <v>粉色钢化玻璃窗格</v>
      </c>
      <c r="V122" s="69" t="b">
        <f>IF(X122&lt;&gt;0,COUNT($V$1:V121))</f>
        <v>0</v>
      </c>
      <c r="W122" s="69">
        <f>COUNTIF($E$3:E122,E122)</f>
        <v>7</v>
      </c>
      <c r="X122" s="69">
        <f t="shared" si="31"/>
        <v>0</v>
      </c>
    </row>
    <row r="123" spans="1:24">
      <c r="A123">
        <f t="shared" si="23"/>
        <v>121</v>
      </c>
      <c r="B123" s="18">
        <f t="shared" si="35"/>
        <v>116007</v>
      </c>
      <c r="C123" s="18">
        <f t="shared" si="36"/>
        <v>4458</v>
      </c>
      <c r="D123" s="18">
        <f t="shared" si="37"/>
        <v>416007</v>
      </c>
      <c r="E123" s="1">
        <v>160</v>
      </c>
      <c r="F123" s="1">
        <v>7</v>
      </c>
      <c r="G123" s="1">
        <v>4</v>
      </c>
      <c r="H123" s="18">
        <f t="shared" si="34"/>
        <v>0.1</v>
      </c>
      <c r="I123" s="20" t="s">
        <v>600</v>
      </c>
      <c r="J123" s="11">
        <f t="shared" si="40"/>
        <v>8</v>
      </c>
      <c r="K123" s="11">
        <f t="shared" si="40"/>
        <v>8</v>
      </c>
      <c r="L123" s="11">
        <f t="shared" si="40"/>
        <v>1</v>
      </c>
      <c r="M123" s="11">
        <f t="shared" si="27"/>
        <v>512</v>
      </c>
      <c r="N123" s="95">
        <f t="shared" si="32"/>
        <v>65</v>
      </c>
      <c r="O123" s="84">
        <v>4</v>
      </c>
      <c r="P123" s="11" t="str">
        <f t="shared" si="38"/>
        <v>set:items.json image:block_4</v>
      </c>
      <c r="Q123" s="11" t="str">
        <f t="shared" si="39"/>
        <v>block_tag_4</v>
      </c>
      <c r="R123" s="30">
        <v>58</v>
      </c>
      <c r="T123" s="127" t="s">
        <v>73</v>
      </c>
      <c r="U123" s="96" t="str">
        <f t="shared" si="30"/>
        <v>灰色钢化玻璃窗格</v>
      </c>
      <c r="V123" s="69" t="b">
        <f>IF(X123&lt;&gt;0,COUNT($V$1:V122))</f>
        <v>0</v>
      </c>
      <c r="W123" s="69">
        <f>COUNTIF($E$3:E123,E123)</f>
        <v>8</v>
      </c>
      <c r="X123" s="69">
        <f t="shared" si="31"/>
        <v>0</v>
      </c>
    </row>
    <row r="124" spans="1:24">
      <c r="A124">
        <f t="shared" si="23"/>
        <v>122</v>
      </c>
      <c r="B124" s="18">
        <f t="shared" si="35"/>
        <v>116008</v>
      </c>
      <c r="C124" s="18">
        <f t="shared" si="36"/>
        <v>4459</v>
      </c>
      <c r="D124" s="18">
        <f t="shared" si="37"/>
        <v>416008</v>
      </c>
      <c r="E124" s="1">
        <v>160</v>
      </c>
      <c r="F124" s="1">
        <v>8</v>
      </c>
      <c r="G124" s="1">
        <v>4</v>
      </c>
      <c r="H124" s="18">
        <f t="shared" si="34"/>
        <v>0.1</v>
      </c>
      <c r="I124" s="20" t="s">
        <v>602</v>
      </c>
      <c r="J124" s="11">
        <f t="shared" ref="J124:L143" si="41">VLOOKUP($G124,经济表_方块价格积分,J$2,1)</f>
        <v>8</v>
      </c>
      <c r="K124" s="11">
        <f t="shared" si="41"/>
        <v>8</v>
      </c>
      <c r="L124" s="11">
        <f t="shared" si="41"/>
        <v>1</v>
      </c>
      <c r="M124" s="11">
        <f t="shared" si="27"/>
        <v>512</v>
      </c>
      <c r="N124" s="95">
        <f t="shared" si="32"/>
        <v>65</v>
      </c>
      <c r="O124" s="84">
        <v>4</v>
      </c>
      <c r="P124" s="11" t="str">
        <f t="shared" si="38"/>
        <v>set:items.json image:block_4</v>
      </c>
      <c r="Q124" s="11" t="str">
        <f t="shared" si="39"/>
        <v>block_tag_4</v>
      </c>
      <c r="R124" s="30">
        <v>59</v>
      </c>
      <c r="T124" s="127" t="s">
        <v>73</v>
      </c>
      <c r="U124" s="96" t="str">
        <f t="shared" si="30"/>
        <v>浅灰色钢化玻璃窗格</v>
      </c>
      <c r="V124" s="69" t="b">
        <f>IF(X124&lt;&gt;0,COUNT($V$1:V123))</f>
        <v>0</v>
      </c>
      <c r="W124" s="69">
        <f>COUNTIF($E$3:E124,E124)</f>
        <v>9</v>
      </c>
      <c r="X124" s="69">
        <f t="shared" si="31"/>
        <v>0</v>
      </c>
    </row>
    <row r="125" spans="1:24">
      <c r="A125">
        <f t="shared" si="23"/>
        <v>123</v>
      </c>
      <c r="B125" s="18">
        <f t="shared" si="35"/>
        <v>116009</v>
      </c>
      <c r="C125" s="18">
        <f t="shared" si="36"/>
        <v>4460</v>
      </c>
      <c r="D125" s="18">
        <f t="shared" si="37"/>
        <v>416009</v>
      </c>
      <c r="E125" s="1">
        <v>160</v>
      </c>
      <c r="F125" s="1">
        <v>9</v>
      </c>
      <c r="G125" s="1">
        <v>4</v>
      </c>
      <c r="H125" s="18">
        <f t="shared" si="34"/>
        <v>0.1</v>
      </c>
      <c r="I125" s="20" t="s">
        <v>604</v>
      </c>
      <c r="J125" s="11">
        <f t="shared" si="41"/>
        <v>8</v>
      </c>
      <c r="K125" s="11">
        <f t="shared" si="41"/>
        <v>8</v>
      </c>
      <c r="L125" s="11">
        <f t="shared" si="41"/>
        <v>1</v>
      </c>
      <c r="M125" s="11">
        <f t="shared" si="27"/>
        <v>512</v>
      </c>
      <c r="N125" s="95">
        <f t="shared" si="32"/>
        <v>65</v>
      </c>
      <c r="O125" s="84">
        <v>4</v>
      </c>
      <c r="P125" s="11" t="str">
        <f t="shared" si="38"/>
        <v>set:items.json image:block_4</v>
      </c>
      <c r="Q125" s="11" t="str">
        <f t="shared" si="39"/>
        <v>block_tag_4</v>
      </c>
      <c r="R125" s="30">
        <v>60</v>
      </c>
      <c r="T125" s="127" t="s">
        <v>73</v>
      </c>
      <c r="U125" s="96" t="str">
        <f t="shared" si="30"/>
        <v>青色钢化玻璃窗格</v>
      </c>
      <c r="V125" s="69" t="b">
        <f>IF(X125&lt;&gt;0,COUNT($V$1:V124))</f>
        <v>0</v>
      </c>
      <c r="W125" s="69">
        <f>COUNTIF($E$3:E125,E125)</f>
        <v>10</v>
      </c>
      <c r="X125" s="69">
        <f t="shared" si="31"/>
        <v>0</v>
      </c>
    </row>
    <row r="126" spans="1:24">
      <c r="A126">
        <f t="shared" si="23"/>
        <v>124</v>
      </c>
      <c r="B126" s="18">
        <f t="shared" si="35"/>
        <v>116010</v>
      </c>
      <c r="C126" s="18">
        <f t="shared" si="36"/>
        <v>4461</v>
      </c>
      <c r="D126" s="18">
        <f t="shared" si="37"/>
        <v>416010</v>
      </c>
      <c r="E126" s="1">
        <v>160</v>
      </c>
      <c r="F126" s="1">
        <v>10</v>
      </c>
      <c r="G126" s="1">
        <v>4</v>
      </c>
      <c r="H126" s="18">
        <f t="shared" si="34"/>
        <v>0.1</v>
      </c>
      <c r="I126" s="20" t="s">
        <v>606</v>
      </c>
      <c r="J126" s="11">
        <f t="shared" si="41"/>
        <v>8</v>
      </c>
      <c r="K126" s="11">
        <f t="shared" si="41"/>
        <v>8</v>
      </c>
      <c r="L126" s="11">
        <f t="shared" si="41"/>
        <v>1</v>
      </c>
      <c r="M126" s="11">
        <f t="shared" si="27"/>
        <v>512</v>
      </c>
      <c r="N126" s="95">
        <f t="shared" si="32"/>
        <v>65</v>
      </c>
      <c r="O126" s="84">
        <v>4</v>
      </c>
      <c r="P126" s="11" t="str">
        <f t="shared" si="38"/>
        <v>set:items.json image:block_4</v>
      </c>
      <c r="Q126" s="11" t="str">
        <f t="shared" si="39"/>
        <v>block_tag_4</v>
      </c>
      <c r="R126" s="30">
        <v>61</v>
      </c>
      <c r="T126" s="127" t="s">
        <v>73</v>
      </c>
      <c r="U126" s="96" t="str">
        <f t="shared" si="30"/>
        <v>紫色钢化玻璃窗格</v>
      </c>
      <c r="V126" s="69" t="b">
        <f>IF(X126&lt;&gt;0,COUNT($V$1:V125))</f>
        <v>0</v>
      </c>
      <c r="W126" s="69">
        <f>COUNTIF($E$3:E126,E126)</f>
        <v>11</v>
      </c>
      <c r="X126" s="69">
        <f t="shared" si="31"/>
        <v>0</v>
      </c>
    </row>
    <row r="127" spans="1:24">
      <c r="A127">
        <f t="shared" si="23"/>
        <v>125</v>
      </c>
      <c r="B127" s="18">
        <f t="shared" si="35"/>
        <v>116011</v>
      </c>
      <c r="C127" s="18">
        <f t="shared" si="36"/>
        <v>4462</v>
      </c>
      <c r="D127" s="18">
        <f t="shared" si="37"/>
        <v>416011</v>
      </c>
      <c r="E127" s="1">
        <v>160</v>
      </c>
      <c r="F127" s="1">
        <v>11</v>
      </c>
      <c r="G127" s="1">
        <v>4</v>
      </c>
      <c r="H127" s="18">
        <f t="shared" ref="H127:H158" si="42">$H$2</f>
        <v>0.1</v>
      </c>
      <c r="I127" s="20" t="s">
        <v>608</v>
      </c>
      <c r="J127" s="11">
        <f t="shared" si="41"/>
        <v>8</v>
      </c>
      <c r="K127" s="11">
        <f t="shared" si="41"/>
        <v>8</v>
      </c>
      <c r="L127" s="11">
        <f t="shared" si="41"/>
        <v>1</v>
      </c>
      <c r="M127" s="11">
        <f t="shared" si="27"/>
        <v>512</v>
      </c>
      <c r="N127" s="95">
        <f t="shared" si="32"/>
        <v>65</v>
      </c>
      <c r="O127" s="84">
        <v>4</v>
      </c>
      <c r="P127" s="11" t="str">
        <f t="shared" si="38"/>
        <v>set:items.json image:block_4</v>
      </c>
      <c r="Q127" s="11" t="str">
        <f t="shared" si="39"/>
        <v>block_tag_4</v>
      </c>
      <c r="R127" s="30">
        <v>62</v>
      </c>
      <c r="T127" s="127" t="s">
        <v>73</v>
      </c>
      <c r="U127" s="96" t="str">
        <f t="shared" si="30"/>
        <v>蓝色钢化玻璃窗格</v>
      </c>
      <c r="V127" s="69" t="b">
        <f>IF(X127&lt;&gt;0,COUNT($V$1:V126))</f>
        <v>0</v>
      </c>
      <c r="W127" s="69">
        <f>COUNTIF($E$3:E127,E127)</f>
        <v>12</v>
      </c>
      <c r="X127" s="69">
        <f t="shared" si="31"/>
        <v>0</v>
      </c>
    </row>
    <row r="128" spans="1:24">
      <c r="A128">
        <f t="shared" si="23"/>
        <v>126</v>
      </c>
      <c r="B128" s="18">
        <f t="shared" si="35"/>
        <v>116012</v>
      </c>
      <c r="C128" s="18">
        <f t="shared" si="36"/>
        <v>4463</v>
      </c>
      <c r="D128" s="18">
        <f t="shared" si="37"/>
        <v>416012</v>
      </c>
      <c r="E128" s="1">
        <v>160</v>
      </c>
      <c r="F128" s="1">
        <v>12</v>
      </c>
      <c r="G128" s="1">
        <v>4</v>
      </c>
      <c r="H128" s="18">
        <f t="shared" si="42"/>
        <v>0.1</v>
      </c>
      <c r="I128" s="20" t="s">
        <v>610</v>
      </c>
      <c r="J128" s="11">
        <f t="shared" si="41"/>
        <v>8</v>
      </c>
      <c r="K128" s="11">
        <f t="shared" si="41"/>
        <v>8</v>
      </c>
      <c r="L128" s="11">
        <f t="shared" si="41"/>
        <v>1</v>
      </c>
      <c r="M128" s="11">
        <f t="shared" si="27"/>
        <v>512</v>
      </c>
      <c r="N128" s="95">
        <f t="shared" si="32"/>
        <v>65</v>
      </c>
      <c r="O128" s="84">
        <v>4</v>
      </c>
      <c r="P128" s="11" t="str">
        <f t="shared" si="38"/>
        <v>set:items.json image:block_4</v>
      </c>
      <c r="Q128" s="11" t="str">
        <f t="shared" si="39"/>
        <v>block_tag_4</v>
      </c>
      <c r="R128" s="30">
        <v>63</v>
      </c>
      <c r="T128" s="127" t="s">
        <v>73</v>
      </c>
      <c r="U128" s="96" t="str">
        <f t="shared" si="30"/>
        <v>棕色钢化玻璃窗格</v>
      </c>
      <c r="V128" s="69" t="b">
        <f>IF(X128&lt;&gt;0,COUNT($V$1:V127))</f>
        <v>0</v>
      </c>
      <c r="W128" s="69">
        <f>COUNTIF($E$3:E128,E128)</f>
        <v>13</v>
      </c>
      <c r="X128" s="69">
        <f t="shared" si="31"/>
        <v>0</v>
      </c>
    </row>
    <row r="129" spans="1:24">
      <c r="A129">
        <f t="shared" si="23"/>
        <v>127</v>
      </c>
      <c r="B129" s="18">
        <f t="shared" si="35"/>
        <v>116013</v>
      </c>
      <c r="C129" s="18">
        <f t="shared" si="36"/>
        <v>4464</v>
      </c>
      <c r="D129" s="18">
        <f t="shared" si="37"/>
        <v>416013</v>
      </c>
      <c r="E129" s="1">
        <v>160</v>
      </c>
      <c r="F129" s="1">
        <v>13</v>
      </c>
      <c r="G129" s="1">
        <v>4</v>
      </c>
      <c r="H129" s="18">
        <f t="shared" si="42"/>
        <v>0.1</v>
      </c>
      <c r="I129" s="20" t="s">
        <v>612</v>
      </c>
      <c r="J129" s="11">
        <f t="shared" si="41"/>
        <v>8</v>
      </c>
      <c r="K129" s="11">
        <f t="shared" si="41"/>
        <v>8</v>
      </c>
      <c r="L129" s="11">
        <f t="shared" si="41"/>
        <v>1</v>
      </c>
      <c r="M129" s="11">
        <f t="shared" si="27"/>
        <v>512</v>
      </c>
      <c r="N129" s="95">
        <f t="shared" si="32"/>
        <v>65</v>
      </c>
      <c r="O129" s="84">
        <v>4</v>
      </c>
      <c r="P129" s="11" t="str">
        <f t="shared" si="38"/>
        <v>set:items.json image:block_4</v>
      </c>
      <c r="Q129" s="11" t="str">
        <f t="shared" si="39"/>
        <v>block_tag_4</v>
      </c>
      <c r="R129" s="30">
        <v>64</v>
      </c>
      <c r="T129" s="127" t="s">
        <v>73</v>
      </c>
      <c r="U129" s="96" t="str">
        <f t="shared" si="30"/>
        <v>绿色钢化玻璃窗格</v>
      </c>
      <c r="V129" s="69" t="b">
        <f>IF(X129&lt;&gt;0,COUNT($V$1:V128))</f>
        <v>0</v>
      </c>
      <c r="W129" s="69">
        <f>COUNTIF($E$3:E129,E129)</f>
        <v>14</v>
      </c>
      <c r="X129" s="69">
        <f t="shared" si="31"/>
        <v>0</v>
      </c>
    </row>
    <row r="130" spans="1:24">
      <c r="A130">
        <f t="shared" si="23"/>
        <v>128</v>
      </c>
      <c r="B130" s="18">
        <f t="shared" si="35"/>
        <v>116014</v>
      </c>
      <c r="C130" s="18">
        <f t="shared" si="36"/>
        <v>4465</v>
      </c>
      <c r="D130" s="18">
        <f t="shared" si="37"/>
        <v>416014</v>
      </c>
      <c r="E130" s="1">
        <v>160</v>
      </c>
      <c r="F130" s="1">
        <v>14</v>
      </c>
      <c r="G130" s="1">
        <v>4</v>
      </c>
      <c r="H130" s="18">
        <f t="shared" si="42"/>
        <v>0.1</v>
      </c>
      <c r="I130" s="20" t="s">
        <v>614</v>
      </c>
      <c r="J130" s="11">
        <f t="shared" si="41"/>
        <v>8</v>
      </c>
      <c r="K130" s="11">
        <f t="shared" si="41"/>
        <v>8</v>
      </c>
      <c r="L130" s="11">
        <f t="shared" si="41"/>
        <v>1</v>
      </c>
      <c r="M130" s="11">
        <f t="shared" si="27"/>
        <v>512</v>
      </c>
      <c r="N130" s="95">
        <f t="shared" si="32"/>
        <v>65</v>
      </c>
      <c r="O130" s="84">
        <v>4</v>
      </c>
      <c r="P130" s="11" t="str">
        <f t="shared" si="38"/>
        <v>set:items.json image:block_4</v>
      </c>
      <c r="Q130" s="11" t="str">
        <f t="shared" si="39"/>
        <v>block_tag_4</v>
      </c>
      <c r="R130" s="30">
        <v>65</v>
      </c>
      <c r="T130" s="127" t="s">
        <v>73</v>
      </c>
      <c r="U130" s="96" t="str">
        <f t="shared" si="30"/>
        <v>红色钢化玻璃窗格</v>
      </c>
      <c r="V130" s="69" t="b">
        <f>IF(X130&lt;&gt;0,COUNT($V$1:V129))</f>
        <v>0</v>
      </c>
      <c r="W130" s="69">
        <f>COUNTIF($E$3:E130,E130)</f>
        <v>15</v>
      </c>
      <c r="X130" s="69">
        <f t="shared" si="31"/>
        <v>0</v>
      </c>
    </row>
    <row r="131" spans="1:24">
      <c r="A131">
        <f t="shared" ref="A131:A180" si="43">ROW()-2</f>
        <v>129</v>
      </c>
      <c r="B131" s="18">
        <f t="shared" ref="B131:B162" si="44">_xlfn.NUMBERVALUE(CONCATENATE(1,IF(LEN(E131)=1,"00"&amp;E131,IF(LEN(E131)=2,"0"&amp;E131,E131)),IF(LEN(F131)=1,"0"&amp;F131,F131)))</f>
        <v>116015</v>
      </c>
      <c r="C131" s="18">
        <f t="shared" ref="C131:C162" si="45">_xlfn.NUMBERVALUE(CONCATENATE(O131,G131,IF(LEN(R131)=1,"0"&amp;R131,R131)))</f>
        <v>4466</v>
      </c>
      <c r="D131" s="18">
        <f t="shared" ref="D131:D162" si="46">_xlfn.NUMBERVALUE(CONCATENATE(G131,IF(LEN(E131)=1,"00"&amp;E131,IF(LEN(E131)=2,"0"&amp;E131,E131)),IF(LEN(F131)=1,"0"&amp;F131,F131)))</f>
        <v>416015</v>
      </c>
      <c r="E131" s="1">
        <v>160</v>
      </c>
      <c r="F131" s="1">
        <v>15</v>
      </c>
      <c r="G131" s="1">
        <v>4</v>
      </c>
      <c r="H131" s="18">
        <f t="shared" si="42"/>
        <v>0.1</v>
      </c>
      <c r="I131" s="20" t="s">
        <v>616</v>
      </c>
      <c r="J131" s="11">
        <f t="shared" si="41"/>
        <v>8</v>
      </c>
      <c r="K131" s="11">
        <f t="shared" si="41"/>
        <v>8</v>
      </c>
      <c r="L131" s="11">
        <f t="shared" si="41"/>
        <v>1</v>
      </c>
      <c r="M131" s="11">
        <f t="shared" ref="M131:M180" si="47">K131*64</f>
        <v>512</v>
      </c>
      <c r="N131" s="95">
        <f t="shared" si="32"/>
        <v>65</v>
      </c>
      <c r="O131" s="84">
        <v>4</v>
      </c>
      <c r="P131" s="11" t="str">
        <f t="shared" ref="P131:P162" si="48">VLOOKUP(O131,方块表_二级标签,3,1)</f>
        <v>set:items.json image:block_4</v>
      </c>
      <c r="Q131" s="11" t="str">
        <f t="shared" ref="Q131:Q162" si="49">VLOOKUP(O131,方块表_二级标签,6,1)</f>
        <v>block_tag_4</v>
      </c>
      <c r="R131" s="30">
        <v>66</v>
      </c>
      <c r="T131" s="127" t="s">
        <v>73</v>
      </c>
      <c r="U131" s="96" t="str">
        <f t="shared" ref="U131:U180" si="50">I131</f>
        <v>黑色钢化玻璃窗格</v>
      </c>
      <c r="V131" s="69" t="b">
        <f>IF(X131&lt;&gt;0,COUNT($V$1:V130))</f>
        <v>0</v>
      </c>
      <c r="W131" s="69">
        <f>COUNTIF($E$3:E131,E131)</f>
        <v>16</v>
      </c>
      <c r="X131" s="69">
        <f t="shared" ref="X131:X180" si="51">IF(W131=1,E131,0)</f>
        <v>0</v>
      </c>
    </row>
    <row r="132" spans="1:24">
      <c r="A132">
        <f t="shared" si="43"/>
        <v>130</v>
      </c>
      <c r="B132" s="18">
        <f t="shared" si="44"/>
        <v>103500</v>
      </c>
      <c r="C132" s="18">
        <f t="shared" si="45"/>
        <v>5201</v>
      </c>
      <c r="D132" s="18">
        <f t="shared" si="46"/>
        <v>203500</v>
      </c>
      <c r="E132" s="1">
        <v>35</v>
      </c>
      <c r="F132" s="1">
        <v>0</v>
      </c>
      <c r="G132" s="1">
        <v>2</v>
      </c>
      <c r="H132" s="18">
        <f t="shared" si="42"/>
        <v>0.1</v>
      </c>
      <c r="I132" s="20" t="s">
        <v>162</v>
      </c>
      <c r="J132" s="11">
        <f t="shared" si="41"/>
        <v>4</v>
      </c>
      <c r="K132" s="11">
        <f t="shared" si="41"/>
        <v>4</v>
      </c>
      <c r="L132" s="11">
        <f t="shared" si="41"/>
        <v>1</v>
      </c>
      <c r="M132" s="11">
        <f t="shared" si="47"/>
        <v>256</v>
      </c>
      <c r="N132" s="95">
        <f t="shared" ref="N132:N180" si="52">FLOOR(L132*64,1)+1</f>
        <v>65</v>
      </c>
      <c r="O132" s="84">
        <v>5</v>
      </c>
      <c r="P132" s="11" t="str">
        <f t="shared" si="48"/>
        <v>set:items.json image:block_5</v>
      </c>
      <c r="Q132" s="11" t="str">
        <f t="shared" si="49"/>
        <v>block_tag_5</v>
      </c>
      <c r="R132" s="30">
        <v>1</v>
      </c>
      <c r="T132" s="127" t="s">
        <v>73</v>
      </c>
      <c r="U132" s="96" t="str">
        <f t="shared" si="50"/>
        <v>白色羊毛</v>
      </c>
      <c r="V132" s="69">
        <f>IF(X132&lt;&gt;0,COUNT($V$1:V131))</f>
        <v>42</v>
      </c>
      <c r="W132" s="69">
        <f>COUNTIF($E$3:E132,E132)</f>
        <v>1</v>
      </c>
      <c r="X132" s="69">
        <f t="shared" si="51"/>
        <v>35</v>
      </c>
    </row>
    <row r="133" spans="1:24">
      <c r="A133">
        <f t="shared" si="43"/>
        <v>131</v>
      </c>
      <c r="B133" s="18">
        <f t="shared" si="44"/>
        <v>103501</v>
      </c>
      <c r="C133" s="18">
        <f t="shared" si="45"/>
        <v>5202</v>
      </c>
      <c r="D133" s="18">
        <f t="shared" si="46"/>
        <v>203501</v>
      </c>
      <c r="E133" s="1">
        <v>35</v>
      </c>
      <c r="F133" s="1">
        <v>1</v>
      </c>
      <c r="G133" s="1">
        <v>2</v>
      </c>
      <c r="H133" s="18">
        <f t="shared" si="42"/>
        <v>0.1</v>
      </c>
      <c r="I133" s="20" t="s">
        <v>167</v>
      </c>
      <c r="J133" s="11">
        <f t="shared" si="41"/>
        <v>4</v>
      </c>
      <c r="K133" s="11">
        <f t="shared" si="41"/>
        <v>4</v>
      </c>
      <c r="L133" s="11">
        <f t="shared" si="41"/>
        <v>1</v>
      </c>
      <c r="M133" s="11">
        <f t="shared" si="47"/>
        <v>256</v>
      </c>
      <c r="N133" s="95">
        <f t="shared" si="52"/>
        <v>65</v>
      </c>
      <c r="O133" s="84">
        <v>5</v>
      </c>
      <c r="P133" s="11" t="str">
        <f t="shared" si="48"/>
        <v>set:items.json image:block_5</v>
      </c>
      <c r="Q133" s="11" t="str">
        <f t="shared" si="49"/>
        <v>block_tag_5</v>
      </c>
      <c r="R133" s="30">
        <v>2</v>
      </c>
      <c r="T133" s="127" t="s">
        <v>73</v>
      </c>
      <c r="U133" s="96" t="str">
        <f t="shared" si="50"/>
        <v>橙色羊毛</v>
      </c>
      <c r="V133" s="69" t="b">
        <f>IF(X133&lt;&gt;0,COUNT($V$1:V132))</f>
        <v>0</v>
      </c>
      <c r="W133" s="69">
        <f>COUNTIF($E$3:E133,E133)</f>
        <v>2</v>
      </c>
      <c r="X133" s="69">
        <f t="shared" si="51"/>
        <v>0</v>
      </c>
    </row>
    <row r="134" spans="1:24">
      <c r="A134">
        <f t="shared" si="43"/>
        <v>132</v>
      </c>
      <c r="B134" s="18">
        <f t="shared" si="44"/>
        <v>103502</v>
      </c>
      <c r="C134" s="18">
        <f t="shared" si="45"/>
        <v>5203</v>
      </c>
      <c r="D134" s="18">
        <f t="shared" si="46"/>
        <v>203502</v>
      </c>
      <c r="E134" s="1">
        <v>35</v>
      </c>
      <c r="F134" s="1">
        <v>2</v>
      </c>
      <c r="G134" s="1">
        <v>2</v>
      </c>
      <c r="H134" s="18">
        <f t="shared" si="42"/>
        <v>0.1</v>
      </c>
      <c r="I134" s="20" t="s">
        <v>172</v>
      </c>
      <c r="J134" s="11">
        <f t="shared" si="41"/>
        <v>4</v>
      </c>
      <c r="K134" s="11">
        <f t="shared" si="41"/>
        <v>4</v>
      </c>
      <c r="L134" s="11">
        <f t="shared" si="41"/>
        <v>1</v>
      </c>
      <c r="M134" s="11">
        <f t="shared" si="47"/>
        <v>256</v>
      </c>
      <c r="N134" s="95">
        <f t="shared" si="52"/>
        <v>65</v>
      </c>
      <c r="O134" s="84">
        <v>5</v>
      </c>
      <c r="P134" s="11" t="str">
        <f t="shared" si="48"/>
        <v>set:items.json image:block_5</v>
      </c>
      <c r="Q134" s="11" t="str">
        <f t="shared" si="49"/>
        <v>block_tag_5</v>
      </c>
      <c r="R134" s="30">
        <v>3</v>
      </c>
      <c r="T134" s="127" t="s">
        <v>73</v>
      </c>
      <c r="U134" s="96" t="str">
        <f t="shared" si="50"/>
        <v>品红色羊毛</v>
      </c>
      <c r="V134" s="69" t="b">
        <f>IF(X134&lt;&gt;0,COUNT($V$1:V133))</f>
        <v>0</v>
      </c>
      <c r="W134" s="69">
        <f>COUNTIF($E$3:E134,E134)</f>
        <v>3</v>
      </c>
      <c r="X134" s="69">
        <f t="shared" si="51"/>
        <v>0</v>
      </c>
    </row>
    <row r="135" spans="1:24">
      <c r="A135">
        <f t="shared" si="43"/>
        <v>133</v>
      </c>
      <c r="B135" s="18">
        <f t="shared" si="44"/>
        <v>103503</v>
      </c>
      <c r="C135" s="18">
        <f t="shared" si="45"/>
        <v>5204</v>
      </c>
      <c r="D135" s="18">
        <f t="shared" si="46"/>
        <v>203503</v>
      </c>
      <c r="E135" s="1">
        <v>35</v>
      </c>
      <c r="F135" s="1">
        <v>3</v>
      </c>
      <c r="G135" s="1">
        <v>2</v>
      </c>
      <c r="H135" s="18">
        <f t="shared" si="42"/>
        <v>0.1</v>
      </c>
      <c r="I135" s="20" t="s">
        <v>176</v>
      </c>
      <c r="J135" s="11">
        <f t="shared" si="41"/>
        <v>4</v>
      </c>
      <c r="K135" s="11">
        <f t="shared" si="41"/>
        <v>4</v>
      </c>
      <c r="L135" s="11">
        <f t="shared" si="41"/>
        <v>1</v>
      </c>
      <c r="M135" s="11">
        <f t="shared" si="47"/>
        <v>256</v>
      </c>
      <c r="N135" s="95">
        <f t="shared" si="52"/>
        <v>65</v>
      </c>
      <c r="O135" s="84">
        <v>5</v>
      </c>
      <c r="P135" s="11" t="str">
        <f t="shared" si="48"/>
        <v>set:items.json image:block_5</v>
      </c>
      <c r="Q135" s="11" t="str">
        <f t="shared" si="49"/>
        <v>block_tag_5</v>
      </c>
      <c r="R135" s="30">
        <v>4</v>
      </c>
      <c r="T135" s="127" t="s">
        <v>73</v>
      </c>
      <c r="U135" s="96" t="str">
        <f t="shared" si="50"/>
        <v>浅蓝色羊毛</v>
      </c>
      <c r="V135" s="69" t="b">
        <f>IF(X135&lt;&gt;0,COUNT($V$1:V134))</f>
        <v>0</v>
      </c>
      <c r="W135" s="69">
        <f>COUNTIF($E$3:E135,E135)</f>
        <v>4</v>
      </c>
      <c r="X135" s="69">
        <f t="shared" si="51"/>
        <v>0</v>
      </c>
    </row>
    <row r="136" spans="1:24">
      <c r="A136">
        <f t="shared" si="43"/>
        <v>134</v>
      </c>
      <c r="B136" s="18">
        <f t="shared" si="44"/>
        <v>103504</v>
      </c>
      <c r="C136" s="18">
        <f t="shared" si="45"/>
        <v>5205</v>
      </c>
      <c r="D136" s="18">
        <f t="shared" si="46"/>
        <v>203504</v>
      </c>
      <c r="E136" s="1">
        <v>35</v>
      </c>
      <c r="F136" s="1">
        <v>4</v>
      </c>
      <c r="G136" s="1">
        <v>2</v>
      </c>
      <c r="H136" s="18">
        <f t="shared" si="42"/>
        <v>0.1</v>
      </c>
      <c r="I136" s="20" t="s">
        <v>180</v>
      </c>
      <c r="J136" s="11">
        <f t="shared" si="41"/>
        <v>4</v>
      </c>
      <c r="K136" s="11">
        <f t="shared" si="41"/>
        <v>4</v>
      </c>
      <c r="L136" s="11">
        <f t="shared" si="41"/>
        <v>1</v>
      </c>
      <c r="M136" s="11">
        <f t="shared" si="47"/>
        <v>256</v>
      </c>
      <c r="N136" s="95">
        <f t="shared" si="52"/>
        <v>65</v>
      </c>
      <c r="O136" s="84">
        <v>5</v>
      </c>
      <c r="P136" s="11" t="str">
        <f t="shared" si="48"/>
        <v>set:items.json image:block_5</v>
      </c>
      <c r="Q136" s="11" t="str">
        <f t="shared" si="49"/>
        <v>block_tag_5</v>
      </c>
      <c r="R136" s="30">
        <v>5</v>
      </c>
      <c r="T136" s="127" t="s">
        <v>73</v>
      </c>
      <c r="U136" s="96" t="str">
        <f t="shared" si="50"/>
        <v>黄色羊毛</v>
      </c>
      <c r="V136" s="69" t="b">
        <f>IF(X136&lt;&gt;0,COUNT($V$1:V135))</f>
        <v>0</v>
      </c>
      <c r="W136" s="69">
        <f>COUNTIF($E$3:E136,E136)</f>
        <v>5</v>
      </c>
      <c r="X136" s="69">
        <f t="shared" si="51"/>
        <v>0</v>
      </c>
    </row>
    <row r="137" spans="1:24">
      <c r="A137">
        <f t="shared" si="43"/>
        <v>135</v>
      </c>
      <c r="B137" s="18">
        <f t="shared" si="44"/>
        <v>103505</v>
      </c>
      <c r="C137" s="18">
        <f t="shared" si="45"/>
        <v>5206</v>
      </c>
      <c r="D137" s="18">
        <f t="shared" si="46"/>
        <v>203505</v>
      </c>
      <c r="E137" s="1">
        <v>35</v>
      </c>
      <c r="F137" s="1">
        <v>5</v>
      </c>
      <c r="G137" s="1">
        <v>2</v>
      </c>
      <c r="H137" s="18">
        <f t="shared" si="42"/>
        <v>0.1</v>
      </c>
      <c r="I137" s="20" t="s">
        <v>184</v>
      </c>
      <c r="J137" s="11">
        <f t="shared" si="41"/>
        <v>4</v>
      </c>
      <c r="K137" s="11">
        <f t="shared" si="41"/>
        <v>4</v>
      </c>
      <c r="L137" s="11">
        <f t="shared" si="41"/>
        <v>1</v>
      </c>
      <c r="M137" s="11">
        <f t="shared" si="47"/>
        <v>256</v>
      </c>
      <c r="N137" s="95">
        <f t="shared" si="52"/>
        <v>65</v>
      </c>
      <c r="O137" s="84">
        <v>5</v>
      </c>
      <c r="P137" s="11" t="str">
        <f t="shared" si="48"/>
        <v>set:items.json image:block_5</v>
      </c>
      <c r="Q137" s="11" t="str">
        <f t="shared" si="49"/>
        <v>block_tag_5</v>
      </c>
      <c r="R137" s="30">
        <v>6</v>
      </c>
      <c r="T137" s="127" t="s">
        <v>73</v>
      </c>
      <c r="U137" s="96" t="str">
        <f t="shared" si="50"/>
        <v>浅绿色羊毛</v>
      </c>
      <c r="V137" s="69" t="b">
        <f>IF(X137&lt;&gt;0,COUNT($V$1:V136))</f>
        <v>0</v>
      </c>
      <c r="W137" s="69">
        <f>COUNTIF($E$3:E137,E137)</f>
        <v>6</v>
      </c>
      <c r="X137" s="69">
        <f t="shared" si="51"/>
        <v>0</v>
      </c>
    </row>
    <row r="138" spans="1:24">
      <c r="A138">
        <f t="shared" si="43"/>
        <v>136</v>
      </c>
      <c r="B138" s="18">
        <f t="shared" si="44"/>
        <v>103506</v>
      </c>
      <c r="C138" s="18">
        <f t="shared" si="45"/>
        <v>5207</v>
      </c>
      <c r="D138" s="18">
        <f t="shared" si="46"/>
        <v>203506</v>
      </c>
      <c r="E138" s="1">
        <v>35</v>
      </c>
      <c r="F138" s="1">
        <v>6</v>
      </c>
      <c r="G138" s="1">
        <v>2</v>
      </c>
      <c r="H138" s="18">
        <f t="shared" si="42"/>
        <v>0.1</v>
      </c>
      <c r="I138" s="20" t="s">
        <v>188</v>
      </c>
      <c r="J138" s="11">
        <f t="shared" si="41"/>
        <v>4</v>
      </c>
      <c r="K138" s="11">
        <f t="shared" si="41"/>
        <v>4</v>
      </c>
      <c r="L138" s="11">
        <f t="shared" si="41"/>
        <v>1</v>
      </c>
      <c r="M138" s="11">
        <f t="shared" si="47"/>
        <v>256</v>
      </c>
      <c r="N138" s="95">
        <f t="shared" si="52"/>
        <v>65</v>
      </c>
      <c r="O138" s="84">
        <v>5</v>
      </c>
      <c r="P138" s="11" t="str">
        <f t="shared" si="48"/>
        <v>set:items.json image:block_5</v>
      </c>
      <c r="Q138" s="11" t="str">
        <f t="shared" si="49"/>
        <v>block_tag_5</v>
      </c>
      <c r="R138" s="30">
        <v>7</v>
      </c>
      <c r="T138" s="127" t="s">
        <v>73</v>
      </c>
      <c r="U138" s="96" t="str">
        <f t="shared" si="50"/>
        <v>粉色羊毛</v>
      </c>
      <c r="V138" s="69" t="b">
        <f>IF(X138&lt;&gt;0,COUNT($V$1:V137))</f>
        <v>0</v>
      </c>
      <c r="W138" s="69">
        <f>COUNTIF($E$3:E138,E138)</f>
        <v>7</v>
      </c>
      <c r="X138" s="69">
        <f t="shared" si="51"/>
        <v>0</v>
      </c>
    </row>
    <row r="139" spans="1:24">
      <c r="A139">
        <f t="shared" si="43"/>
        <v>137</v>
      </c>
      <c r="B139" s="18">
        <f t="shared" si="44"/>
        <v>103507</v>
      </c>
      <c r="C139" s="18">
        <f t="shared" si="45"/>
        <v>5208</v>
      </c>
      <c r="D139" s="18">
        <f t="shared" si="46"/>
        <v>203507</v>
      </c>
      <c r="E139" s="1">
        <v>35</v>
      </c>
      <c r="F139" s="1">
        <v>7</v>
      </c>
      <c r="G139" s="1">
        <v>2</v>
      </c>
      <c r="H139" s="18">
        <f t="shared" si="42"/>
        <v>0.1</v>
      </c>
      <c r="I139" s="20" t="s">
        <v>192</v>
      </c>
      <c r="J139" s="11">
        <f t="shared" si="41"/>
        <v>4</v>
      </c>
      <c r="K139" s="11">
        <f t="shared" si="41"/>
        <v>4</v>
      </c>
      <c r="L139" s="11">
        <f t="shared" si="41"/>
        <v>1</v>
      </c>
      <c r="M139" s="11">
        <f t="shared" si="47"/>
        <v>256</v>
      </c>
      <c r="N139" s="95">
        <f t="shared" si="52"/>
        <v>65</v>
      </c>
      <c r="O139" s="84">
        <v>5</v>
      </c>
      <c r="P139" s="11" t="str">
        <f t="shared" si="48"/>
        <v>set:items.json image:block_5</v>
      </c>
      <c r="Q139" s="11" t="str">
        <f t="shared" si="49"/>
        <v>block_tag_5</v>
      </c>
      <c r="R139" s="30">
        <v>8</v>
      </c>
      <c r="T139" s="127" t="s">
        <v>73</v>
      </c>
      <c r="U139" s="96" t="str">
        <f t="shared" si="50"/>
        <v>灰色羊毛</v>
      </c>
      <c r="V139" s="69" t="b">
        <f>IF(X139&lt;&gt;0,COUNT($V$1:V138))</f>
        <v>0</v>
      </c>
      <c r="W139" s="69">
        <f>COUNTIF($E$3:E139,E139)</f>
        <v>8</v>
      </c>
      <c r="X139" s="69">
        <f t="shared" si="51"/>
        <v>0</v>
      </c>
    </row>
    <row r="140" spans="1:24">
      <c r="A140">
        <f t="shared" si="43"/>
        <v>138</v>
      </c>
      <c r="B140" s="18">
        <f t="shared" si="44"/>
        <v>103508</v>
      </c>
      <c r="C140" s="18">
        <f t="shared" si="45"/>
        <v>5209</v>
      </c>
      <c r="D140" s="18">
        <f t="shared" si="46"/>
        <v>203508</v>
      </c>
      <c r="E140" s="1">
        <v>35</v>
      </c>
      <c r="F140" s="1">
        <v>8</v>
      </c>
      <c r="G140" s="1">
        <v>2</v>
      </c>
      <c r="H140" s="18">
        <f t="shared" si="42"/>
        <v>0.1</v>
      </c>
      <c r="I140" s="20" t="s">
        <v>196</v>
      </c>
      <c r="J140" s="11">
        <f t="shared" si="41"/>
        <v>4</v>
      </c>
      <c r="K140" s="11">
        <f t="shared" si="41"/>
        <v>4</v>
      </c>
      <c r="L140" s="11">
        <f t="shared" si="41"/>
        <v>1</v>
      </c>
      <c r="M140" s="11">
        <f t="shared" si="47"/>
        <v>256</v>
      </c>
      <c r="N140" s="95">
        <f t="shared" si="52"/>
        <v>65</v>
      </c>
      <c r="O140" s="84">
        <v>5</v>
      </c>
      <c r="P140" s="11" t="str">
        <f t="shared" si="48"/>
        <v>set:items.json image:block_5</v>
      </c>
      <c r="Q140" s="11" t="str">
        <f t="shared" si="49"/>
        <v>block_tag_5</v>
      </c>
      <c r="R140" s="30">
        <v>9</v>
      </c>
      <c r="T140" s="127" t="s">
        <v>73</v>
      </c>
      <c r="U140" s="96" t="str">
        <f t="shared" si="50"/>
        <v>浅灰色羊毛</v>
      </c>
      <c r="V140" s="69" t="b">
        <f>IF(X140&lt;&gt;0,COUNT($V$1:V139))</f>
        <v>0</v>
      </c>
      <c r="W140" s="69">
        <f>COUNTIF($E$3:E140,E140)</f>
        <v>9</v>
      </c>
      <c r="X140" s="69">
        <f t="shared" si="51"/>
        <v>0</v>
      </c>
    </row>
    <row r="141" spans="1:24">
      <c r="A141">
        <f t="shared" si="43"/>
        <v>139</v>
      </c>
      <c r="B141" s="18">
        <f t="shared" si="44"/>
        <v>103509</v>
      </c>
      <c r="C141" s="18">
        <f t="shared" si="45"/>
        <v>5210</v>
      </c>
      <c r="D141" s="18">
        <f t="shared" si="46"/>
        <v>203509</v>
      </c>
      <c r="E141" s="1">
        <v>35</v>
      </c>
      <c r="F141" s="1">
        <v>9</v>
      </c>
      <c r="G141" s="1">
        <v>2</v>
      </c>
      <c r="H141" s="18">
        <f t="shared" si="42"/>
        <v>0.1</v>
      </c>
      <c r="I141" s="20" t="s">
        <v>200</v>
      </c>
      <c r="J141" s="11">
        <f t="shared" si="41"/>
        <v>4</v>
      </c>
      <c r="K141" s="11">
        <f t="shared" si="41"/>
        <v>4</v>
      </c>
      <c r="L141" s="11">
        <f t="shared" si="41"/>
        <v>1</v>
      </c>
      <c r="M141" s="11">
        <f t="shared" si="47"/>
        <v>256</v>
      </c>
      <c r="N141" s="95">
        <f t="shared" si="52"/>
        <v>65</v>
      </c>
      <c r="O141" s="84">
        <v>5</v>
      </c>
      <c r="P141" s="11" t="str">
        <f t="shared" si="48"/>
        <v>set:items.json image:block_5</v>
      </c>
      <c r="Q141" s="11" t="str">
        <f t="shared" si="49"/>
        <v>block_tag_5</v>
      </c>
      <c r="R141" s="30">
        <v>10</v>
      </c>
      <c r="T141" s="127" t="s">
        <v>73</v>
      </c>
      <c r="U141" s="96" t="str">
        <f t="shared" si="50"/>
        <v>青色羊毛</v>
      </c>
      <c r="V141" s="69" t="b">
        <f>IF(X141&lt;&gt;0,COUNT($V$1:V140))</f>
        <v>0</v>
      </c>
      <c r="W141" s="69">
        <f>COUNTIF($E$3:E141,E141)</f>
        <v>10</v>
      </c>
      <c r="X141" s="69">
        <f t="shared" si="51"/>
        <v>0</v>
      </c>
    </row>
    <row r="142" spans="1:24">
      <c r="A142">
        <f t="shared" si="43"/>
        <v>140</v>
      </c>
      <c r="B142" s="18">
        <f t="shared" si="44"/>
        <v>103510</v>
      </c>
      <c r="C142" s="18">
        <f t="shared" si="45"/>
        <v>5211</v>
      </c>
      <c r="D142" s="18">
        <f t="shared" si="46"/>
        <v>203510</v>
      </c>
      <c r="E142" s="1">
        <v>35</v>
      </c>
      <c r="F142" s="1">
        <v>10</v>
      </c>
      <c r="G142" s="1">
        <v>2</v>
      </c>
      <c r="H142" s="18">
        <f t="shared" si="42"/>
        <v>0.1</v>
      </c>
      <c r="I142" s="20" t="s">
        <v>204</v>
      </c>
      <c r="J142" s="11">
        <f t="shared" si="41"/>
        <v>4</v>
      </c>
      <c r="K142" s="11">
        <f t="shared" si="41"/>
        <v>4</v>
      </c>
      <c r="L142" s="11">
        <f t="shared" si="41"/>
        <v>1</v>
      </c>
      <c r="M142" s="11">
        <f t="shared" si="47"/>
        <v>256</v>
      </c>
      <c r="N142" s="95">
        <f t="shared" si="52"/>
        <v>65</v>
      </c>
      <c r="O142" s="84">
        <v>5</v>
      </c>
      <c r="P142" s="11" t="str">
        <f t="shared" si="48"/>
        <v>set:items.json image:block_5</v>
      </c>
      <c r="Q142" s="11" t="str">
        <f t="shared" si="49"/>
        <v>block_tag_5</v>
      </c>
      <c r="R142" s="30">
        <v>11</v>
      </c>
      <c r="T142" s="127" t="s">
        <v>73</v>
      </c>
      <c r="U142" s="96" t="str">
        <f t="shared" si="50"/>
        <v>紫色羊毛</v>
      </c>
      <c r="V142" s="69" t="b">
        <f>IF(X142&lt;&gt;0,COUNT($V$1:V141))</f>
        <v>0</v>
      </c>
      <c r="W142" s="69">
        <f>COUNTIF($E$3:E142,E142)</f>
        <v>11</v>
      </c>
      <c r="X142" s="69">
        <f t="shared" si="51"/>
        <v>0</v>
      </c>
    </row>
    <row r="143" spans="1:24">
      <c r="A143">
        <f t="shared" si="43"/>
        <v>141</v>
      </c>
      <c r="B143" s="18">
        <f t="shared" si="44"/>
        <v>103511</v>
      </c>
      <c r="C143" s="18">
        <f t="shared" si="45"/>
        <v>5212</v>
      </c>
      <c r="D143" s="18">
        <f t="shared" si="46"/>
        <v>203511</v>
      </c>
      <c r="E143" s="1">
        <v>35</v>
      </c>
      <c r="F143" s="1">
        <v>11</v>
      </c>
      <c r="G143" s="1">
        <v>2</v>
      </c>
      <c r="H143" s="18">
        <f t="shared" si="42"/>
        <v>0.1</v>
      </c>
      <c r="I143" s="20" t="s">
        <v>209</v>
      </c>
      <c r="J143" s="11">
        <f t="shared" si="41"/>
        <v>4</v>
      </c>
      <c r="K143" s="11">
        <f t="shared" si="41"/>
        <v>4</v>
      </c>
      <c r="L143" s="11">
        <f t="shared" si="41"/>
        <v>1</v>
      </c>
      <c r="M143" s="11">
        <f t="shared" si="47"/>
        <v>256</v>
      </c>
      <c r="N143" s="95">
        <f t="shared" si="52"/>
        <v>65</v>
      </c>
      <c r="O143" s="84">
        <v>5</v>
      </c>
      <c r="P143" s="11" t="str">
        <f t="shared" si="48"/>
        <v>set:items.json image:block_5</v>
      </c>
      <c r="Q143" s="11" t="str">
        <f t="shared" si="49"/>
        <v>block_tag_5</v>
      </c>
      <c r="R143" s="30">
        <v>12</v>
      </c>
      <c r="T143" s="127" t="s">
        <v>73</v>
      </c>
      <c r="U143" s="96" t="str">
        <f t="shared" si="50"/>
        <v>蓝色羊毛</v>
      </c>
      <c r="V143" s="69" t="b">
        <f>IF(X143&lt;&gt;0,COUNT($V$1:V142))</f>
        <v>0</v>
      </c>
      <c r="W143" s="69">
        <f>COUNTIF($E$3:E143,E143)</f>
        <v>12</v>
      </c>
      <c r="X143" s="69">
        <f t="shared" si="51"/>
        <v>0</v>
      </c>
    </row>
    <row r="144" spans="1:24">
      <c r="A144">
        <f t="shared" si="43"/>
        <v>142</v>
      </c>
      <c r="B144" s="18">
        <f t="shared" si="44"/>
        <v>103512</v>
      </c>
      <c r="C144" s="18">
        <f t="shared" si="45"/>
        <v>5213</v>
      </c>
      <c r="D144" s="18">
        <f t="shared" si="46"/>
        <v>203512</v>
      </c>
      <c r="E144" s="1">
        <v>35</v>
      </c>
      <c r="F144" s="1">
        <v>12</v>
      </c>
      <c r="G144" s="1">
        <v>2</v>
      </c>
      <c r="H144" s="18">
        <f t="shared" si="42"/>
        <v>0.1</v>
      </c>
      <c r="I144" s="20" t="s">
        <v>214</v>
      </c>
      <c r="J144" s="11">
        <f t="shared" ref="J144:L163" si="53">VLOOKUP($G144,经济表_方块价格积分,J$2,1)</f>
        <v>4</v>
      </c>
      <c r="K144" s="11">
        <f t="shared" si="53"/>
        <v>4</v>
      </c>
      <c r="L144" s="11">
        <f t="shared" si="53"/>
        <v>1</v>
      </c>
      <c r="M144" s="11">
        <f t="shared" si="47"/>
        <v>256</v>
      </c>
      <c r="N144" s="95">
        <f t="shared" si="52"/>
        <v>65</v>
      </c>
      <c r="O144" s="84">
        <v>5</v>
      </c>
      <c r="P144" s="11" t="str">
        <f t="shared" si="48"/>
        <v>set:items.json image:block_5</v>
      </c>
      <c r="Q144" s="11" t="str">
        <f t="shared" si="49"/>
        <v>block_tag_5</v>
      </c>
      <c r="R144" s="30">
        <v>13</v>
      </c>
      <c r="T144" s="127" t="s">
        <v>73</v>
      </c>
      <c r="U144" s="96" t="str">
        <f t="shared" si="50"/>
        <v>棕色羊毛</v>
      </c>
      <c r="V144" s="69" t="b">
        <f>IF(X144&lt;&gt;0,COUNT($V$1:V143))</f>
        <v>0</v>
      </c>
      <c r="W144" s="69">
        <f>COUNTIF($E$3:E144,E144)</f>
        <v>13</v>
      </c>
      <c r="X144" s="69">
        <f t="shared" si="51"/>
        <v>0</v>
      </c>
    </row>
    <row r="145" spans="1:24">
      <c r="A145">
        <f t="shared" si="43"/>
        <v>143</v>
      </c>
      <c r="B145" s="18">
        <f t="shared" si="44"/>
        <v>103513</v>
      </c>
      <c r="C145" s="18">
        <f t="shared" si="45"/>
        <v>5214</v>
      </c>
      <c r="D145" s="18">
        <f t="shared" si="46"/>
        <v>203513</v>
      </c>
      <c r="E145" s="1">
        <v>35</v>
      </c>
      <c r="F145" s="1">
        <v>13</v>
      </c>
      <c r="G145" s="1">
        <v>2</v>
      </c>
      <c r="H145" s="18">
        <f t="shared" si="42"/>
        <v>0.1</v>
      </c>
      <c r="I145" s="20" t="s">
        <v>219</v>
      </c>
      <c r="J145" s="11">
        <f t="shared" si="53"/>
        <v>4</v>
      </c>
      <c r="K145" s="11">
        <f t="shared" si="53"/>
        <v>4</v>
      </c>
      <c r="L145" s="11">
        <f t="shared" si="53"/>
        <v>1</v>
      </c>
      <c r="M145" s="11">
        <f t="shared" si="47"/>
        <v>256</v>
      </c>
      <c r="N145" s="95">
        <f t="shared" si="52"/>
        <v>65</v>
      </c>
      <c r="O145" s="84">
        <v>5</v>
      </c>
      <c r="P145" s="11" t="str">
        <f t="shared" si="48"/>
        <v>set:items.json image:block_5</v>
      </c>
      <c r="Q145" s="11" t="str">
        <f t="shared" si="49"/>
        <v>block_tag_5</v>
      </c>
      <c r="R145" s="30">
        <v>14</v>
      </c>
      <c r="T145" s="127" t="s">
        <v>73</v>
      </c>
      <c r="U145" s="96" t="str">
        <f t="shared" si="50"/>
        <v>绿色羊毛</v>
      </c>
      <c r="V145" s="69" t="b">
        <f>IF(X145&lt;&gt;0,COUNT($V$1:V144))</f>
        <v>0</v>
      </c>
      <c r="W145" s="69">
        <f>COUNTIF($E$3:E145,E145)</f>
        <v>14</v>
      </c>
      <c r="X145" s="69">
        <f t="shared" si="51"/>
        <v>0</v>
      </c>
    </row>
    <row r="146" spans="1:24">
      <c r="A146">
        <f t="shared" si="43"/>
        <v>144</v>
      </c>
      <c r="B146" s="18">
        <f t="shared" si="44"/>
        <v>103514</v>
      </c>
      <c r="C146" s="18">
        <f t="shared" si="45"/>
        <v>5215</v>
      </c>
      <c r="D146" s="18">
        <f t="shared" si="46"/>
        <v>203514</v>
      </c>
      <c r="E146" s="1">
        <v>35</v>
      </c>
      <c r="F146" s="1">
        <v>14</v>
      </c>
      <c r="G146" s="1">
        <v>2</v>
      </c>
      <c r="H146" s="18">
        <f t="shared" si="42"/>
        <v>0.1</v>
      </c>
      <c r="I146" s="20" t="s">
        <v>224</v>
      </c>
      <c r="J146" s="11">
        <f t="shared" si="53"/>
        <v>4</v>
      </c>
      <c r="K146" s="11">
        <f t="shared" si="53"/>
        <v>4</v>
      </c>
      <c r="L146" s="11">
        <f t="shared" si="53"/>
        <v>1</v>
      </c>
      <c r="M146" s="11">
        <f t="shared" si="47"/>
        <v>256</v>
      </c>
      <c r="N146" s="95">
        <f t="shared" si="52"/>
        <v>65</v>
      </c>
      <c r="O146" s="84">
        <v>5</v>
      </c>
      <c r="P146" s="11" t="str">
        <f t="shared" si="48"/>
        <v>set:items.json image:block_5</v>
      </c>
      <c r="Q146" s="11" t="str">
        <f t="shared" si="49"/>
        <v>block_tag_5</v>
      </c>
      <c r="R146" s="30">
        <v>15</v>
      </c>
      <c r="T146" s="127" t="s">
        <v>73</v>
      </c>
      <c r="U146" s="96" t="str">
        <f t="shared" si="50"/>
        <v>红色羊毛</v>
      </c>
      <c r="V146" s="69" t="b">
        <f>IF(X146&lt;&gt;0,COUNT($V$1:V145))</f>
        <v>0</v>
      </c>
      <c r="W146" s="69">
        <f>COUNTIF($E$3:E146,E146)</f>
        <v>15</v>
      </c>
      <c r="X146" s="69">
        <f t="shared" si="51"/>
        <v>0</v>
      </c>
    </row>
    <row r="147" spans="1:24">
      <c r="A147">
        <f t="shared" si="43"/>
        <v>145</v>
      </c>
      <c r="B147" s="18">
        <f t="shared" si="44"/>
        <v>103515</v>
      </c>
      <c r="C147" s="18">
        <f t="shared" si="45"/>
        <v>5216</v>
      </c>
      <c r="D147" s="18">
        <f t="shared" si="46"/>
        <v>203515</v>
      </c>
      <c r="E147" s="1">
        <v>35</v>
      </c>
      <c r="F147" s="1">
        <v>15</v>
      </c>
      <c r="G147" s="1">
        <v>2</v>
      </c>
      <c r="H147" s="18">
        <f t="shared" si="42"/>
        <v>0.1</v>
      </c>
      <c r="I147" s="20" t="s">
        <v>229</v>
      </c>
      <c r="J147" s="11">
        <f t="shared" si="53"/>
        <v>4</v>
      </c>
      <c r="K147" s="11">
        <f t="shared" si="53"/>
        <v>4</v>
      </c>
      <c r="L147" s="11">
        <f t="shared" si="53"/>
        <v>1</v>
      </c>
      <c r="M147" s="11">
        <f t="shared" si="47"/>
        <v>256</v>
      </c>
      <c r="N147" s="95">
        <f t="shared" si="52"/>
        <v>65</v>
      </c>
      <c r="O147" s="84">
        <v>5</v>
      </c>
      <c r="P147" s="11" t="str">
        <f t="shared" si="48"/>
        <v>set:items.json image:block_5</v>
      </c>
      <c r="Q147" s="11" t="str">
        <f t="shared" si="49"/>
        <v>block_tag_5</v>
      </c>
      <c r="R147" s="30">
        <v>16</v>
      </c>
      <c r="T147" s="127" t="s">
        <v>73</v>
      </c>
      <c r="U147" s="96" t="str">
        <f t="shared" si="50"/>
        <v>黑色羊毛</v>
      </c>
      <c r="V147" s="69" t="b">
        <f>IF(X147&lt;&gt;0,COUNT($V$1:V146))</f>
        <v>0</v>
      </c>
      <c r="W147" s="69">
        <f>COUNTIF($E$3:E147,E147)</f>
        <v>16</v>
      </c>
      <c r="X147" s="69">
        <f t="shared" si="51"/>
        <v>0</v>
      </c>
    </row>
    <row r="148" spans="1:24">
      <c r="A148">
        <f t="shared" si="43"/>
        <v>146</v>
      </c>
      <c r="B148" s="18">
        <f t="shared" si="44"/>
        <v>117100</v>
      </c>
      <c r="C148" s="18">
        <f t="shared" si="45"/>
        <v>5217</v>
      </c>
      <c r="D148" s="18">
        <f t="shared" si="46"/>
        <v>217100</v>
      </c>
      <c r="E148" s="1">
        <v>171</v>
      </c>
      <c r="F148" s="1">
        <v>0</v>
      </c>
      <c r="G148" s="1">
        <v>2</v>
      </c>
      <c r="H148" s="18">
        <f t="shared" si="42"/>
        <v>0.1</v>
      </c>
      <c r="I148" s="20" t="s">
        <v>264</v>
      </c>
      <c r="J148" s="11">
        <f t="shared" si="53"/>
        <v>4</v>
      </c>
      <c r="K148" s="11">
        <f t="shared" si="53"/>
        <v>4</v>
      </c>
      <c r="L148" s="11">
        <f t="shared" si="53"/>
        <v>1</v>
      </c>
      <c r="M148" s="11">
        <f t="shared" si="47"/>
        <v>256</v>
      </c>
      <c r="N148" s="95">
        <f t="shared" si="52"/>
        <v>65</v>
      </c>
      <c r="O148" s="84">
        <v>5</v>
      </c>
      <c r="P148" s="11" t="str">
        <f t="shared" si="48"/>
        <v>set:items.json image:block_5</v>
      </c>
      <c r="Q148" s="11" t="str">
        <f t="shared" si="49"/>
        <v>block_tag_5</v>
      </c>
      <c r="R148" s="30">
        <v>17</v>
      </c>
      <c r="T148" s="127" t="s">
        <v>73</v>
      </c>
      <c r="U148" s="96" t="str">
        <f t="shared" si="50"/>
        <v>白色地毯</v>
      </c>
      <c r="V148" s="69">
        <f>IF(X148&lt;&gt;0,COUNT($V$1:V147))</f>
        <v>43</v>
      </c>
      <c r="W148" s="69">
        <f>COUNTIF($E$3:E148,E148)</f>
        <v>1</v>
      </c>
      <c r="X148" s="69">
        <f t="shared" si="51"/>
        <v>171</v>
      </c>
    </row>
    <row r="149" spans="1:24">
      <c r="A149">
        <f t="shared" si="43"/>
        <v>147</v>
      </c>
      <c r="B149" s="18">
        <f t="shared" si="44"/>
        <v>117101</v>
      </c>
      <c r="C149" s="18">
        <f t="shared" si="45"/>
        <v>5218</v>
      </c>
      <c r="D149" s="18">
        <f t="shared" si="46"/>
        <v>217101</v>
      </c>
      <c r="E149" s="1">
        <v>171</v>
      </c>
      <c r="F149" s="1">
        <v>1</v>
      </c>
      <c r="G149" s="1">
        <v>2</v>
      </c>
      <c r="H149" s="18">
        <f t="shared" si="42"/>
        <v>0.1</v>
      </c>
      <c r="I149" s="20" t="s">
        <v>269</v>
      </c>
      <c r="J149" s="11">
        <f t="shared" si="53"/>
        <v>4</v>
      </c>
      <c r="K149" s="11">
        <f t="shared" si="53"/>
        <v>4</v>
      </c>
      <c r="L149" s="11">
        <f t="shared" si="53"/>
        <v>1</v>
      </c>
      <c r="M149" s="11">
        <f t="shared" si="47"/>
        <v>256</v>
      </c>
      <c r="N149" s="95">
        <f t="shared" si="52"/>
        <v>65</v>
      </c>
      <c r="O149" s="84">
        <v>5</v>
      </c>
      <c r="P149" s="11" t="str">
        <f t="shared" si="48"/>
        <v>set:items.json image:block_5</v>
      </c>
      <c r="Q149" s="11" t="str">
        <f t="shared" si="49"/>
        <v>block_tag_5</v>
      </c>
      <c r="R149" s="30">
        <v>18</v>
      </c>
      <c r="T149" s="127" t="s">
        <v>73</v>
      </c>
      <c r="U149" s="96" t="str">
        <f t="shared" si="50"/>
        <v>橙色地毯</v>
      </c>
      <c r="V149" s="69" t="b">
        <f>IF(X149&lt;&gt;0,COUNT($V$1:V148))</f>
        <v>0</v>
      </c>
      <c r="W149" s="69">
        <f>COUNTIF($E$3:E149,E149)</f>
        <v>2</v>
      </c>
      <c r="X149" s="69">
        <f t="shared" si="51"/>
        <v>0</v>
      </c>
    </row>
    <row r="150" spans="1:24">
      <c r="A150">
        <f t="shared" si="43"/>
        <v>148</v>
      </c>
      <c r="B150" s="18">
        <f t="shared" si="44"/>
        <v>117102</v>
      </c>
      <c r="C150" s="18">
        <f t="shared" si="45"/>
        <v>5219</v>
      </c>
      <c r="D150" s="18">
        <f t="shared" si="46"/>
        <v>217102</v>
      </c>
      <c r="E150" s="1">
        <v>171</v>
      </c>
      <c r="F150" s="1">
        <v>2</v>
      </c>
      <c r="G150" s="1">
        <v>2</v>
      </c>
      <c r="H150" s="18">
        <f t="shared" si="42"/>
        <v>0.1</v>
      </c>
      <c r="I150" s="20" t="s">
        <v>274</v>
      </c>
      <c r="J150" s="11">
        <f t="shared" si="53"/>
        <v>4</v>
      </c>
      <c r="K150" s="11">
        <f t="shared" si="53"/>
        <v>4</v>
      </c>
      <c r="L150" s="11">
        <f t="shared" si="53"/>
        <v>1</v>
      </c>
      <c r="M150" s="11">
        <f t="shared" si="47"/>
        <v>256</v>
      </c>
      <c r="N150" s="95">
        <f t="shared" si="52"/>
        <v>65</v>
      </c>
      <c r="O150" s="84">
        <v>5</v>
      </c>
      <c r="P150" s="11" t="str">
        <f t="shared" si="48"/>
        <v>set:items.json image:block_5</v>
      </c>
      <c r="Q150" s="11" t="str">
        <f t="shared" si="49"/>
        <v>block_tag_5</v>
      </c>
      <c r="R150" s="30">
        <v>19</v>
      </c>
      <c r="T150" s="127" t="s">
        <v>73</v>
      </c>
      <c r="U150" s="96" t="str">
        <f t="shared" si="50"/>
        <v>品红色地毯</v>
      </c>
      <c r="V150" s="69" t="b">
        <f>IF(X150&lt;&gt;0,COUNT($V$1:V149))</f>
        <v>0</v>
      </c>
      <c r="W150" s="69">
        <f>COUNTIF($E$3:E150,E150)</f>
        <v>3</v>
      </c>
      <c r="X150" s="69">
        <f t="shared" si="51"/>
        <v>0</v>
      </c>
    </row>
    <row r="151" spans="1:24">
      <c r="A151">
        <f t="shared" si="43"/>
        <v>149</v>
      </c>
      <c r="B151" s="18">
        <f t="shared" si="44"/>
        <v>117103</v>
      </c>
      <c r="C151" s="18">
        <f t="shared" si="45"/>
        <v>5220</v>
      </c>
      <c r="D151" s="18">
        <f t="shared" si="46"/>
        <v>217103</v>
      </c>
      <c r="E151" s="1">
        <v>171</v>
      </c>
      <c r="F151" s="1">
        <v>3</v>
      </c>
      <c r="G151" s="1">
        <v>2</v>
      </c>
      <c r="H151" s="18">
        <f t="shared" si="42"/>
        <v>0.1</v>
      </c>
      <c r="I151" s="20" t="s">
        <v>279</v>
      </c>
      <c r="J151" s="11">
        <f t="shared" si="53"/>
        <v>4</v>
      </c>
      <c r="K151" s="11">
        <f t="shared" si="53"/>
        <v>4</v>
      </c>
      <c r="L151" s="11">
        <f t="shared" si="53"/>
        <v>1</v>
      </c>
      <c r="M151" s="11">
        <f t="shared" si="47"/>
        <v>256</v>
      </c>
      <c r="N151" s="95">
        <f t="shared" si="52"/>
        <v>65</v>
      </c>
      <c r="O151" s="84">
        <v>5</v>
      </c>
      <c r="P151" s="11" t="str">
        <f t="shared" si="48"/>
        <v>set:items.json image:block_5</v>
      </c>
      <c r="Q151" s="11" t="str">
        <f t="shared" si="49"/>
        <v>block_tag_5</v>
      </c>
      <c r="R151" s="30">
        <v>20</v>
      </c>
      <c r="T151" s="127" t="s">
        <v>73</v>
      </c>
      <c r="U151" s="96" t="str">
        <f t="shared" si="50"/>
        <v>浅蓝色地毯</v>
      </c>
      <c r="V151" s="69" t="b">
        <f>IF(X151&lt;&gt;0,COUNT($V$1:V150))</f>
        <v>0</v>
      </c>
      <c r="W151" s="69">
        <f>COUNTIF($E$3:E151,E151)</f>
        <v>4</v>
      </c>
      <c r="X151" s="69">
        <f t="shared" si="51"/>
        <v>0</v>
      </c>
    </row>
    <row r="152" spans="1:24">
      <c r="A152">
        <f t="shared" si="43"/>
        <v>150</v>
      </c>
      <c r="B152" s="18">
        <f t="shared" si="44"/>
        <v>117104</v>
      </c>
      <c r="C152" s="18">
        <f t="shared" si="45"/>
        <v>5221</v>
      </c>
      <c r="D152" s="18">
        <f t="shared" si="46"/>
        <v>217104</v>
      </c>
      <c r="E152" s="1">
        <v>171</v>
      </c>
      <c r="F152" s="1">
        <v>4</v>
      </c>
      <c r="G152" s="1">
        <v>2</v>
      </c>
      <c r="H152" s="18">
        <f t="shared" si="42"/>
        <v>0.1</v>
      </c>
      <c r="I152" s="20" t="s">
        <v>284</v>
      </c>
      <c r="J152" s="11">
        <f t="shared" si="53"/>
        <v>4</v>
      </c>
      <c r="K152" s="11">
        <f t="shared" si="53"/>
        <v>4</v>
      </c>
      <c r="L152" s="11">
        <f t="shared" si="53"/>
        <v>1</v>
      </c>
      <c r="M152" s="11">
        <f t="shared" si="47"/>
        <v>256</v>
      </c>
      <c r="N152" s="95">
        <f t="shared" si="52"/>
        <v>65</v>
      </c>
      <c r="O152" s="84">
        <v>5</v>
      </c>
      <c r="P152" s="11" t="str">
        <f t="shared" si="48"/>
        <v>set:items.json image:block_5</v>
      </c>
      <c r="Q152" s="11" t="str">
        <f t="shared" si="49"/>
        <v>block_tag_5</v>
      </c>
      <c r="R152" s="30">
        <v>21</v>
      </c>
      <c r="T152" s="127" t="s">
        <v>73</v>
      </c>
      <c r="U152" s="96" t="str">
        <f t="shared" si="50"/>
        <v>黄色地毯</v>
      </c>
      <c r="V152" s="69" t="b">
        <f>IF(X152&lt;&gt;0,COUNT($V$1:V151))</f>
        <v>0</v>
      </c>
      <c r="W152" s="69">
        <f>COUNTIF($E$3:E152,E152)</f>
        <v>5</v>
      </c>
      <c r="X152" s="69">
        <f t="shared" si="51"/>
        <v>0</v>
      </c>
    </row>
    <row r="153" spans="1:24">
      <c r="A153">
        <f t="shared" si="43"/>
        <v>151</v>
      </c>
      <c r="B153" s="18">
        <f t="shared" si="44"/>
        <v>117105</v>
      </c>
      <c r="C153" s="18">
        <f t="shared" si="45"/>
        <v>5222</v>
      </c>
      <c r="D153" s="18">
        <f t="shared" si="46"/>
        <v>217105</v>
      </c>
      <c r="E153" s="1">
        <v>171</v>
      </c>
      <c r="F153" s="1">
        <v>5</v>
      </c>
      <c r="G153" s="1">
        <v>2</v>
      </c>
      <c r="H153" s="18">
        <f t="shared" si="42"/>
        <v>0.1</v>
      </c>
      <c r="I153" s="20" t="s">
        <v>289</v>
      </c>
      <c r="J153" s="11">
        <f t="shared" si="53"/>
        <v>4</v>
      </c>
      <c r="K153" s="11">
        <f t="shared" si="53"/>
        <v>4</v>
      </c>
      <c r="L153" s="11">
        <f t="shared" si="53"/>
        <v>1</v>
      </c>
      <c r="M153" s="11">
        <f t="shared" si="47"/>
        <v>256</v>
      </c>
      <c r="N153" s="95">
        <f t="shared" si="52"/>
        <v>65</v>
      </c>
      <c r="O153" s="84">
        <v>5</v>
      </c>
      <c r="P153" s="11" t="str">
        <f t="shared" si="48"/>
        <v>set:items.json image:block_5</v>
      </c>
      <c r="Q153" s="11" t="str">
        <f t="shared" si="49"/>
        <v>block_tag_5</v>
      </c>
      <c r="R153" s="30">
        <v>22</v>
      </c>
      <c r="T153" s="127" t="s">
        <v>73</v>
      </c>
      <c r="U153" s="96" t="str">
        <f t="shared" si="50"/>
        <v>浅绿色地毯</v>
      </c>
      <c r="V153" s="69" t="b">
        <f>IF(X153&lt;&gt;0,COUNT($V$1:V152))</f>
        <v>0</v>
      </c>
      <c r="W153" s="69">
        <f>COUNTIF($E$3:E153,E153)</f>
        <v>6</v>
      </c>
      <c r="X153" s="69">
        <f t="shared" si="51"/>
        <v>0</v>
      </c>
    </row>
    <row r="154" spans="1:24">
      <c r="A154">
        <f t="shared" si="43"/>
        <v>152</v>
      </c>
      <c r="B154" s="18">
        <f t="shared" si="44"/>
        <v>117106</v>
      </c>
      <c r="C154" s="18">
        <f t="shared" si="45"/>
        <v>5223</v>
      </c>
      <c r="D154" s="18">
        <f t="shared" si="46"/>
        <v>217106</v>
      </c>
      <c r="E154" s="1">
        <v>171</v>
      </c>
      <c r="F154" s="1">
        <v>6</v>
      </c>
      <c r="G154" s="1">
        <v>2</v>
      </c>
      <c r="H154" s="18">
        <f t="shared" si="42"/>
        <v>0.1</v>
      </c>
      <c r="I154" s="20" t="s">
        <v>294</v>
      </c>
      <c r="J154" s="11">
        <f t="shared" si="53"/>
        <v>4</v>
      </c>
      <c r="K154" s="11">
        <f t="shared" si="53"/>
        <v>4</v>
      </c>
      <c r="L154" s="11">
        <f t="shared" si="53"/>
        <v>1</v>
      </c>
      <c r="M154" s="11">
        <f t="shared" si="47"/>
        <v>256</v>
      </c>
      <c r="N154" s="95">
        <f t="shared" si="52"/>
        <v>65</v>
      </c>
      <c r="O154" s="84">
        <v>5</v>
      </c>
      <c r="P154" s="11" t="str">
        <f t="shared" si="48"/>
        <v>set:items.json image:block_5</v>
      </c>
      <c r="Q154" s="11" t="str">
        <f t="shared" si="49"/>
        <v>block_tag_5</v>
      </c>
      <c r="R154" s="30">
        <v>23</v>
      </c>
      <c r="T154" s="127" t="s">
        <v>73</v>
      </c>
      <c r="U154" s="96" t="str">
        <f t="shared" si="50"/>
        <v>粉色地毯</v>
      </c>
      <c r="V154" s="69" t="b">
        <f>IF(X154&lt;&gt;0,COUNT($V$1:V153))</f>
        <v>0</v>
      </c>
      <c r="W154" s="69">
        <f>COUNTIF($E$3:E154,E154)</f>
        <v>7</v>
      </c>
      <c r="X154" s="69">
        <f t="shared" si="51"/>
        <v>0</v>
      </c>
    </row>
    <row r="155" spans="1:24">
      <c r="A155">
        <f t="shared" si="43"/>
        <v>153</v>
      </c>
      <c r="B155" s="18">
        <f t="shared" si="44"/>
        <v>117107</v>
      </c>
      <c r="C155" s="18">
        <f t="shared" si="45"/>
        <v>5224</v>
      </c>
      <c r="D155" s="18">
        <f t="shared" si="46"/>
        <v>217107</v>
      </c>
      <c r="E155" s="1">
        <v>171</v>
      </c>
      <c r="F155" s="1">
        <v>7</v>
      </c>
      <c r="G155" s="1">
        <v>2</v>
      </c>
      <c r="H155" s="18">
        <f t="shared" si="42"/>
        <v>0.1</v>
      </c>
      <c r="I155" s="20" t="s">
        <v>299</v>
      </c>
      <c r="J155" s="11">
        <f t="shared" si="53"/>
        <v>4</v>
      </c>
      <c r="K155" s="11">
        <f t="shared" si="53"/>
        <v>4</v>
      </c>
      <c r="L155" s="11">
        <f t="shared" si="53"/>
        <v>1</v>
      </c>
      <c r="M155" s="11">
        <f t="shared" si="47"/>
        <v>256</v>
      </c>
      <c r="N155" s="95">
        <f t="shared" si="52"/>
        <v>65</v>
      </c>
      <c r="O155" s="84">
        <v>5</v>
      </c>
      <c r="P155" s="11" t="str">
        <f t="shared" si="48"/>
        <v>set:items.json image:block_5</v>
      </c>
      <c r="Q155" s="11" t="str">
        <f t="shared" si="49"/>
        <v>block_tag_5</v>
      </c>
      <c r="R155" s="30">
        <v>24</v>
      </c>
      <c r="T155" s="127" t="s">
        <v>73</v>
      </c>
      <c r="U155" s="96" t="str">
        <f t="shared" si="50"/>
        <v>灰色地毯</v>
      </c>
      <c r="V155" s="69" t="b">
        <f>IF(X155&lt;&gt;0,COUNT($V$1:V154))</f>
        <v>0</v>
      </c>
      <c r="W155" s="69">
        <f>COUNTIF($E$3:E155,E155)</f>
        <v>8</v>
      </c>
      <c r="X155" s="69">
        <f t="shared" si="51"/>
        <v>0</v>
      </c>
    </row>
    <row r="156" spans="1:24">
      <c r="A156">
        <f t="shared" si="43"/>
        <v>154</v>
      </c>
      <c r="B156" s="18">
        <f t="shared" si="44"/>
        <v>117108</v>
      </c>
      <c r="C156" s="18">
        <f t="shared" si="45"/>
        <v>5225</v>
      </c>
      <c r="D156" s="18">
        <f t="shared" si="46"/>
        <v>217108</v>
      </c>
      <c r="E156" s="1">
        <v>171</v>
      </c>
      <c r="F156" s="1">
        <v>8</v>
      </c>
      <c r="G156" s="1">
        <v>2</v>
      </c>
      <c r="H156" s="18">
        <f t="shared" si="42"/>
        <v>0.1</v>
      </c>
      <c r="I156" s="20" t="s">
        <v>304</v>
      </c>
      <c r="J156" s="11">
        <f t="shared" si="53"/>
        <v>4</v>
      </c>
      <c r="K156" s="11">
        <f t="shared" si="53"/>
        <v>4</v>
      </c>
      <c r="L156" s="11">
        <f t="shared" si="53"/>
        <v>1</v>
      </c>
      <c r="M156" s="11">
        <f t="shared" si="47"/>
        <v>256</v>
      </c>
      <c r="N156" s="95">
        <f t="shared" si="52"/>
        <v>65</v>
      </c>
      <c r="O156" s="84">
        <v>5</v>
      </c>
      <c r="P156" s="11" t="str">
        <f t="shared" si="48"/>
        <v>set:items.json image:block_5</v>
      </c>
      <c r="Q156" s="11" t="str">
        <f t="shared" si="49"/>
        <v>block_tag_5</v>
      </c>
      <c r="R156" s="30">
        <v>25</v>
      </c>
      <c r="T156" s="127" t="s">
        <v>73</v>
      </c>
      <c r="U156" s="96" t="str">
        <f t="shared" si="50"/>
        <v>浅灰色地毯</v>
      </c>
      <c r="V156" s="69" t="b">
        <f>IF(X156&lt;&gt;0,COUNT($V$1:V155))</f>
        <v>0</v>
      </c>
      <c r="W156" s="69">
        <f>COUNTIF($E$3:E156,E156)</f>
        <v>9</v>
      </c>
      <c r="X156" s="69">
        <f t="shared" si="51"/>
        <v>0</v>
      </c>
    </row>
    <row r="157" spans="1:24">
      <c r="A157">
        <f t="shared" si="43"/>
        <v>155</v>
      </c>
      <c r="B157" s="18">
        <f t="shared" si="44"/>
        <v>117109</v>
      </c>
      <c r="C157" s="18">
        <f t="shared" si="45"/>
        <v>5226</v>
      </c>
      <c r="D157" s="18">
        <f t="shared" si="46"/>
        <v>217109</v>
      </c>
      <c r="E157" s="1">
        <v>171</v>
      </c>
      <c r="F157" s="1">
        <v>9</v>
      </c>
      <c r="G157" s="1">
        <v>2</v>
      </c>
      <c r="H157" s="18">
        <f t="shared" si="42"/>
        <v>0.1</v>
      </c>
      <c r="I157" s="20" t="s">
        <v>309</v>
      </c>
      <c r="J157" s="11">
        <f t="shared" si="53"/>
        <v>4</v>
      </c>
      <c r="K157" s="11">
        <f t="shared" si="53"/>
        <v>4</v>
      </c>
      <c r="L157" s="11">
        <f t="shared" si="53"/>
        <v>1</v>
      </c>
      <c r="M157" s="11">
        <f t="shared" si="47"/>
        <v>256</v>
      </c>
      <c r="N157" s="95">
        <f t="shared" si="52"/>
        <v>65</v>
      </c>
      <c r="O157" s="84">
        <v>5</v>
      </c>
      <c r="P157" s="11" t="str">
        <f t="shared" si="48"/>
        <v>set:items.json image:block_5</v>
      </c>
      <c r="Q157" s="11" t="str">
        <f t="shared" si="49"/>
        <v>block_tag_5</v>
      </c>
      <c r="R157" s="30">
        <v>26</v>
      </c>
      <c r="T157" s="127" t="s">
        <v>73</v>
      </c>
      <c r="U157" s="96" t="str">
        <f t="shared" si="50"/>
        <v>青色地毯</v>
      </c>
      <c r="V157" s="69" t="b">
        <f>IF(X157&lt;&gt;0,COUNT($V$1:V156))</f>
        <v>0</v>
      </c>
      <c r="W157" s="69">
        <f>COUNTIF($E$3:E157,E157)</f>
        <v>10</v>
      </c>
      <c r="X157" s="69">
        <f t="shared" si="51"/>
        <v>0</v>
      </c>
    </row>
    <row r="158" spans="1:24">
      <c r="A158">
        <f t="shared" si="43"/>
        <v>156</v>
      </c>
      <c r="B158" s="18">
        <f t="shared" si="44"/>
        <v>117110</v>
      </c>
      <c r="C158" s="18">
        <f t="shared" si="45"/>
        <v>5227</v>
      </c>
      <c r="D158" s="18">
        <f t="shared" si="46"/>
        <v>217110</v>
      </c>
      <c r="E158" s="1">
        <v>171</v>
      </c>
      <c r="F158" s="1">
        <v>10</v>
      </c>
      <c r="G158" s="1">
        <v>2</v>
      </c>
      <c r="H158" s="18">
        <f t="shared" si="42"/>
        <v>0.1</v>
      </c>
      <c r="I158" s="20" t="s">
        <v>314</v>
      </c>
      <c r="J158" s="11">
        <f t="shared" si="53"/>
        <v>4</v>
      </c>
      <c r="K158" s="11">
        <f t="shared" si="53"/>
        <v>4</v>
      </c>
      <c r="L158" s="11">
        <f t="shared" si="53"/>
        <v>1</v>
      </c>
      <c r="M158" s="11">
        <f t="shared" si="47"/>
        <v>256</v>
      </c>
      <c r="N158" s="95">
        <f t="shared" si="52"/>
        <v>65</v>
      </c>
      <c r="O158" s="84">
        <v>5</v>
      </c>
      <c r="P158" s="11" t="str">
        <f t="shared" si="48"/>
        <v>set:items.json image:block_5</v>
      </c>
      <c r="Q158" s="11" t="str">
        <f t="shared" si="49"/>
        <v>block_tag_5</v>
      </c>
      <c r="R158" s="30">
        <v>27</v>
      </c>
      <c r="T158" s="127" t="s">
        <v>73</v>
      </c>
      <c r="U158" s="96" t="str">
        <f t="shared" si="50"/>
        <v>紫色地毯</v>
      </c>
      <c r="V158" s="69" t="b">
        <f>IF(X158&lt;&gt;0,COUNT($V$1:V157))</f>
        <v>0</v>
      </c>
      <c r="W158" s="69">
        <f>COUNTIF($E$3:E158,E158)</f>
        <v>11</v>
      </c>
      <c r="X158" s="69">
        <f t="shared" si="51"/>
        <v>0</v>
      </c>
    </row>
    <row r="159" spans="1:24">
      <c r="A159">
        <f t="shared" si="43"/>
        <v>157</v>
      </c>
      <c r="B159" s="18">
        <f t="shared" si="44"/>
        <v>117111</v>
      </c>
      <c r="C159" s="18">
        <f t="shared" si="45"/>
        <v>5228</v>
      </c>
      <c r="D159" s="18">
        <f t="shared" si="46"/>
        <v>217111</v>
      </c>
      <c r="E159" s="1">
        <v>171</v>
      </c>
      <c r="F159" s="1">
        <v>11</v>
      </c>
      <c r="G159" s="1">
        <v>2</v>
      </c>
      <c r="H159" s="18">
        <f t="shared" ref="H159:H180" si="54">$H$2</f>
        <v>0.1</v>
      </c>
      <c r="I159" s="20" t="s">
        <v>318</v>
      </c>
      <c r="J159" s="11">
        <f t="shared" si="53"/>
        <v>4</v>
      </c>
      <c r="K159" s="11">
        <f t="shared" si="53"/>
        <v>4</v>
      </c>
      <c r="L159" s="11">
        <f t="shared" si="53"/>
        <v>1</v>
      </c>
      <c r="M159" s="11">
        <f t="shared" si="47"/>
        <v>256</v>
      </c>
      <c r="N159" s="95">
        <f t="shared" si="52"/>
        <v>65</v>
      </c>
      <c r="O159" s="84">
        <v>5</v>
      </c>
      <c r="P159" s="11" t="str">
        <f t="shared" si="48"/>
        <v>set:items.json image:block_5</v>
      </c>
      <c r="Q159" s="11" t="str">
        <f t="shared" si="49"/>
        <v>block_tag_5</v>
      </c>
      <c r="R159" s="30">
        <v>28</v>
      </c>
      <c r="T159" s="127" t="s">
        <v>73</v>
      </c>
      <c r="U159" s="96" t="str">
        <f t="shared" si="50"/>
        <v>蓝色地毯</v>
      </c>
      <c r="V159" s="69" t="b">
        <f>IF(X159&lt;&gt;0,COUNT($V$1:V158))</f>
        <v>0</v>
      </c>
      <c r="W159" s="69">
        <f>COUNTIF($E$3:E159,E159)</f>
        <v>12</v>
      </c>
      <c r="X159" s="69">
        <f t="shared" si="51"/>
        <v>0</v>
      </c>
    </row>
    <row r="160" spans="1:24">
      <c r="A160">
        <f t="shared" si="43"/>
        <v>158</v>
      </c>
      <c r="B160" s="18">
        <f t="shared" si="44"/>
        <v>117112</v>
      </c>
      <c r="C160" s="18">
        <f t="shared" si="45"/>
        <v>5229</v>
      </c>
      <c r="D160" s="18">
        <f t="shared" si="46"/>
        <v>217112</v>
      </c>
      <c r="E160" s="1">
        <v>171</v>
      </c>
      <c r="F160" s="1">
        <v>12</v>
      </c>
      <c r="G160" s="1">
        <v>2</v>
      </c>
      <c r="H160" s="18">
        <f t="shared" si="54"/>
        <v>0.1</v>
      </c>
      <c r="I160" s="20" t="s">
        <v>323</v>
      </c>
      <c r="J160" s="11">
        <f t="shared" si="53"/>
        <v>4</v>
      </c>
      <c r="K160" s="11">
        <f t="shared" si="53"/>
        <v>4</v>
      </c>
      <c r="L160" s="11">
        <f t="shared" si="53"/>
        <v>1</v>
      </c>
      <c r="M160" s="11">
        <f t="shared" si="47"/>
        <v>256</v>
      </c>
      <c r="N160" s="95">
        <f t="shared" si="52"/>
        <v>65</v>
      </c>
      <c r="O160" s="84">
        <v>5</v>
      </c>
      <c r="P160" s="11" t="str">
        <f t="shared" si="48"/>
        <v>set:items.json image:block_5</v>
      </c>
      <c r="Q160" s="11" t="str">
        <f t="shared" si="49"/>
        <v>block_tag_5</v>
      </c>
      <c r="R160" s="30">
        <v>29</v>
      </c>
      <c r="T160" s="127" t="s">
        <v>73</v>
      </c>
      <c r="U160" s="96" t="str">
        <f t="shared" si="50"/>
        <v>棕色地毯</v>
      </c>
      <c r="V160" s="69" t="b">
        <f>IF(X160&lt;&gt;0,COUNT($V$1:V159))</f>
        <v>0</v>
      </c>
      <c r="W160" s="69">
        <f>COUNTIF($E$3:E160,E160)</f>
        <v>13</v>
      </c>
      <c r="X160" s="69">
        <f t="shared" si="51"/>
        <v>0</v>
      </c>
    </row>
    <row r="161" spans="1:24">
      <c r="A161">
        <f t="shared" si="43"/>
        <v>159</v>
      </c>
      <c r="B161" s="18">
        <f t="shared" si="44"/>
        <v>117113</v>
      </c>
      <c r="C161" s="18">
        <f t="shared" si="45"/>
        <v>5230</v>
      </c>
      <c r="D161" s="18">
        <f t="shared" si="46"/>
        <v>217113</v>
      </c>
      <c r="E161" s="1">
        <v>171</v>
      </c>
      <c r="F161" s="1">
        <v>13</v>
      </c>
      <c r="G161" s="1">
        <v>2</v>
      </c>
      <c r="H161" s="18">
        <f t="shared" si="54"/>
        <v>0.1</v>
      </c>
      <c r="I161" s="20" t="s">
        <v>328</v>
      </c>
      <c r="J161" s="11">
        <f t="shared" si="53"/>
        <v>4</v>
      </c>
      <c r="K161" s="11">
        <f t="shared" si="53"/>
        <v>4</v>
      </c>
      <c r="L161" s="11">
        <f t="shared" si="53"/>
        <v>1</v>
      </c>
      <c r="M161" s="11">
        <f t="shared" si="47"/>
        <v>256</v>
      </c>
      <c r="N161" s="95">
        <f t="shared" si="52"/>
        <v>65</v>
      </c>
      <c r="O161" s="84">
        <v>5</v>
      </c>
      <c r="P161" s="11" t="str">
        <f t="shared" si="48"/>
        <v>set:items.json image:block_5</v>
      </c>
      <c r="Q161" s="11" t="str">
        <f t="shared" si="49"/>
        <v>block_tag_5</v>
      </c>
      <c r="R161" s="30">
        <v>30</v>
      </c>
      <c r="T161" s="127" t="s">
        <v>73</v>
      </c>
      <c r="U161" s="96" t="str">
        <f t="shared" si="50"/>
        <v>绿色地毯</v>
      </c>
      <c r="V161" s="69" t="b">
        <f>IF(X161&lt;&gt;0,COUNT($V$1:V160))</f>
        <v>0</v>
      </c>
      <c r="W161" s="69">
        <f>COUNTIF($E$3:E161,E161)</f>
        <v>14</v>
      </c>
      <c r="X161" s="69">
        <f t="shared" si="51"/>
        <v>0</v>
      </c>
    </row>
    <row r="162" spans="1:24">
      <c r="A162">
        <f t="shared" si="43"/>
        <v>160</v>
      </c>
      <c r="B162" s="18">
        <f t="shared" si="44"/>
        <v>117114</v>
      </c>
      <c r="C162" s="18">
        <f t="shared" si="45"/>
        <v>5231</v>
      </c>
      <c r="D162" s="18">
        <f t="shared" si="46"/>
        <v>217114</v>
      </c>
      <c r="E162" s="1">
        <v>171</v>
      </c>
      <c r="F162" s="1">
        <v>14</v>
      </c>
      <c r="G162" s="1">
        <v>2</v>
      </c>
      <c r="H162" s="18">
        <f t="shared" si="54"/>
        <v>0.1</v>
      </c>
      <c r="I162" s="20" t="s">
        <v>333</v>
      </c>
      <c r="J162" s="11">
        <f t="shared" si="53"/>
        <v>4</v>
      </c>
      <c r="K162" s="11">
        <f t="shared" si="53"/>
        <v>4</v>
      </c>
      <c r="L162" s="11">
        <f t="shared" si="53"/>
        <v>1</v>
      </c>
      <c r="M162" s="11">
        <f t="shared" si="47"/>
        <v>256</v>
      </c>
      <c r="N162" s="95">
        <f t="shared" si="52"/>
        <v>65</v>
      </c>
      <c r="O162" s="84">
        <v>5</v>
      </c>
      <c r="P162" s="11" t="str">
        <f t="shared" si="48"/>
        <v>set:items.json image:block_5</v>
      </c>
      <c r="Q162" s="11" t="str">
        <f t="shared" si="49"/>
        <v>block_tag_5</v>
      </c>
      <c r="R162" s="30">
        <v>31</v>
      </c>
      <c r="T162" s="127" t="s">
        <v>73</v>
      </c>
      <c r="U162" s="96" t="str">
        <f t="shared" si="50"/>
        <v>红色地毯</v>
      </c>
      <c r="V162" s="69" t="b">
        <f>IF(X162&lt;&gt;0,COUNT($V$1:V161))</f>
        <v>0</v>
      </c>
      <c r="W162" s="69">
        <f>COUNTIF($E$3:E162,E162)</f>
        <v>15</v>
      </c>
      <c r="X162" s="69">
        <f t="shared" si="51"/>
        <v>0</v>
      </c>
    </row>
    <row r="163" spans="1:24">
      <c r="A163">
        <f t="shared" si="43"/>
        <v>161</v>
      </c>
      <c r="B163" s="18">
        <f t="shared" ref="B163:B180" si="55">_xlfn.NUMBERVALUE(CONCATENATE(1,IF(LEN(E163)=1,"00"&amp;E163,IF(LEN(E163)=2,"0"&amp;E163,E163)),IF(LEN(F163)=1,"0"&amp;F163,F163)))</f>
        <v>117115</v>
      </c>
      <c r="C163" s="18">
        <f t="shared" ref="C163:C180" si="56">_xlfn.NUMBERVALUE(CONCATENATE(O163,G163,IF(LEN(R163)=1,"0"&amp;R163,R163)))</f>
        <v>5232</v>
      </c>
      <c r="D163" s="18">
        <f t="shared" ref="D163:D180" si="57">_xlfn.NUMBERVALUE(CONCATENATE(G163,IF(LEN(E163)=1,"00"&amp;E163,IF(LEN(E163)=2,"0"&amp;E163,E163)),IF(LEN(F163)=1,"0"&amp;F163,F163)))</f>
        <v>217115</v>
      </c>
      <c r="E163" s="1">
        <v>171</v>
      </c>
      <c r="F163" s="1">
        <v>15</v>
      </c>
      <c r="G163" s="1">
        <v>2</v>
      </c>
      <c r="H163" s="18">
        <f t="shared" si="54"/>
        <v>0.1</v>
      </c>
      <c r="I163" s="20" t="s">
        <v>338</v>
      </c>
      <c r="J163" s="11">
        <f t="shared" si="53"/>
        <v>4</v>
      </c>
      <c r="K163" s="11">
        <f t="shared" si="53"/>
        <v>4</v>
      </c>
      <c r="L163" s="11">
        <f t="shared" si="53"/>
        <v>1</v>
      </c>
      <c r="M163" s="11">
        <f t="shared" si="47"/>
        <v>256</v>
      </c>
      <c r="N163" s="95">
        <f t="shared" si="52"/>
        <v>65</v>
      </c>
      <c r="O163" s="84">
        <v>5</v>
      </c>
      <c r="P163" s="11" t="str">
        <f t="shared" ref="P163:P180" si="58">VLOOKUP(O163,方块表_二级标签,3,1)</f>
        <v>set:items.json image:block_5</v>
      </c>
      <c r="Q163" s="11" t="str">
        <f t="shared" ref="Q163:Q180" si="59">VLOOKUP(O163,方块表_二级标签,6,1)</f>
        <v>block_tag_5</v>
      </c>
      <c r="R163" s="30">
        <v>32</v>
      </c>
      <c r="T163" s="127" t="s">
        <v>73</v>
      </c>
      <c r="U163" s="96" t="str">
        <f t="shared" si="50"/>
        <v>黑色地毯</v>
      </c>
      <c r="V163" s="69" t="b">
        <f>IF(X163&lt;&gt;0,COUNT($V$1:V162))</f>
        <v>0</v>
      </c>
      <c r="W163" s="69">
        <f>COUNTIF($E$3:E163,E163)</f>
        <v>16</v>
      </c>
      <c r="X163" s="69">
        <f t="shared" si="51"/>
        <v>0</v>
      </c>
    </row>
    <row r="164" spans="1:24">
      <c r="A164">
        <f t="shared" si="43"/>
        <v>162</v>
      </c>
      <c r="B164" s="18">
        <f t="shared" si="55"/>
        <v>103000</v>
      </c>
      <c r="C164" s="18">
        <f t="shared" si="56"/>
        <v>6310</v>
      </c>
      <c r="D164" s="18">
        <f t="shared" si="57"/>
        <v>303000</v>
      </c>
      <c r="E164" s="1">
        <v>30</v>
      </c>
      <c r="F164" s="1">
        <v>0</v>
      </c>
      <c r="G164" s="1">
        <v>3</v>
      </c>
      <c r="H164" s="18">
        <f t="shared" si="54"/>
        <v>0.1</v>
      </c>
      <c r="I164" s="20" t="s">
        <v>373</v>
      </c>
      <c r="J164" s="11">
        <f t="shared" ref="J164:L180" si="60">VLOOKUP($G164,经济表_方块价格积分,J$2,1)</f>
        <v>6</v>
      </c>
      <c r="K164" s="11">
        <f t="shared" si="60"/>
        <v>6</v>
      </c>
      <c r="L164" s="11">
        <f t="shared" si="60"/>
        <v>1</v>
      </c>
      <c r="M164" s="11">
        <f t="shared" si="47"/>
        <v>384</v>
      </c>
      <c r="N164" s="95">
        <f t="shared" si="52"/>
        <v>65</v>
      </c>
      <c r="O164" s="84">
        <v>6</v>
      </c>
      <c r="P164" s="11" t="str">
        <f t="shared" si="58"/>
        <v>set:items.json image:block_6</v>
      </c>
      <c r="Q164" s="11" t="str">
        <f t="shared" si="59"/>
        <v>block_tag_6</v>
      </c>
      <c r="R164" s="30">
        <v>10</v>
      </c>
      <c r="T164" s="127" t="s">
        <v>73</v>
      </c>
      <c r="U164" s="96" t="str">
        <f t="shared" si="50"/>
        <v>蜘蛛网</v>
      </c>
      <c r="V164" s="69">
        <f>IF(X164&lt;&gt;0,COUNT($V$1:V163))</f>
        <v>44</v>
      </c>
      <c r="W164" s="69">
        <f>COUNTIF($E$3:E164,E164)</f>
        <v>1</v>
      </c>
      <c r="X164" s="69">
        <f t="shared" si="51"/>
        <v>30</v>
      </c>
    </row>
    <row r="165" spans="1:24">
      <c r="A165">
        <f t="shared" si="43"/>
        <v>163</v>
      </c>
      <c r="B165" s="18">
        <f t="shared" si="55"/>
        <v>108500</v>
      </c>
      <c r="C165" s="18">
        <f t="shared" si="56"/>
        <v>6311</v>
      </c>
      <c r="D165" s="18">
        <f t="shared" si="57"/>
        <v>308500</v>
      </c>
      <c r="E165" s="1">
        <v>85</v>
      </c>
      <c r="F165" s="1">
        <v>0</v>
      </c>
      <c r="G165" s="1">
        <v>3</v>
      </c>
      <c r="H165" s="18">
        <f t="shared" si="54"/>
        <v>0.1</v>
      </c>
      <c r="I165" s="20" t="s">
        <v>422</v>
      </c>
      <c r="J165" s="11">
        <f t="shared" si="60"/>
        <v>6</v>
      </c>
      <c r="K165" s="11">
        <f t="shared" si="60"/>
        <v>6</v>
      </c>
      <c r="L165" s="11">
        <f t="shared" si="60"/>
        <v>1</v>
      </c>
      <c r="M165" s="11">
        <f t="shared" si="47"/>
        <v>384</v>
      </c>
      <c r="N165" s="95">
        <f t="shared" si="52"/>
        <v>65</v>
      </c>
      <c r="O165" s="84">
        <v>6</v>
      </c>
      <c r="P165" s="11" t="str">
        <f t="shared" si="58"/>
        <v>set:items.json image:block_6</v>
      </c>
      <c r="Q165" s="11" t="str">
        <f t="shared" si="59"/>
        <v>block_tag_6</v>
      </c>
      <c r="R165" s="30">
        <v>11</v>
      </c>
      <c r="T165" s="127" t="s">
        <v>73</v>
      </c>
      <c r="U165" s="96" t="str">
        <f t="shared" si="50"/>
        <v>橡木栅栏</v>
      </c>
      <c r="V165" s="69">
        <f>IF(X165&lt;&gt;0,COUNT($V$1:V164))</f>
        <v>45</v>
      </c>
      <c r="W165" s="69">
        <f>COUNTIF($E$3:E165,E165)</f>
        <v>1</v>
      </c>
      <c r="X165" s="69">
        <f t="shared" si="51"/>
        <v>85</v>
      </c>
    </row>
    <row r="166" spans="1:24">
      <c r="A166">
        <f t="shared" si="43"/>
        <v>164</v>
      </c>
      <c r="B166" s="18">
        <f t="shared" si="55"/>
        <v>111300</v>
      </c>
      <c r="C166" s="18">
        <f t="shared" si="56"/>
        <v>6312</v>
      </c>
      <c r="D166" s="18">
        <f t="shared" si="57"/>
        <v>311300</v>
      </c>
      <c r="E166" s="1">
        <v>113</v>
      </c>
      <c r="F166" s="1">
        <v>0</v>
      </c>
      <c r="G166" s="1">
        <v>3</v>
      </c>
      <c r="H166" s="18">
        <f t="shared" si="54"/>
        <v>0.1</v>
      </c>
      <c r="I166" s="20" t="s">
        <v>470</v>
      </c>
      <c r="J166" s="11">
        <f t="shared" si="60"/>
        <v>6</v>
      </c>
      <c r="K166" s="11">
        <f t="shared" si="60"/>
        <v>6</v>
      </c>
      <c r="L166" s="11">
        <f t="shared" si="60"/>
        <v>1</v>
      </c>
      <c r="M166" s="11">
        <f t="shared" si="47"/>
        <v>384</v>
      </c>
      <c r="N166" s="95">
        <f t="shared" si="52"/>
        <v>65</v>
      </c>
      <c r="O166" s="84">
        <v>6</v>
      </c>
      <c r="P166" s="11" t="str">
        <f t="shared" si="58"/>
        <v>set:items.json image:block_6</v>
      </c>
      <c r="Q166" s="11" t="str">
        <f t="shared" si="59"/>
        <v>block_tag_6</v>
      </c>
      <c r="R166" s="30">
        <v>12</v>
      </c>
      <c r="T166" s="127" t="s">
        <v>73</v>
      </c>
      <c r="U166" s="96" t="str">
        <f t="shared" si="50"/>
        <v>暗砖栅栏</v>
      </c>
      <c r="V166" s="69">
        <f>IF(X166&lt;&gt;0,COUNT($V$1:V165))</f>
        <v>46</v>
      </c>
      <c r="W166" s="69">
        <f>COUNTIF($E$3:E166,E166)</f>
        <v>1</v>
      </c>
      <c r="X166" s="69">
        <f t="shared" si="51"/>
        <v>113</v>
      </c>
    </row>
    <row r="167" spans="1:24">
      <c r="A167">
        <f t="shared" si="43"/>
        <v>165</v>
      </c>
      <c r="B167" s="18">
        <f t="shared" si="55"/>
        <v>113900</v>
      </c>
      <c r="C167" s="18">
        <f t="shared" si="56"/>
        <v>6313</v>
      </c>
      <c r="D167" s="18">
        <f t="shared" si="57"/>
        <v>313900</v>
      </c>
      <c r="E167" s="1">
        <v>139</v>
      </c>
      <c r="F167" s="1">
        <v>0</v>
      </c>
      <c r="G167" s="1">
        <v>3</v>
      </c>
      <c r="H167" s="18">
        <f t="shared" si="54"/>
        <v>0.1</v>
      </c>
      <c r="I167" s="20" t="s">
        <v>494</v>
      </c>
      <c r="J167" s="11">
        <f t="shared" si="60"/>
        <v>6</v>
      </c>
      <c r="K167" s="11">
        <f t="shared" si="60"/>
        <v>6</v>
      </c>
      <c r="L167" s="11">
        <f t="shared" si="60"/>
        <v>1</v>
      </c>
      <c r="M167" s="11">
        <f t="shared" si="47"/>
        <v>384</v>
      </c>
      <c r="N167" s="95">
        <f t="shared" si="52"/>
        <v>65</v>
      </c>
      <c r="O167" s="84">
        <v>6</v>
      </c>
      <c r="P167" s="11" t="str">
        <f t="shared" si="58"/>
        <v>set:items.json image:block_6</v>
      </c>
      <c r="Q167" s="11" t="str">
        <f t="shared" si="59"/>
        <v>block_tag_6</v>
      </c>
      <c r="R167" s="30">
        <v>13</v>
      </c>
      <c r="T167" s="127" t="s">
        <v>73</v>
      </c>
      <c r="U167" s="96" t="str">
        <f t="shared" si="50"/>
        <v>鹅卵石墙</v>
      </c>
      <c r="V167" s="69">
        <f>IF(X167&lt;&gt;0,COUNT($V$1:V166))</f>
        <v>47</v>
      </c>
      <c r="W167" s="69">
        <f>COUNTIF($E$3:E167,E167)</f>
        <v>1</v>
      </c>
      <c r="X167" s="69">
        <f t="shared" si="51"/>
        <v>139</v>
      </c>
    </row>
    <row r="168" spans="1:24">
      <c r="A168">
        <f t="shared" si="43"/>
        <v>166</v>
      </c>
      <c r="B168" s="18">
        <f t="shared" si="55"/>
        <v>107200</v>
      </c>
      <c r="C168" s="18">
        <f t="shared" si="56"/>
        <v>6361</v>
      </c>
      <c r="D168" s="18">
        <f t="shared" si="57"/>
        <v>307200</v>
      </c>
      <c r="E168" s="1">
        <v>72</v>
      </c>
      <c r="F168" s="1">
        <v>0</v>
      </c>
      <c r="G168" s="1">
        <v>3</v>
      </c>
      <c r="H168" s="18">
        <f t="shared" si="54"/>
        <v>0.1</v>
      </c>
      <c r="I168" s="20" t="s">
        <v>420</v>
      </c>
      <c r="J168" s="11">
        <f t="shared" si="60"/>
        <v>6</v>
      </c>
      <c r="K168" s="11">
        <f t="shared" si="60"/>
        <v>6</v>
      </c>
      <c r="L168" s="11">
        <f t="shared" si="60"/>
        <v>1</v>
      </c>
      <c r="M168" s="11">
        <f t="shared" si="47"/>
        <v>384</v>
      </c>
      <c r="N168" s="95">
        <f t="shared" si="52"/>
        <v>65</v>
      </c>
      <c r="O168" s="84">
        <v>6</v>
      </c>
      <c r="P168" s="11" t="str">
        <f t="shared" si="58"/>
        <v>set:items.json image:block_6</v>
      </c>
      <c r="Q168" s="11" t="str">
        <f t="shared" si="59"/>
        <v>block_tag_6</v>
      </c>
      <c r="R168" s="30">
        <v>61</v>
      </c>
      <c r="T168" s="127" t="s">
        <v>73</v>
      </c>
      <c r="U168" s="96" t="str">
        <f t="shared" si="50"/>
        <v>木质压力板</v>
      </c>
      <c r="V168" s="69">
        <f>IF(X168&lt;&gt;0,COUNT($V$1:V167))</f>
        <v>48</v>
      </c>
      <c r="W168" s="69">
        <f>COUNTIF($E$3:E168,E168)</f>
        <v>1</v>
      </c>
      <c r="X168" s="69">
        <f t="shared" si="51"/>
        <v>72</v>
      </c>
    </row>
    <row r="169" spans="1:24">
      <c r="A169">
        <f t="shared" si="43"/>
        <v>167</v>
      </c>
      <c r="B169" s="18">
        <f t="shared" si="55"/>
        <v>103800</v>
      </c>
      <c r="C169" s="18">
        <f t="shared" si="56"/>
        <v>6408</v>
      </c>
      <c r="D169" s="18">
        <f t="shared" si="57"/>
        <v>403800</v>
      </c>
      <c r="E169" s="1">
        <v>38</v>
      </c>
      <c r="F169" s="1">
        <v>0</v>
      </c>
      <c r="G169" s="1">
        <v>4</v>
      </c>
      <c r="H169" s="18">
        <f t="shared" si="54"/>
        <v>0.1</v>
      </c>
      <c r="I169" s="20" t="s">
        <v>564</v>
      </c>
      <c r="J169" s="11">
        <f t="shared" si="60"/>
        <v>8</v>
      </c>
      <c r="K169" s="11">
        <f t="shared" si="60"/>
        <v>8</v>
      </c>
      <c r="L169" s="11">
        <f t="shared" si="60"/>
        <v>1</v>
      </c>
      <c r="M169" s="11">
        <f t="shared" si="47"/>
        <v>512</v>
      </c>
      <c r="N169" s="95">
        <f t="shared" si="52"/>
        <v>65</v>
      </c>
      <c r="O169" s="84">
        <v>6</v>
      </c>
      <c r="P169" s="11" t="str">
        <f t="shared" si="58"/>
        <v>set:items.json image:block_6</v>
      </c>
      <c r="Q169" s="11" t="str">
        <f t="shared" si="59"/>
        <v>block_tag_6</v>
      </c>
      <c r="R169" s="30">
        <v>8</v>
      </c>
      <c r="T169" s="127" t="s">
        <v>73</v>
      </c>
      <c r="U169" s="96" t="str">
        <f t="shared" si="50"/>
        <v>红花</v>
      </c>
      <c r="V169" s="69">
        <f>IF(X169&lt;&gt;0,COUNT($V$1:V168))</f>
        <v>49</v>
      </c>
      <c r="W169" s="69">
        <f>COUNTIF($E$3:E169,E169)</f>
        <v>1</v>
      </c>
      <c r="X169" s="69">
        <f t="shared" si="51"/>
        <v>38</v>
      </c>
    </row>
    <row r="170" spans="1:24">
      <c r="A170">
        <f t="shared" si="43"/>
        <v>168</v>
      </c>
      <c r="B170" s="18">
        <f t="shared" si="55"/>
        <v>104700</v>
      </c>
      <c r="C170" s="18">
        <f t="shared" si="56"/>
        <v>6409</v>
      </c>
      <c r="D170" s="18">
        <f t="shared" si="57"/>
        <v>404700</v>
      </c>
      <c r="E170" s="1">
        <v>47</v>
      </c>
      <c r="F170" s="1">
        <v>0</v>
      </c>
      <c r="G170" s="1">
        <v>4</v>
      </c>
      <c r="H170" s="18">
        <f t="shared" si="54"/>
        <v>0.1</v>
      </c>
      <c r="I170" s="20" t="s">
        <v>570</v>
      </c>
      <c r="J170" s="11">
        <f t="shared" si="60"/>
        <v>8</v>
      </c>
      <c r="K170" s="11">
        <f t="shared" si="60"/>
        <v>8</v>
      </c>
      <c r="L170" s="11">
        <f t="shared" si="60"/>
        <v>1</v>
      </c>
      <c r="M170" s="11">
        <f t="shared" si="47"/>
        <v>512</v>
      </c>
      <c r="N170" s="95">
        <f t="shared" si="52"/>
        <v>65</v>
      </c>
      <c r="O170" s="84">
        <v>6</v>
      </c>
      <c r="P170" s="11" t="str">
        <f t="shared" si="58"/>
        <v>set:items.json image:block_6</v>
      </c>
      <c r="Q170" s="11" t="str">
        <f t="shared" si="59"/>
        <v>block_tag_6</v>
      </c>
      <c r="R170" s="30">
        <v>9</v>
      </c>
      <c r="T170" s="127" t="s">
        <v>73</v>
      </c>
      <c r="U170" s="96" t="str">
        <f t="shared" si="50"/>
        <v>书架</v>
      </c>
      <c r="V170" s="69">
        <f>IF(X170&lt;&gt;0,COUNT($V$1:V169))</f>
        <v>50</v>
      </c>
      <c r="W170" s="69">
        <f>COUNTIF($E$3:E170,E170)</f>
        <v>1</v>
      </c>
      <c r="X170" s="69">
        <f t="shared" si="51"/>
        <v>47</v>
      </c>
    </row>
    <row r="171" spans="1:24">
      <c r="A171">
        <f t="shared" si="43"/>
        <v>169</v>
      </c>
      <c r="B171" s="18">
        <f t="shared" si="55"/>
        <v>110100</v>
      </c>
      <c r="C171" s="18">
        <f t="shared" si="56"/>
        <v>6414</v>
      </c>
      <c r="D171" s="18">
        <f t="shared" si="57"/>
        <v>410100</v>
      </c>
      <c r="E171" s="1">
        <v>101</v>
      </c>
      <c r="F171" s="1">
        <v>0</v>
      </c>
      <c r="G171" s="1">
        <v>4</v>
      </c>
      <c r="H171" s="18">
        <f t="shared" si="54"/>
        <v>0.1</v>
      </c>
      <c r="I171" s="20" t="s">
        <v>582</v>
      </c>
      <c r="J171" s="11">
        <f t="shared" si="60"/>
        <v>8</v>
      </c>
      <c r="K171" s="11">
        <f t="shared" si="60"/>
        <v>8</v>
      </c>
      <c r="L171" s="11">
        <f t="shared" si="60"/>
        <v>1</v>
      </c>
      <c r="M171" s="11">
        <f t="shared" si="47"/>
        <v>512</v>
      </c>
      <c r="N171" s="95">
        <f t="shared" si="52"/>
        <v>65</v>
      </c>
      <c r="O171" s="84">
        <v>6</v>
      </c>
      <c r="P171" s="11" t="str">
        <f t="shared" si="58"/>
        <v>set:items.json image:block_6</v>
      </c>
      <c r="Q171" s="11" t="str">
        <f t="shared" si="59"/>
        <v>block_tag_6</v>
      </c>
      <c r="R171" s="30">
        <v>14</v>
      </c>
      <c r="T171" s="127" t="s">
        <v>73</v>
      </c>
      <c r="U171" s="96" t="str">
        <f t="shared" si="50"/>
        <v>铁栅栏</v>
      </c>
      <c r="V171" s="69">
        <f>IF(X171&lt;&gt;0,COUNT($V$1:V170))</f>
        <v>51</v>
      </c>
      <c r="W171" s="69">
        <f>COUNTIF($E$3:E171,E171)</f>
        <v>1</v>
      </c>
      <c r="X171" s="69">
        <f t="shared" si="51"/>
        <v>101</v>
      </c>
    </row>
    <row r="172" spans="1:24">
      <c r="A172">
        <f t="shared" si="43"/>
        <v>170</v>
      </c>
      <c r="B172" s="18">
        <f t="shared" si="55"/>
        <v>105005</v>
      </c>
      <c r="C172" s="18">
        <f t="shared" si="56"/>
        <v>6421</v>
      </c>
      <c r="D172" s="18">
        <f t="shared" si="57"/>
        <v>405005</v>
      </c>
      <c r="E172" s="1">
        <v>50</v>
      </c>
      <c r="F172" s="1">
        <v>5</v>
      </c>
      <c r="G172" s="1">
        <v>4</v>
      </c>
      <c r="H172" s="18">
        <f t="shared" si="54"/>
        <v>0.1</v>
      </c>
      <c r="I172" s="20" t="s">
        <v>572</v>
      </c>
      <c r="J172" s="11">
        <f t="shared" si="60"/>
        <v>8</v>
      </c>
      <c r="K172" s="11">
        <f t="shared" si="60"/>
        <v>8</v>
      </c>
      <c r="L172" s="11">
        <f t="shared" si="60"/>
        <v>1</v>
      </c>
      <c r="M172" s="11">
        <f t="shared" si="47"/>
        <v>512</v>
      </c>
      <c r="N172" s="95">
        <f t="shared" si="52"/>
        <v>65</v>
      </c>
      <c r="O172" s="84">
        <v>6</v>
      </c>
      <c r="P172" s="11" t="str">
        <f t="shared" si="58"/>
        <v>set:items.json image:block_6</v>
      </c>
      <c r="Q172" s="11" t="str">
        <f t="shared" si="59"/>
        <v>block_tag_6</v>
      </c>
      <c r="R172" s="30">
        <v>21</v>
      </c>
      <c r="T172" s="127" t="s">
        <v>73</v>
      </c>
      <c r="U172" s="96" t="str">
        <f t="shared" si="50"/>
        <v>火把</v>
      </c>
      <c r="V172" s="69">
        <f>IF(X172&lt;&gt;0,COUNT($V$1:V171))</f>
        <v>52</v>
      </c>
      <c r="W172" s="69">
        <f>COUNTIF($E$3:E172,E172)</f>
        <v>1</v>
      </c>
      <c r="X172" s="69">
        <f t="shared" si="51"/>
        <v>50</v>
      </c>
    </row>
    <row r="173" spans="1:24">
      <c r="A173">
        <f t="shared" si="43"/>
        <v>171</v>
      </c>
      <c r="B173" s="18">
        <f t="shared" si="55"/>
        <v>107605</v>
      </c>
      <c r="C173" s="18">
        <f t="shared" si="56"/>
        <v>6422</v>
      </c>
      <c r="D173" s="18">
        <f t="shared" si="57"/>
        <v>407605</v>
      </c>
      <c r="E173" s="1">
        <v>76</v>
      </c>
      <c r="F173" s="1">
        <v>5</v>
      </c>
      <c r="G173" s="1">
        <v>4</v>
      </c>
      <c r="H173" s="18">
        <f t="shared" si="54"/>
        <v>0.1</v>
      </c>
      <c r="I173" s="20" t="s">
        <v>580</v>
      </c>
      <c r="J173" s="11">
        <f t="shared" si="60"/>
        <v>8</v>
      </c>
      <c r="K173" s="11">
        <f t="shared" si="60"/>
        <v>8</v>
      </c>
      <c r="L173" s="11">
        <f t="shared" si="60"/>
        <v>1</v>
      </c>
      <c r="M173" s="11">
        <f t="shared" si="47"/>
        <v>512</v>
      </c>
      <c r="N173" s="95">
        <f t="shared" si="52"/>
        <v>65</v>
      </c>
      <c r="O173" s="84">
        <v>6</v>
      </c>
      <c r="P173" s="11" t="str">
        <f t="shared" si="58"/>
        <v>set:items.json image:block_6</v>
      </c>
      <c r="Q173" s="11" t="str">
        <f t="shared" si="59"/>
        <v>block_tag_6</v>
      </c>
      <c r="R173" s="30">
        <v>22</v>
      </c>
      <c r="T173" s="127" t="s">
        <v>73</v>
      </c>
      <c r="U173" s="96" t="str">
        <f t="shared" si="50"/>
        <v>红石火把</v>
      </c>
      <c r="V173" s="69">
        <f>IF(X173&lt;&gt;0,COUNT($V$1:V172))</f>
        <v>53</v>
      </c>
      <c r="W173" s="69">
        <f>COUNTIF($E$3:E173,E173)</f>
        <v>1</v>
      </c>
      <c r="X173" s="69">
        <f t="shared" si="51"/>
        <v>76</v>
      </c>
    </row>
    <row r="174" spans="1:24">
      <c r="A174">
        <f t="shared" si="43"/>
        <v>172</v>
      </c>
      <c r="B174" s="18">
        <f t="shared" si="55"/>
        <v>106500</v>
      </c>
      <c r="C174" s="18">
        <f t="shared" si="56"/>
        <v>6451</v>
      </c>
      <c r="D174" s="18">
        <f t="shared" si="57"/>
        <v>406500</v>
      </c>
      <c r="E174" s="1">
        <v>65</v>
      </c>
      <c r="F174" s="1">
        <v>0</v>
      </c>
      <c r="G174" s="1">
        <v>4</v>
      </c>
      <c r="H174" s="18">
        <f t="shared" si="54"/>
        <v>0.1</v>
      </c>
      <c r="I174" s="20" t="s">
        <v>578</v>
      </c>
      <c r="J174" s="11">
        <f t="shared" si="60"/>
        <v>8</v>
      </c>
      <c r="K174" s="11">
        <f t="shared" si="60"/>
        <v>8</v>
      </c>
      <c r="L174" s="11">
        <f t="shared" si="60"/>
        <v>1</v>
      </c>
      <c r="M174" s="11">
        <f t="shared" si="47"/>
        <v>512</v>
      </c>
      <c r="N174" s="95">
        <f t="shared" si="52"/>
        <v>65</v>
      </c>
      <c r="O174" s="84">
        <v>6</v>
      </c>
      <c r="P174" s="11" t="str">
        <f t="shared" si="58"/>
        <v>set:items.json image:block_6</v>
      </c>
      <c r="Q174" s="11" t="str">
        <f t="shared" si="59"/>
        <v>block_tag_6</v>
      </c>
      <c r="R174" s="30">
        <v>51</v>
      </c>
      <c r="T174" s="127" t="s">
        <v>73</v>
      </c>
      <c r="U174" s="96" t="str">
        <f t="shared" si="50"/>
        <v>梯子</v>
      </c>
      <c r="V174" s="69">
        <f>IF(X174&lt;&gt;0,COUNT($V$1:V173))</f>
        <v>54</v>
      </c>
      <c r="W174" s="69">
        <f>COUNTIF($E$3:E174,E174)</f>
        <v>1</v>
      </c>
      <c r="X174" s="69">
        <f t="shared" si="51"/>
        <v>65</v>
      </c>
    </row>
    <row r="175" spans="1:24">
      <c r="A175">
        <f t="shared" si="43"/>
        <v>173</v>
      </c>
      <c r="B175" s="18">
        <f t="shared" si="55"/>
        <v>132400</v>
      </c>
      <c r="C175" s="18">
        <f t="shared" si="56"/>
        <v>6499</v>
      </c>
      <c r="D175" s="18">
        <f t="shared" si="57"/>
        <v>432400</v>
      </c>
      <c r="E175" s="19">
        <v>324</v>
      </c>
      <c r="F175" s="19">
        <v>0</v>
      </c>
      <c r="G175" s="19">
        <v>4</v>
      </c>
      <c r="H175" s="18">
        <f t="shared" si="54"/>
        <v>0.1</v>
      </c>
      <c r="I175" s="20" t="s">
        <v>697</v>
      </c>
      <c r="J175" s="56">
        <f t="shared" si="60"/>
        <v>8</v>
      </c>
      <c r="K175" s="56">
        <f t="shared" si="60"/>
        <v>8</v>
      </c>
      <c r="L175" s="56">
        <f t="shared" si="60"/>
        <v>1</v>
      </c>
      <c r="M175" s="56">
        <f t="shared" si="47"/>
        <v>512</v>
      </c>
      <c r="N175" s="95">
        <f t="shared" si="52"/>
        <v>65</v>
      </c>
      <c r="O175" s="75">
        <v>6</v>
      </c>
      <c r="P175" s="56" t="str">
        <f t="shared" si="58"/>
        <v>set:items.json image:block_6</v>
      </c>
      <c r="Q175" s="56" t="str">
        <f t="shared" si="59"/>
        <v>block_tag_6</v>
      </c>
      <c r="R175" s="43">
        <v>99</v>
      </c>
      <c r="S175" s="54"/>
      <c r="T175" s="128" t="s">
        <v>73</v>
      </c>
      <c r="U175" s="96" t="str">
        <f t="shared" si="50"/>
        <v>item木门</v>
      </c>
      <c r="V175" s="69">
        <f>IF(X175&lt;&gt;0,COUNT($V$1:V174))</f>
        <v>55</v>
      </c>
      <c r="W175" s="69">
        <f>COUNTIF($E$2:E175,E175)</f>
        <v>1</v>
      </c>
      <c r="X175" s="69">
        <f t="shared" si="51"/>
        <v>324</v>
      </c>
    </row>
    <row r="176" spans="1:24">
      <c r="A176">
        <f t="shared" si="43"/>
        <v>174</v>
      </c>
      <c r="B176" s="18">
        <f t="shared" si="55"/>
        <v>108900</v>
      </c>
      <c r="C176" s="18">
        <f t="shared" si="56"/>
        <v>6501</v>
      </c>
      <c r="D176" s="18">
        <f t="shared" si="57"/>
        <v>508900</v>
      </c>
      <c r="E176" s="1">
        <v>89</v>
      </c>
      <c r="F176" s="1">
        <v>0</v>
      </c>
      <c r="G176" s="1">
        <v>5</v>
      </c>
      <c r="H176" s="18">
        <f t="shared" si="54"/>
        <v>0.1</v>
      </c>
      <c r="I176" s="20" t="s">
        <v>622</v>
      </c>
      <c r="J176" s="11">
        <f t="shared" si="60"/>
        <v>10</v>
      </c>
      <c r="K176" s="11">
        <f t="shared" si="60"/>
        <v>10</v>
      </c>
      <c r="L176" s="11">
        <f t="shared" si="60"/>
        <v>1</v>
      </c>
      <c r="M176" s="11">
        <f t="shared" si="47"/>
        <v>640</v>
      </c>
      <c r="N176" s="95">
        <f t="shared" si="52"/>
        <v>65</v>
      </c>
      <c r="O176" s="84">
        <v>6</v>
      </c>
      <c r="P176" s="11" t="str">
        <f t="shared" si="58"/>
        <v>set:items.json image:block_6</v>
      </c>
      <c r="Q176" s="11" t="str">
        <f t="shared" si="59"/>
        <v>block_tag_6</v>
      </c>
      <c r="R176" s="30">
        <v>1</v>
      </c>
      <c r="T176" s="127" t="s">
        <v>73</v>
      </c>
      <c r="U176" s="96" t="str">
        <f t="shared" si="50"/>
        <v>萤石</v>
      </c>
      <c r="V176" s="69">
        <f>IF(X176&lt;&gt;0,COUNT($V$1:V175))</f>
        <v>56</v>
      </c>
      <c r="W176" s="69">
        <f>COUNTIF($E$3:E176,E176)</f>
        <v>1</v>
      </c>
      <c r="X176" s="69">
        <f t="shared" si="51"/>
        <v>89</v>
      </c>
    </row>
    <row r="177" spans="1:24">
      <c r="A177">
        <f t="shared" si="43"/>
        <v>175</v>
      </c>
      <c r="B177" s="18">
        <f t="shared" si="55"/>
        <v>116800</v>
      </c>
      <c r="C177" s="18">
        <f t="shared" si="56"/>
        <v>6502</v>
      </c>
      <c r="D177" s="18">
        <f t="shared" si="57"/>
        <v>516800</v>
      </c>
      <c r="E177" s="1">
        <v>168</v>
      </c>
      <c r="F177" s="1">
        <v>0</v>
      </c>
      <c r="G177" s="1">
        <v>5</v>
      </c>
      <c r="H177" s="18">
        <f t="shared" si="54"/>
        <v>0.1</v>
      </c>
      <c r="I177" s="20" t="s">
        <v>628</v>
      </c>
      <c r="J177" s="11">
        <f t="shared" si="60"/>
        <v>10</v>
      </c>
      <c r="K177" s="11">
        <f t="shared" si="60"/>
        <v>10</v>
      </c>
      <c r="L177" s="11">
        <f t="shared" si="60"/>
        <v>1</v>
      </c>
      <c r="M177" s="11">
        <f t="shared" si="47"/>
        <v>640</v>
      </c>
      <c r="N177" s="95">
        <f t="shared" si="52"/>
        <v>65</v>
      </c>
      <c r="O177" s="84">
        <v>6</v>
      </c>
      <c r="P177" s="11" t="str">
        <f t="shared" si="58"/>
        <v>set:items.json image:block_6</v>
      </c>
      <c r="Q177" s="11" t="str">
        <f t="shared" si="59"/>
        <v>block_tag_6</v>
      </c>
      <c r="R177" s="30">
        <v>2</v>
      </c>
      <c r="T177" s="127" t="s">
        <v>73</v>
      </c>
      <c r="U177" s="96" t="str">
        <f t="shared" si="50"/>
        <v>海晶石</v>
      </c>
      <c r="V177" s="69">
        <f>IF(X177&lt;&gt;0,COUNT($V$1:V176))</f>
        <v>57</v>
      </c>
      <c r="W177" s="69">
        <f>COUNTIF($E$3:E177,E177)</f>
        <v>1</v>
      </c>
      <c r="X177" s="69">
        <f t="shared" si="51"/>
        <v>168</v>
      </c>
    </row>
    <row r="178" spans="1:24">
      <c r="A178">
        <f t="shared" si="43"/>
        <v>176</v>
      </c>
      <c r="B178" s="18">
        <f t="shared" si="55"/>
        <v>115200</v>
      </c>
      <c r="C178" s="18">
        <f t="shared" si="56"/>
        <v>6505</v>
      </c>
      <c r="D178" s="18">
        <f t="shared" si="57"/>
        <v>515200</v>
      </c>
      <c r="E178" s="1">
        <v>152</v>
      </c>
      <c r="F178" s="1">
        <v>0</v>
      </c>
      <c r="G178" s="1">
        <v>5</v>
      </c>
      <c r="H178" s="18">
        <f t="shared" si="54"/>
        <v>0.1</v>
      </c>
      <c r="I178" s="20" t="s">
        <v>626</v>
      </c>
      <c r="J178" s="11">
        <f t="shared" si="60"/>
        <v>10</v>
      </c>
      <c r="K178" s="11">
        <f t="shared" si="60"/>
        <v>10</v>
      </c>
      <c r="L178" s="11">
        <f t="shared" si="60"/>
        <v>1</v>
      </c>
      <c r="M178" s="11">
        <f t="shared" si="47"/>
        <v>640</v>
      </c>
      <c r="N178" s="95">
        <f t="shared" si="52"/>
        <v>65</v>
      </c>
      <c r="O178" s="84">
        <v>6</v>
      </c>
      <c r="P178" s="11" t="str">
        <f t="shared" si="58"/>
        <v>set:items.json image:block_6</v>
      </c>
      <c r="Q178" s="11" t="str">
        <f t="shared" si="59"/>
        <v>block_tag_6</v>
      </c>
      <c r="R178" s="30">
        <v>5</v>
      </c>
      <c r="T178" s="127" t="s">
        <v>73</v>
      </c>
      <c r="U178" s="96" t="str">
        <f t="shared" si="50"/>
        <v>红石块</v>
      </c>
      <c r="V178" s="69">
        <f>IF(X178&lt;&gt;0,COUNT($V$1:V177))</f>
        <v>58</v>
      </c>
      <c r="W178" s="69">
        <f>COUNTIF($E$3:E178,E178)</f>
        <v>1</v>
      </c>
      <c r="X178" s="69">
        <f t="shared" si="51"/>
        <v>152</v>
      </c>
    </row>
    <row r="179" spans="1:24">
      <c r="A179">
        <f t="shared" si="43"/>
        <v>177</v>
      </c>
      <c r="B179" s="18">
        <f t="shared" si="55"/>
        <v>113800</v>
      </c>
      <c r="C179" s="18">
        <f t="shared" si="56"/>
        <v>6603</v>
      </c>
      <c r="D179" s="18">
        <f t="shared" si="57"/>
        <v>613800</v>
      </c>
      <c r="E179" s="1">
        <v>138</v>
      </c>
      <c r="F179" s="1">
        <v>0</v>
      </c>
      <c r="G179" s="1">
        <v>6</v>
      </c>
      <c r="H179" s="18">
        <f t="shared" si="54"/>
        <v>0.1</v>
      </c>
      <c r="I179" s="20" t="s">
        <v>634</v>
      </c>
      <c r="J179" s="11">
        <f t="shared" si="60"/>
        <v>12</v>
      </c>
      <c r="K179" s="11">
        <f t="shared" si="60"/>
        <v>12</v>
      </c>
      <c r="L179" s="11">
        <f t="shared" si="60"/>
        <v>1</v>
      </c>
      <c r="M179" s="11">
        <f t="shared" si="47"/>
        <v>768</v>
      </c>
      <c r="N179" s="95">
        <f t="shared" si="52"/>
        <v>65</v>
      </c>
      <c r="O179" s="84">
        <v>6</v>
      </c>
      <c r="P179" s="11" t="str">
        <f t="shared" si="58"/>
        <v>set:items.json image:block_6</v>
      </c>
      <c r="Q179" s="11" t="str">
        <f t="shared" si="59"/>
        <v>block_tag_6</v>
      </c>
      <c r="R179" s="30">
        <v>3</v>
      </c>
      <c r="T179" s="127" t="s">
        <v>73</v>
      </c>
      <c r="U179" s="96" t="str">
        <f t="shared" si="50"/>
        <v>信标</v>
      </c>
      <c r="V179" s="69">
        <f>IF(X179&lt;&gt;0,COUNT($V$1:V178))</f>
        <v>59</v>
      </c>
      <c r="W179" s="69">
        <f>COUNTIF($E$3:E179,E179)</f>
        <v>1</v>
      </c>
      <c r="X179" s="69">
        <f t="shared" si="51"/>
        <v>138</v>
      </c>
    </row>
    <row r="180" spans="1:24">
      <c r="A180">
        <f t="shared" si="43"/>
        <v>178</v>
      </c>
      <c r="B180" s="18">
        <f t="shared" si="55"/>
        <v>102500</v>
      </c>
      <c r="C180" s="18">
        <f t="shared" si="56"/>
        <v>6604</v>
      </c>
      <c r="D180" s="18">
        <f t="shared" si="57"/>
        <v>602500</v>
      </c>
      <c r="E180" s="1">
        <v>25</v>
      </c>
      <c r="F180" s="1">
        <v>0</v>
      </c>
      <c r="G180" s="1">
        <v>6</v>
      </c>
      <c r="H180" s="18">
        <f t="shared" si="54"/>
        <v>0.1</v>
      </c>
      <c r="I180" s="20" t="s">
        <v>630</v>
      </c>
      <c r="J180" s="11">
        <f t="shared" si="60"/>
        <v>12</v>
      </c>
      <c r="K180" s="11">
        <f t="shared" si="60"/>
        <v>12</v>
      </c>
      <c r="L180" s="11">
        <f t="shared" si="60"/>
        <v>1</v>
      </c>
      <c r="M180" s="11">
        <f t="shared" si="47"/>
        <v>768</v>
      </c>
      <c r="N180" s="95">
        <f t="shared" si="52"/>
        <v>65</v>
      </c>
      <c r="O180" s="76">
        <v>6</v>
      </c>
      <c r="P180" s="11" t="str">
        <f t="shared" si="58"/>
        <v>set:items.json image:block_6</v>
      </c>
      <c r="Q180" s="11" t="str">
        <f t="shared" si="59"/>
        <v>block_tag_6</v>
      </c>
      <c r="R180" s="30">
        <v>4</v>
      </c>
      <c r="T180" s="127" t="s">
        <v>73</v>
      </c>
      <c r="U180" s="96" t="str">
        <f t="shared" si="50"/>
        <v>音乐盒</v>
      </c>
      <c r="V180" s="69">
        <f>IF(X180&lt;&gt;0,COUNT($V$1:V179))</f>
        <v>60</v>
      </c>
      <c r="W180" s="69">
        <f>COUNTIF($E$3:E180,E180)</f>
        <v>1</v>
      </c>
      <c r="X180" s="69">
        <f t="shared" si="51"/>
        <v>25</v>
      </c>
    </row>
  </sheetData>
  <sortState ref="A3:X182">
    <sortCondition ref="C3:C182"/>
  </sortState>
  <mergeCells count="1">
    <mergeCell ref="Z1:AF1"/>
  </mergeCells>
  <phoneticPr fontId="19" type="noConversion"/>
  <conditionalFormatting sqref="C1:C1048576">
    <cfRule type="duplicateValues" dxfId="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5"/>
  <sheetViews>
    <sheetView workbookViewId="0">
      <selection activeCell="I20" sqref="I20"/>
    </sheetView>
  </sheetViews>
  <sheetFormatPr defaultColWidth="9" defaultRowHeight="14.25"/>
  <sheetData>
    <row r="1" spans="1:1">
      <c r="A1" t="s">
        <v>698</v>
      </c>
    </row>
    <row r="2" spans="1:1">
      <c r="A2" t="s">
        <v>699</v>
      </c>
    </row>
    <row r="3" spans="1:1">
      <c r="A3" t="s">
        <v>700</v>
      </c>
    </row>
    <row r="4" spans="1:1">
      <c r="A4" t="s">
        <v>701</v>
      </c>
    </row>
    <row r="5" spans="1:1">
      <c r="A5" t="s">
        <v>702</v>
      </c>
    </row>
    <row r="6" spans="1:1">
      <c r="A6" t="s">
        <v>703</v>
      </c>
    </row>
    <row r="7" spans="1:1">
      <c r="A7" t="s">
        <v>704</v>
      </c>
    </row>
    <row r="8" spans="1:1">
      <c r="A8" t="s">
        <v>705</v>
      </c>
    </row>
    <row r="9" spans="1:1">
      <c r="A9" t="s">
        <v>706</v>
      </c>
    </row>
    <row r="10" spans="1:1">
      <c r="A10" t="s">
        <v>707</v>
      </c>
    </row>
    <row r="11" spans="1:1">
      <c r="A11" t="s">
        <v>708</v>
      </c>
    </row>
    <row r="12" spans="1:1">
      <c r="A12" t="s">
        <v>709</v>
      </c>
    </row>
    <row r="13" spans="1:1">
      <c r="A13" t="s">
        <v>710</v>
      </c>
    </row>
    <row r="14" spans="1:1">
      <c r="A14" t="s">
        <v>711</v>
      </c>
    </row>
    <row r="15" spans="1:1">
      <c r="A15" t="s">
        <v>712</v>
      </c>
    </row>
    <row r="16" spans="1:1">
      <c r="A16" t="s">
        <v>713</v>
      </c>
    </row>
    <row r="17" spans="1:1">
      <c r="A17" t="s">
        <v>714</v>
      </c>
    </row>
    <row r="18" spans="1:1">
      <c r="A18" t="s">
        <v>715</v>
      </c>
    </row>
    <row r="19" spans="1:1">
      <c r="A19" t="s">
        <v>716</v>
      </c>
    </row>
    <row r="20" spans="1:1">
      <c r="A20" t="s">
        <v>717</v>
      </c>
    </row>
    <row r="21" spans="1:1">
      <c r="A21" t="s">
        <v>718</v>
      </c>
    </row>
    <row r="22" spans="1:1">
      <c r="A22" t="s">
        <v>719</v>
      </c>
    </row>
    <row r="23" spans="1:1">
      <c r="A23" t="s">
        <v>720</v>
      </c>
    </row>
    <row r="24" spans="1:1">
      <c r="A24" t="s">
        <v>721</v>
      </c>
    </row>
    <row r="25" spans="1:1">
      <c r="A25" t="s">
        <v>722</v>
      </c>
    </row>
    <row r="26" spans="1:1">
      <c r="A26" t="s">
        <v>723</v>
      </c>
    </row>
    <row r="27" spans="1:1">
      <c r="A27" t="s">
        <v>724</v>
      </c>
    </row>
    <row r="28" spans="1:1">
      <c r="A28" t="s">
        <v>725</v>
      </c>
    </row>
    <row r="29" spans="1:1">
      <c r="A29" t="s">
        <v>726</v>
      </c>
    </row>
    <row r="30" spans="1:1">
      <c r="A30" t="s">
        <v>727</v>
      </c>
    </row>
    <row r="31" spans="1:1">
      <c r="A31" t="s">
        <v>728</v>
      </c>
    </row>
    <row r="32" spans="1:1">
      <c r="A32" t="s">
        <v>729</v>
      </c>
    </row>
    <row r="33" spans="1:1">
      <c r="A33" t="s">
        <v>730</v>
      </c>
    </row>
    <row r="34" spans="1:1">
      <c r="A34" t="s">
        <v>731</v>
      </c>
    </row>
    <row r="35" spans="1:1">
      <c r="A35" t="s">
        <v>732</v>
      </c>
    </row>
    <row r="36" spans="1:1">
      <c r="A36" t="s">
        <v>733</v>
      </c>
    </row>
    <row r="37" spans="1:1">
      <c r="A37" t="s">
        <v>734</v>
      </c>
    </row>
    <row r="38" spans="1:1">
      <c r="A38" t="s">
        <v>735</v>
      </c>
    </row>
    <row r="39" spans="1:1">
      <c r="A39" t="s">
        <v>736</v>
      </c>
    </row>
    <row r="40" spans="1:1">
      <c r="A40" t="s">
        <v>737</v>
      </c>
    </row>
    <row r="41" spans="1:1">
      <c r="A41" t="s">
        <v>738</v>
      </c>
    </row>
    <row r="42" spans="1:1">
      <c r="A42" t="s">
        <v>739</v>
      </c>
    </row>
    <row r="43" spans="1:1">
      <c r="A43" t="s">
        <v>740</v>
      </c>
    </row>
    <row r="44" spans="1:1">
      <c r="A44" t="s">
        <v>741</v>
      </c>
    </row>
    <row r="45" spans="1:1">
      <c r="A45" t="s">
        <v>742</v>
      </c>
    </row>
  </sheetData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J211"/>
  <sheetViews>
    <sheetView topLeftCell="A178" workbookViewId="0">
      <selection activeCell="D209" sqref="D209"/>
    </sheetView>
  </sheetViews>
  <sheetFormatPr defaultColWidth="9" defaultRowHeight="14.25"/>
  <cols>
    <col min="2" max="2" width="23.75" style="1" customWidth="1"/>
    <col min="3" max="3" width="8.125" style="1" customWidth="1"/>
    <col min="4" max="4" width="30.875" style="7" customWidth="1"/>
    <col min="5" max="10" width="9" style="1"/>
  </cols>
  <sheetData>
    <row r="1" spans="1:10" s="9" customFormat="1">
      <c r="B1" s="92"/>
      <c r="C1" s="92"/>
      <c r="D1" s="93" t="s">
        <v>743</v>
      </c>
      <c r="E1" s="92" t="s">
        <v>744</v>
      </c>
      <c r="F1" s="92"/>
      <c r="G1" s="92" t="s">
        <v>745</v>
      </c>
      <c r="H1" s="92"/>
      <c r="I1" s="92" t="s">
        <v>746</v>
      </c>
      <c r="J1" s="92"/>
    </row>
    <row r="2" spans="1:10" s="7" customFormat="1">
      <c r="A2" s="7" t="s">
        <v>43</v>
      </c>
      <c r="B2" s="94" t="s">
        <v>747</v>
      </c>
      <c r="C2" s="7" t="s">
        <v>748</v>
      </c>
      <c r="D2" s="7" t="s">
        <v>67</v>
      </c>
      <c r="E2" s="7" t="s">
        <v>749</v>
      </c>
      <c r="F2" s="7" t="s">
        <v>750</v>
      </c>
      <c r="G2" s="7" t="s">
        <v>751</v>
      </c>
      <c r="H2" s="7" t="s">
        <v>752</v>
      </c>
      <c r="I2" s="7" t="s">
        <v>647</v>
      </c>
      <c r="J2" s="7" t="s">
        <v>753</v>
      </c>
    </row>
    <row r="3" spans="1:10" s="7" customFormat="1">
      <c r="A3" s="7" t="s">
        <v>754</v>
      </c>
      <c r="B3" s="94" t="s">
        <v>755</v>
      </c>
      <c r="C3" s="7" t="s">
        <v>756</v>
      </c>
      <c r="D3" s="7" t="s">
        <v>757</v>
      </c>
      <c r="E3" s="7" t="s">
        <v>758</v>
      </c>
      <c r="F3" s="7" t="s">
        <v>759</v>
      </c>
      <c r="G3" s="7" t="s">
        <v>760</v>
      </c>
      <c r="H3" s="7" t="s">
        <v>761</v>
      </c>
      <c r="I3" s="7" t="s">
        <v>662</v>
      </c>
      <c r="J3" s="7" t="s">
        <v>762</v>
      </c>
    </row>
    <row r="4" spans="1:10">
      <c r="A4">
        <v>1</v>
      </c>
      <c r="B4" s="1" t="s">
        <v>69</v>
      </c>
      <c r="C4" s="1">
        <v>1</v>
      </c>
      <c r="D4" s="7" t="str">
        <f t="shared" ref="D4:D67" si="0">IF(C4=1,"@@@","等下填")</f>
        <v>@@@</v>
      </c>
      <c r="E4" s="1">
        <v>1</v>
      </c>
      <c r="F4" s="1">
        <v>0</v>
      </c>
      <c r="G4" s="1">
        <v>1</v>
      </c>
      <c r="H4" s="1">
        <v>1</v>
      </c>
      <c r="I4" s="1" t="s">
        <v>69</v>
      </c>
      <c r="J4" s="1">
        <v>10</v>
      </c>
    </row>
    <row r="5" spans="1:10">
      <c r="A5">
        <v>2</v>
      </c>
      <c r="B5" s="1" t="s">
        <v>76</v>
      </c>
      <c r="C5" s="1">
        <v>1</v>
      </c>
      <c r="D5" s="7" t="str">
        <f t="shared" si="0"/>
        <v>@@@</v>
      </c>
      <c r="E5" s="1">
        <v>2</v>
      </c>
      <c r="F5" s="1">
        <v>0</v>
      </c>
      <c r="G5" s="1">
        <v>1</v>
      </c>
      <c r="H5" s="1">
        <v>1</v>
      </c>
      <c r="I5" s="1" t="s">
        <v>76</v>
      </c>
      <c r="J5" s="1">
        <v>10</v>
      </c>
    </row>
    <row r="6" spans="1:10">
      <c r="A6">
        <v>3</v>
      </c>
      <c r="B6" s="1" t="s">
        <v>81</v>
      </c>
      <c r="C6" s="1">
        <v>1</v>
      </c>
      <c r="D6" s="7" t="str">
        <f t="shared" si="0"/>
        <v>@@@</v>
      </c>
      <c r="E6" s="1">
        <v>3</v>
      </c>
      <c r="F6" s="1">
        <v>0</v>
      </c>
      <c r="G6" s="1">
        <v>1</v>
      </c>
      <c r="H6" s="1">
        <v>1</v>
      </c>
      <c r="I6" s="1" t="s">
        <v>81</v>
      </c>
      <c r="J6" s="1">
        <v>10</v>
      </c>
    </row>
    <row r="7" spans="1:10">
      <c r="A7">
        <v>4</v>
      </c>
      <c r="B7" s="1" t="s">
        <v>86</v>
      </c>
      <c r="C7" s="1">
        <v>1</v>
      </c>
      <c r="D7" s="7" t="str">
        <f t="shared" si="0"/>
        <v>@@@</v>
      </c>
      <c r="E7" s="1">
        <v>4</v>
      </c>
      <c r="F7" s="1">
        <v>0</v>
      </c>
      <c r="G7" s="1">
        <v>1</v>
      </c>
      <c r="H7" s="1">
        <v>1</v>
      </c>
      <c r="I7" s="1" t="s">
        <v>86</v>
      </c>
      <c r="J7" s="1">
        <v>10</v>
      </c>
    </row>
    <row r="8" spans="1:10">
      <c r="A8">
        <v>5</v>
      </c>
      <c r="B8" s="1" t="s">
        <v>131</v>
      </c>
      <c r="C8" s="1">
        <v>1</v>
      </c>
      <c r="D8" s="7" t="str">
        <f t="shared" si="0"/>
        <v>@@@</v>
      </c>
      <c r="E8" s="1">
        <v>5</v>
      </c>
      <c r="F8" s="1">
        <v>0</v>
      </c>
      <c r="G8" s="1">
        <v>1</v>
      </c>
      <c r="H8" s="1">
        <v>1</v>
      </c>
      <c r="I8" s="1" t="s">
        <v>131</v>
      </c>
      <c r="J8" s="1">
        <v>9</v>
      </c>
    </row>
    <row r="9" spans="1:10">
      <c r="A9">
        <v>6</v>
      </c>
      <c r="B9" s="1" t="s">
        <v>135</v>
      </c>
      <c r="C9" s="1">
        <v>1</v>
      </c>
      <c r="D9" s="7" t="str">
        <f t="shared" si="0"/>
        <v>@@@</v>
      </c>
      <c r="E9" s="1">
        <v>5</v>
      </c>
      <c r="F9" s="1">
        <v>1</v>
      </c>
      <c r="G9" s="1">
        <v>1</v>
      </c>
      <c r="H9" s="1">
        <v>1</v>
      </c>
      <c r="I9" s="1" t="s">
        <v>135</v>
      </c>
      <c r="J9" s="1">
        <v>9</v>
      </c>
    </row>
    <row r="10" spans="1:10">
      <c r="A10">
        <v>7</v>
      </c>
      <c r="B10" s="1" t="s">
        <v>139</v>
      </c>
      <c r="C10" s="1">
        <v>1</v>
      </c>
      <c r="D10" s="7" t="str">
        <f t="shared" si="0"/>
        <v>@@@</v>
      </c>
      <c r="E10" s="1">
        <v>5</v>
      </c>
      <c r="F10" s="1">
        <v>2</v>
      </c>
      <c r="G10" s="1">
        <v>1</v>
      </c>
      <c r="H10" s="1">
        <v>1</v>
      </c>
      <c r="I10" s="1" t="s">
        <v>139</v>
      </c>
      <c r="J10" s="1">
        <v>9</v>
      </c>
    </row>
    <row r="11" spans="1:10">
      <c r="A11">
        <v>8</v>
      </c>
      <c r="B11" s="1" t="s">
        <v>143</v>
      </c>
      <c r="C11" s="1">
        <v>1</v>
      </c>
      <c r="D11" s="7" t="str">
        <f t="shared" si="0"/>
        <v>@@@</v>
      </c>
      <c r="E11" s="1">
        <v>5</v>
      </c>
      <c r="F11" s="1">
        <v>3</v>
      </c>
      <c r="G11" s="1">
        <v>1</v>
      </c>
      <c r="H11" s="1">
        <v>1</v>
      </c>
      <c r="I11" s="1" t="s">
        <v>143</v>
      </c>
      <c r="J11" s="1">
        <v>9</v>
      </c>
    </row>
    <row r="12" spans="1:10">
      <c r="A12">
        <v>9</v>
      </c>
      <c r="B12" s="1" t="s">
        <v>147</v>
      </c>
      <c r="C12" s="1">
        <v>1</v>
      </c>
      <c r="D12" s="7" t="str">
        <f t="shared" si="0"/>
        <v>@@@</v>
      </c>
      <c r="E12" s="1">
        <v>5</v>
      </c>
      <c r="F12" s="1">
        <v>4</v>
      </c>
      <c r="G12" s="1">
        <v>1</v>
      </c>
      <c r="H12" s="1">
        <v>1</v>
      </c>
      <c r="I12" s="1" t="s">
        <v>147</v>
      </c>
      <c r="J12" s="1">
        <v>9</v>
      </c>
    </row>
    <row r="13" spans="1:10">
      <c r="A13">
        <v>10</v>
      </c>
      <c r="B13" s="1" t="s">
        <v>151</v>
      </c>
      <c r="C13" s="1">
        <v>1</v>
      </c>
      <c r="D13" s="7" t="str">
        <f t="shared" si="0"/>
        <v>@@@</v>
      </c>
      <c r="E13" s="1">
        <v>5</v>
      </c>
      <c r="F13" s="1">
        <v>5</v>
      </c>
      <c r="G13" s="1">
        <v>1</v>
      </c>
      <c r="H13" s="1">
        <v>1</v>
      </c>
      <c r="I13" s="1" t="s">
        <v>151</v>
      </c>
      <c r="J13" s="1">
        <v>9</v>
      </c>
    </row>
    <row r="14" spans="1:10">
      <c r="A14">
        <v>11</v>
      </c>
      <c r="B14" s="1" t="s">
        <v>92</v>
      </c>
      <c r="C14" s="1">
        <v>1</v>
      </c>
      <c r="D14" s="7" t="str">
        <f t="shared" si="0"/>
        <v>@@@</v>
      </c>
      <c r="E14" s="1">
        <v>12</v>
      </c>
      <c r="F14" s="1">
        <v>0</v>
      </c>
      <c r="G14" s="1">
        <v>1</v>
      </c>
      <c r="H14" s="1">
        <v>1</v>
      </c>
      <c r="I14" s="1" t="s">
        <v>92</v>
      </c>
      <c r="J14" s="1">
        <v>10</v>
      </c>
    </row>
    <row r="15" spans="1:10">
      <c r="A15">
        <v>12</v>
      </c>
      <c r="B15" s="1" t="s">
        <v>97</v>
      </c>
      <c r="C15" s="1">
        <v>1</v>
      </c>
      <c r="D15" s="7" t="str">
        <f t="shared" si="0"/>
        <v>@@@</v>
      </c>
      <c r="E15" s="1">
        <v>17</v>
      </c>
      <c r="F15" s="1">
        <v>0</v>
      </c>
      <c r="G15" s="1">
        <v>1</v>
      </c>
      <c r="H15" s="1">
        <v>1</v>
      </c>
      <c r="I15" s="1" t="s">
        <v>97</v>
      </c>
      <c r="J15" s="1">
        <v>10</v>
      </c>
    </row>
    <row r="16" spans="1:10">
      <c r="A16">
        <v>13</v>
      </c>
      <c r="B16" s="1" t="s">
        <v>102</v>
      </c>
      <c r="C16" s="1">
        <v>1</v>
      </c>
      <c r="D16" s="7" t="str">
        <f t="shared" si="0"/>
        <v>@@@</v>
      </c>
      <c r="E16" s="1">
        <v>17</v>
      </c>
      <c r="F16" s="1">
        <v>1</v>
      </c>
      <c r="G16" s="1">
        <v>1</v>
      </c>
      <c r="H16" s="1">
        <v>1</v>
      </c>
      <c r="I16" s="1" t="s">
        <v>102</v>
      </c>
      <c r="J16" s="1">
        <v>10</v>
      </c>
    </row>
    <row r="17" spans="1:10">
      <c r="A17">
        <v>14</v>
      </c>
      <c r="B17" s="1" t="s">
        <v>107</v>
      </c>
      <c r="C17" s="1">
        <v>1</v>
      </c>
      <c r="D17" s="7" t="str">
        <f t="shared" si="0"/>
        <v>@@@</v>
      </c>
      <c r="E17" s="1">
        <v>17</v>
      </c>
      <c r="F17" s="1">
        <v>2</v>
      </c>
      <c r="G17" s="1">
        <v>1</v>
      </c>
      <c r="H17" s="1">
        <v>1</v>
      </c>
      <c r="I17" s="1" t="s">
        <v>107</v>
      </c>
      <c r="J17" s="1">
        <v>10</v>
      </c>
    </row>
    <row r="18" spans="1:10">
      <c r="A18">
        <v>15</v>
      </c>
      <c r="B18" s="1" t="s">
        <v>111</v>
      </c>
      <c r="C18" s="1">
        <v>1</v>
      </c>
      <c r="D18" s="7" t="str">
        <f t="shared" si="0"/>
        <v>@@@</v>
      </c>
      <c r="E18" s="1">
        <v>17</v>
      </c>
      <c r="F18" s="1">
        <v>3</v>
      </c>
      <c r="G18" s="1">
        <v>1</v>
      </c>
      <c r="H18" s="1">
        <v>1</v>
      </c>
      <c r="I18" s="1" t="s">
        <v>111</v>
      </c>
      <c r="J18" s="1">
        <v>10</v>
      </c>
    </row>
    <row r="19" spans="1:10">
      <c r="A19">
        <v>16</v>
      </c>
      <c r="B19" s="1" t="s">
        <v>343</v>
      </c>
      <c r="C19" s="1">
        <v>1</v>
      </c>
      <c r="D19" s="7" t="str">
        <f t="shared" si="0"/>
        <v>@@@</v>
      </c>
      <c r="E19" s="1">
        <v>18</v>
      </c>
      <c r="F19" s="1">
        <v>0</v>
      </c>
      <c r="G19" s="1">
        <v>1</v>
      </c>
      <c r="H19" s="1">
        <v>1</v>
      </c>
      <c r="I19" s="1" t="s">
        <v>343</v>
      </c>
      <c r="J19" s="1">
        <v>8</v>
      </c>
    </row>
    <row r="20" spans="1:10">
      <c r="A20">
        <v>17</v>
      </c>
      <c r="B20" s="1" t="s">
        <v>348</v>
      </c>
      <c r="C20" s="1">
        <v>1</v>
      </c>
      <c r="D20" s="7" t="str">
        <f t="shared" si="0"/>
        <v>@@@</v>
      </c>
      <c r="E20" s="1">
        <v>18</v>
      </c>
      <c r="F20" s="1">
        <v>1</v>
      </c>
      <c r="G20" s="1">
        <v>1</v>
      </c>
      <c r="H20" s="1">
        <v>1</v>
      </c>
      <c r="I20" s="1" t="s">
        <v>348</v>
      </c>
      <c r="J20" s="1">
        <v>8</v>
      </c>
    </row>
    <row r="21" spans="1:10">
      <c r="A21">
        <v>18</v>
      </c>
      <c r="B21" s="1" t="s">
        <v>353</v>
      </c>
      <c r="C21" s="1">
        <v>1</v>
      </c>
      <c r="D21" s="7" t="str">
        <f t="shared" si="0"/>
        <v>@@@</v>
      </c>
      <c r="E21" s="1">
        <v>18</v>
      </c>
      <c r="F21" s="1">
        <v>2</v>
      </c>
      <c r="G21" s="1">
        <v>1</v>
      </c>
      <c r="H21" s="1">
        <v>1</v>
      </c>
      <c r="I21" s="1" t="s">
        <v>353</v>
      </c>
      <c r="J21" s="1">
        <v>8</v>
      </c>
    </row>
    <row r="22" spans="1:10">
      <c r="A22">
        <v>19</v>
      </c>
      <c r="B22" s="1" t="s">
        <v>358</v>
      </c>
      <c r="C22" s="1">
        <v>1</v>
      </c>
      <c r="D22" s="7" t="str">
        <f t="shared" si="0"/>
        <v>@@@</v>
      </c>
      <c r="E22" s="1">
        <v>18</v>
      </c>
      <c r="F22" s="1">
        <v>3</v>
      </c>
      <c r="G22" s="1">
        <v>1</v>
      </c>
      <c r="H22" s="1">
        <v>1</v>
      </c>
      <c r="I22" s="1" t="s">
        <v>358</v>
      </c>
      <c r="J22" s="1">
        <v>8</v>
      </c>
    </row>
    <row r="23" spans="1:10">
      <c r="A23">
        <v>20</v>
      </c>
      <c r="B23" s="1" t="s">
        <v>34</v>
      </c>
      <c r="C23" s="1">
        <v>1</v>
      </c>
      <c r="D23" s="7" t="str">
        <f t="shared" si="0"/>
        <v>@@@</v>
      </c>
      <c r="E23" s="1">
        <v>20</v>
      </c>
      <c r="F23" s="1">
        <v>0</v>
      </c>
      <c r="G23" s="1">
        <v>1</v>
      </c>
      <c r="H23" s="1">
        <v>1</v>
      </c>
      <c r="I23" s="1" t="s">
        <v>34</v>
      </c>
      <c r="J23" s="1">
        <v>9</v>
      </c>
    </row>
    <row r="24" spans="1:10">
      <c r="A24">
        <v>21</v>
      </c>
      <c r="B24" s="1" t="s">
        <v>618</v>
      </c>
      <c r="C24" s="1">
        <v>1</v>
      </c>
      <c r="D24" s="7" t="str">
        <f t="shared" si="0"/>
        <v>@@@</v>
      </c>
      <c r="E24" s="1">
        <v>22</v>
      </c>
      <c r="F24" s="1">
        <v>0</v>
      </c>
      <c r="G24" s="1">
        <v>1</v>
      </c>
      <c r="H24" s="1">
        <v>1</v>
      </c>
      <c r="I24" s="1" t="s">
        <v>618</v>
      </c>
      <c r="J24" s="1">
        <v>6</v>
      </c>
    </row>
    <row r="25" spans="1:10">
      <c r="A25">
        <v>22</v>
      </c>
      <c r="B25" s="1" t="s">
        <v>158</v>
      </c>
      <c r="C25" s="1">
        <v>1</v>
      </c>
      <c r="D25" s="7" t="str">
        <f t="shared" si="0"/>
        <v>@@@</v>
      </c>
      <c r="E25" s="1">
        <v>24</v>
      </c>
      <c r="F25" s="1">
        <v>0</v>
      </c>
      <c r="G25" s="1">
        <v>1</v>
      </c>
      <c r="H25" s="1">
        <v>1</v>
      </c>
      <c r="I25" s="1" t="s">
        <v>158</v>
      </c>
      <c r="J25" s="1">
        <v>9</v>
      </c>
    </row>
    <row r="26" spans="1:10">
      <c r="A26">
        <v>23</v>
      </c>
      <c r="B26" s="1" t="s">
        <v>363</v>
      </c>
      <c r="C26" s="1">
        <v>1</v>
      </c>
      <c r="D26" s="7" t="str">
        <f t="shared" si="0"/>
        <v>@@@</v>
      </c>
      <c r="E26" s="1">
        <v>24</v>
      </c>
      <c r="F26" s="1">
        <v>1</v>
      </c>
      <c r="G26" s="1">
        <v>1</v>
      </c>
      <c r="H26" s="1">
        <v>1</v>
      </c>
      <c r="I26" s="1" t="s">
        <v>363</v>
      </c>
      <c r="J26" s="1">
        <v>8</v>
      </c>
    </row>
    <row r="27" spans="1:10">
      <c r="A27">
        <v>24</v>
      </c>
      <c r="B27" s="1" t="s">
        <v>368</v>
      </c>
      <c r="C27" s="1">
        <v>1</v>
      </c>
      <c r="D27" s="7" t="str">
        <f t="shared" si="0"/>
        <v>@@@</v>
      </c>
      <c r="E27" s="1">
        <v>24</v>
      </c>
      <c r="F27" s="1">
        <v>2</v>
      </c>
      <c r="G27" s="1">
        <v>1</v>
      </c>
      <c r="H27" s="1">
        <v>1</v>
      </c>
      <c r="I27" s="1" t="s">
        <v>368</v>
      </c>
      <c r="J27" s="1">
        <v>8</v>
      </c>
    </row>
    <row r="28" spans="1:10">
      <c r="A28">
        <v>25</v>
      </c>
      <c r="B28" s="1" t="s">
        <v>630</v>
      </c>
      <c r="C28" s="1">
        <v>1</v>
      </c>
      <c r="D28" s="7" t="str">
        <f t="shared" si="0"/>
        <v>@@@</v>
      </c>
      <c r="E28" s="1">
        <v>25</v>
      </c>
      <c r="F28" s="1">
        <v>0</v>
      </c>
      <c r="G28" s="1">
        <v>1</v>
      </c>
      <c r="H28" s="1">
        <v>1</v>
      </c>
      <c r="I28" s="1" t="s">
        <v>630</v>
      </c>
      <c r="J28" s="1">
        <v>5</v>
      </c>
    </row>
    <row r="29" spans="1:10">
      <c r="A29">
        <v>26</v>
      </c>
      <c r="B29" s="1" t="s">
        <v>373</v>
      </c>
      <c r="C29" s="1">
        <v>1</v>
      </c>
      <c r="D29" s="7" t="str">
        <f t="shared" si="0"/>
        <v>@@@</v>
      </c>
      <c r="E29" s="1">
        <v>30</v>
      </c>
      <c r="F29" s="1">
        <v>0</v>
      </c>
      <c r="G29" s="1">
        <v>1</v>
      </c>
      <c r="H29" s="1">
        <v>1</v>
      </c>
      <c r="I29" s="1" t="s">
        <v>373</v>
      </c>
      <c r="J29" s="1">
        <v>8</v>
      </c>
    </row>
    <row r="30" spans="1:10">
      <c r="A30">
        <v>27</v>
      </c>
      <c r="B30" s="1" t="s">
        <v>162</v>
      </c>
      <c r="C30" s="1">
        <v>1</v>
      </c>
      <c r="D30" s="7" t="str">
        <f t="shared" si="0"/>
        <v>@@@</v>
      </c>
      <c r="E30" s="1">
        <v>35</v>
      </c>
      <c r="F30" s="1">
        <v>0</v>
      </c>
      <c r="G30" s="1">
        <v>2</v>
      </c>
      <c r="H30" s="1">
        <v>1</v>
      </c>
      <c r="I30" s="1" t="s">
        <v>162</v>
      </c>
      <c r="J30" s="1">
        <v>9</v>
      </c>
    </row>
    <row r="31" spans="1:10">
      <c r="A31">
        <v>28</v>
      </c>
      <c r="B31" s="1" t="s">
        <v>167</v>
      </c>
      <c r="C31" s="1">
        <v>1</v>
      </c>
      <c r="D31" s="7" t="str">
        <f t="shared" si="0"/>
        <v>@@@</v>
      </c>
      <c r="E31" s="1">
        <v>35</v>
      </c>
      <c r="F31" s="1">
        <v>1</v>
      </c>
      <c r="G31" s="1">
        <v>2</v>
      </c>
      <c r="H31" s="1">
        <v>1</v>
      </c>
      <c r="I31" s="1" t="s">
        <v>167</v>
      </c>
      <c r="J31" s="1">
        <v>9</v>
      </c>
    </row>
    <row r="32" spans="1:10">
      <c r="A32">
        <v>29</v>
      </c>
      <c r="B32" s="1" t="s">
        <v>172</v>
      </c>
      <c r="C32" s="1">
        <v>1</v>
      </c>
      <c r="D32" s="7" t="str">
        <f t="shared" si="0"/>
        <v>@@@</v>
      </c>
      <c r="E32" s="1">
        <v>35</v>
      </c>
      <c r="F32" s="1">
        <v>2</v>
      </c>
      <c r="G32" s="1">
        <v>2</v>
      </c>
      <c r="H32" s="1">
        <v>1</v>
      </c>
      <c r="I32" s="1" t="s">
        <v>172</v>
      </c>
      <c r="J32" s="1">
        <v>9</v>
      </c>
    </row>
    <row r="33" spans="1:10">
      <c r="A33">
        <v>30</v>
      </c>
      <c r="B33" s="1" t="s">
        <v>176</v>
      </c>
      <c r="C33" s="1">
        <v>1</v>
      </c>
      <c r="D33" s="7" t="str">
        <f t="shared" si="0"/>
        <v>@@@</v>
      </c>
      <c r="E33" s="1">
        <v>35</v>
      </c>
      <c r="F33" s="1">
        <v>3</v>
      </c>
      <c r="G33" s="1">
        <v>2</v>
      </c>
      <c r="H33" s="1">
        <v>1</v>
      </c>
      <c r="I33" s="1" t="s">
        <v>176</v>
      </c>
      <c r="J33" s="1">
        <v>9</v>
      </c>
    </row>
    <row r="34" spans="1:10">
      <c r="A34">
        <v>31</v>
      </c>
      <c r="B34" s="1" t="s">
        <v>180</v>
      </c>
      <c r="C34" s="1">
        <v>1</v>
      </c>
      <c r="D34" s="7" t="str">
        <f t="shared" si="0"/>
        <v>@@@</v>
      </c>
      <c r="E34" s="1">
        <v>35</v>
      </c>
      <c r="F34" s="1">
        <v>4</v>
      </c>
      <c r="G34" s="1">
        <v>2</v>
      </c>
      <c r="H34" s="1">
        <v>1</v>
      </c>
      <c r="I34" s="1" t="s">
        <v>180</v>
      </c>
      <c r="J34" s="1">
        <v>9</v>
      </c>
    </row>
    <row r="35" spans="1:10">
      <c r="A35">
        <v>32</v>
      </c>
      <c r="B35" s="1" t="s">
        <v>184</v>
      </c>
      <c r="C35" s="1">
        <v>1</v>
      </c>
      <c r="D35" s="7" t="str">
        <f t="shared" si="0"/>
        <v>@@@</v>
      </c>
      <c r="E35" s="1">
        <v>35</v>
      </c>
      <c r="F35" s="1">
        <v>5</v>
      </c>
      <c r="G35" s="1">
        <v>2</v>
      </c>
      <c r="H35" s="1">
        <v>1</v>
      </c>
      <c r="I35" s="1" t="s">
        <v>184</v>
      </c>
      <c r="J35" s="1">
        <v>9</v>
      </c>
    </row>
    <row r="36" spans="1:10">
      <c r="A36">
        <v>33</v>
      </c>
      <c r="B36" s="1" t="s">
        <v>188</v>
      </c>
      <c r="C36" s="1">
        <v>1</v>
      </c>
      <c r="D36" s="7" t="str">
        <f t="shared" si="0"/>
        <v>@@@</v>
      </c>
      <c r="E36" s="1">
        <v>35</v>
      </c>
      <c r="F36" s="1">
        <v>6</v>
      </c>
      <c r="G36" s="1">
        <v>2</v>
      </c>
      <c r="H36" s="1">
        <v>1</v>
      </c>
      <c r="I36" s="1" t="s">
        <v>188</v>
      </c>
      <c r="J36" s="1">
        <v>9</v>
      </c>
    </row>
    <row r="37" spans="1:10">
      <c r="A37">
        <v>34</v>
      </c>
      <c r="B37" s="1" t="s">
        <v>192</v>
      </c>
      <c r="C37" s="1">
        <v>1</v>
      </c>
      <c r="D37" s="7" t="str">
        <f t="shared" si="0"/>
        <v>@@@</v>
      </c>
      <c r="E37" s="1">
        <v>35</v>
      </c>
      <c r="F37" s="1">
        <v>7</v>
      </c>
      <c r="G37" s="1">
        <v>2</v>
      </c>
      <c r="H37" s="1">
        <v>1</v>
      </c>
      <c r="I37" s="1" t="s">
        <v>192</v>
      </c>
      <c r="J37" s="1">
        <v>9</v>
      </c>
    </row>
    <row r="38" spans="1:10">
      <c r="A38">
        <v>35</v>
      </c>
      <c r="B38" s="1" t="s">
        <v>196</v>
      </c>
      <c r="C38" s="1">
        <v>1</v>
      </c>
      <c r="D38" s="7" t="str">
        <f t="shared" si="0"/>
        <v>@@@</v>
      </c>
      <c r="E38" s="1">
        <v>35</v>
      </c>
      <c r="F38" s="1">
        <v>8</v>
      </c>
      <c r="G38" s="1">
        <v>2</v>
      </c>
      <c r="H38" s="1">
        <v>1</v>
      </c>
      <c r="I38" s="1" t="s">
        <v>196</v>
      </c>
      <c r="J38" s="1">
        <v>9</v>
      </c>
    </row>
    <row r="39" spans="1:10">
      <c r="A39">
        <v>36</v>
      </c>
      <c r="B39" s="1" t="s">
        <v>200</v>
      </c>
      <c r="C39" s="1">
        <v>1</v>
      </c>
      <c r="D39" s="7" t="str">
        <f t="shared" si="0"/>
        <v>@@@</v>
      </c>
      <c r="E39" s="1">
        <v>35</v>
      </c>
      <c r="F39" s="1">
        <v>9</v>
      </c>
      <c r="G39" s="1">
        <v>2</v>
      </c>
      <c r="H39" s="1">
        <v>1</v>
      </c>
      <c r="I39" s="1" t="s">
        <v>200</v>
      </c>
      <c r="J39" s="1">
        <v>9</v>
      </c>
    </row>
    <row r="40" spans="1:10">
      <c r="A40">
        <v>37</v>
      </c>
      <c r="B40" s="1" t="s">
        <v>204</v>
      </c>
      <c r="C40" s="1">
        <v>1</v>
      </c>
      <c r="D40" s="7" t="str">
        <f t="shared" si="0"/>
        <v>@@@</v>
      </c>
      <c r="E40" s="1">
        <v>35</v>
      </c>
      <c r="F40" s="1">
        <v>10</v>
      </c>
      <c r="G40" s="1">
        <v>2</v>
      </c>
      <c r="H40" s="1">
        <v>1</v>
      </c>
      <c r="I40" s="1" t="s">
        <v>204</v>
      </c>
      <c r="J40" s="1">
        <v>9</v>
      </c>
    </row>
    <row r="41" spans="1:10">
      <c r="A41">
        <v>38</v>
      </c>
      <c r="B41" s="1" t="s">
        <v>209</v>
      </c>
      <c r="C41" s="1">
        <v>1</v>
      </c>
      <c r="D41" s="7" t="str">
        <f t="shared" si="0"/>
        <v>@@@</v>
      </c>
      <c r="E41" s="1">
        <v>35</v>
      </c>
      <c r="F41" s="1">
        <v>11</v>
      </c>
      <c r="G41" s="1">
        <v>2</v>
      </c>
      <c r="H41" s="1">
        <v>1</v>
      </c>
      <c r="I41" s="1" t="s">
        <v>209</v>
      </c>
      <c r="J41" s="1">
        <v>9</v>
      </c>
    </row>
    <row r="42" spans="1:10">
      <c r="A42">
        <v>39</v>
      </c>
      <c r="B42" s="1" t="s">
        <v>214</v>
      </c>
      <c r="C42" s="1">
        <v>1</v>
      </c>
      <c r="D42" s="7" t="str">
        <f t="shared" si="0"/>
        <v>@@@</v>
      </c>
      <c r="E42" s="1">
        <v>35</v>
      </c>
      <c r="F42" s="1">
        <v>12</v>
      </c>
      <c r="G42" s="1">
        <v>2</v>
      </c>
      <c r="H42" s="1">
        <v>1</v>
      </c>
      <c r="I42" s="1" t="s">
        <v>214</v>
      </c>
      <c r="J42" s="1">
        <v>9</v>
      </c>
    </row>
    <row r="43" spans="1:10">
      <c r="A43">
        <v>40</v>
      </c>
      <c r="B43" s="1" t="s">
        <v>219</v>
      </c>
      <c r="C43" s="1">
        <v>1</v>
      </c>
      <c r="D43" s="7" t="str">
        <f t="shared" si="0"/>
        <v>@@@</v>
      </c>
      <c r="E43" s="1">
        <v>35</v>
      </c>
      <c r="F43" s="1">
        <v>13</v>
      </c>
      <c r="G43" s="1">
        <v>2</v>
      </c>
      <c r="H43" s="1">
        <v>1</v>
      </c>
      <c r="I43" s="1" t="s">
        <v>219</v>
      </c>
      <c r="J43" s="1">
        <v>9</v>
      </c>
    </row>
    <row r="44" spans="1:10">
      <c r="A44">
        <v>41</v>
      </c>
      <c r="B44" s="1" t="s">
        <v>224</v>
      </c>
      <c r="C44" s="1">
        <v>1</v>
      </c>
      <c r="D44" s="7" t="str">
        <f t="shared" si="0"/>
        <v>@@@</v>
      </c>
      <c r="E44" s="1">
        <v>35</v>
      </c>
      <c r="F44" s="1">
        <v>14</v>
      </c>
      <c r="G44" s="1">
        <v>2</v>
      </c>
      <c r="H44" s="1">
        <v>1</v>
      </c>
      <c r="I44" s="1" t="s">
        <v>224</v>
      </c>
      <c r="J44" s="1">
        <v>9</v>
      </c>
    </row>
    <row r="45" spans="1:10">
      <c r="A45">
        <v>42</v>
      </c>
      <c r="B45" s="1" t="s">
        <v>229</v>
      </c>
      <c r="C45" s="1">
        <v>1</v>
      </c>
      <c r="D45" s="7" t="str">
        <f t="shared" si="0"/>
        <v>@@@</v>
      </c>
      <c r="E45" s="1">
        <v>35</v>
      </c>
      <c r="F45" s="1">
        <v>15</v>
      </c>
      <c r="G45" s="1">
        <v>2</v>
      </c>
      <c r="H45" s="1">
        <v>1</v>
      </c>
      <c r="I45" s="1" t="s">
        <v>229</v>
      </c>
      <c r="J45" s="1">
        <v>9</v>
      </c>
    </row>
    <row r="46" spans="1:10">
      <c r="A46">
        <v>43</v>
      </c>
      <c r="B46" s="1" t="s">
        <v>564</v>
      </c>
      <c r="C46" s="1">
        <v>1</v>
      </c>
      <c r="D46" s="7" t="str">
        <f t="shared" si="0"/>
        <v>@@@</v>
      </c>
      <c r="E46" s="1">
        <v>38</v>
      </c>
      <c r="F46" s="1">
        <v>0</v>
      </c>
      <c r="G46" s="1">
        <v>2</v>
      </c>
      <c r="H46" s="1">
        <v>1</v>
      </c>
      <c r="I46" s="1" t="s">
        <v>564</v>
      </c>
      <c r="J46" s="1">
        <v>7</v>
      </c>
    </row>
    <row r="47" spans="1:10">
      <c r="A47">
        <v>44</v>
      </c>
      <c r="B47" s="1" t="s">
        <v>566</v>
      </c>
      <c r="C47" s="1">
        <v>1</v>
      </c>
      <c r="D47" s="7" t="str">
        <f t="shared" si="0"/>
        <v>@@@</v>
      </c>
      <c r="E47" s="1">
        <v>41</v>
      </c>
      <c r="F47" s="1">
        <v>0</v>
      </c>
      <c r="G47" s="1">
        <v>2</v>
      </c>
      <c r="H47" s="1">
        <v>1</v>
      </c>
      <c r="I47" s="1" t="s">
        <v>566</v>
      </c>
      <c r="J47" s="1">
        <v>7</v>
      </c>
    </row>
    <row r="48" spans="1:10">
      <c r="A48">
        <v>45</v>
      </c>
      <c r="B48" s="1" t="s">
        <v>378</v>
      </c>
      <c r="C48" s="1">
        <v>1</v>
      </c>
      <c r="D48" s="7" t="str">
        <f t="shared" si="0"/>
        <v>@@@</v>
      </c>
      <c r="E48" s="1">
        <v>42</v>
      </c>
      <c r="F48" s="1">
        <v>0</v>
      </c>
      <c r="G48" s="1">
        <v>2</v>
      </c>
      <c r="H48" s="1">
        <v>1</v>
      </c>
      <c r="I48" s="1" t="s">
        <v>378</v>
      </c>
      <c r="J48" s="1">
        <v>8</v>
      </c>
    </row>
    <row r="49" spans="1:10">
      <c r="A49">
        <v>46</v>
      </c>
      <c r="B49" s="1" t="s">
        <v>383</v>
      </c>
      <c r="C49" s="1">
        <v>1</v>
      </c>
      <c r="D49" s="7" t="str">
        <f t="shared" si="0"/>
        <v>@@@</v>
      </c>
      <c r="E49" s="1">
        <v>44</v>
      </c>
      <c r="F49" s="1">
        <v>0</v>
      </c>
      <c r="G49" s="1">
        <v>2</v>
      </c>
      <c r="H49" s="1">
        <v>1</v>
      </c>
      <c r="I49" s="1" t="s">
        <v>383</v>
      </c>
      <c r="J49" s="1">
        <v>8</v>
      </c>
    </row>
    <row r="50" spans="1:10">
      <c r="A50">
        <v>47</v>
      </c>
      <c r="B50" s="1" t="s">
        <v>387</v>
      </c>
      <c r="C50" s="1">
        <v>1</v>
      </c>
      <c r="D50" s="7" t="str">
        <f t="shared" si="0"/>
        <v>@@@</v>
      </c>
      <c r="E50" s="1">
        <v>44</v>
      </c>
      <c r="F50" s="1">
        <v>1</v>
      </c>
      <c r="G50" s="1">
        <v>2</v>
      </c>
      <c r="H50" s="1">
        <v>1</v>
      </c>
      <c r="I50" s="1" t="s">
        <v>387</v>
      </c>
      <c r="J50" s="1">
        <v>8</v>
      </c>
    </row>
    <row r="51" spans="1:10">
      <c r="A51">
        <v>48</v>
      </c>
      <c r="B51" s="1" t="s">
        <v>392</v>
      </c>
      <c r="C51" s="1">
        <v>1</v>
      </c>
      <c r="D51" s="7" t="str">
        <f t="shared" si="0"/>
        <v>@@@</v>
      </c>
      <c r="E51" s="1">
        <v>44</v>
      </c>
      <c r="F51" s="1">
        <v>2</v>
      </c>
      <c r="G51" s="1">
        <v>2</v>
      </c>
      <c r="H51" s="1">
        <v>1</v>
      </c>
      <c r="I51" s="1" t="s">
        <v>392</v>
      </c>
      <c r="J51" s="1">
        <v>8</v>
      </c>
    </row>
    <row r="52" spans="1:10">
      <c r="A52">
        <v>49</v>
      </c>
      <c r="B52" s="1" t="s">
        <v>397</v>
      </c>
      <c r="C52" s="1">
        <v>1</v>
      </c>
      <c r="D52" s="7" t="str">
        <f t="shared" si="0"/>
        <v>@@@</v>
      </c>
      <c r="E52" s="1">
        <v>44</v>
      </c>
      <c r="F52" s="1">
        <v>3</v>
      </c>
      <c r="G52" s="1">
        <v>2</v>
      </c>
      <c r="H52" s="1">
        <v>1</v>
      </c>
      <c r="I52" s="1" t="s">
        <v>397</v>
      </c>
      <c r="J52" s="1">
        <v>8</v>
      </c>
    </row>
    <row r="53" spans="1:10">
      <c r="A53">
        <v>50</v>
      </c>
      <c r="B53" s="1" t="s">
        <v>402</v>
      </c>
      <c r="C53" s="1">
        <v>1</v>
      </c>
      <c r="D53" s="7" t="str">
        <f t="shared" si="0"/>
        <v>@@@</v>
      </c>
      <c r="E53" s="1">
        <v>44</v>
      </c>
      <c r="F53" s="1">
        <v>4</v>
      </c>
      <c r="G53" s="1">
        <v>2</v>
      </c>
      <c r="H53" s="1">
        <v>1</v>
      </c>
      <c r="I53" s="1" t="s">
        <v>402</v>
      </c>
      <c r="J53" s="1">
        <v>8</v>
      </c>
    </row>
    <row r="54" spans="1:10">
      <c r="A54">
        <v>51</v>
      </c>
      <c r="B54" s="1" t="s">
        <v>406</v>
      </c>
      <c r="C54" s="1">
        <v>1</v>
      </c>
      <c r="D54" s="7" t="str">
        <f t="shared" si="0"/>
        <v>@@@</v>
      </c>
      <c r="E54" s="1">
        <v>44</v>
      </c>
      <c r="F54" s="1">
        <v>5</v>
      </c>
      <c r="G54" s="1">
        <v>2</v>
      </c>
      <c r="H54" s="1">
        <v>1</v>
      </c>
      <c r="I54" s="1" t="s">
        <v>406</v>
      </c>
      <c r="J54" s="1">
        <v>8</v>
      </c>
    </row>
    <row r="55" spans="1:10">
      <c r="A55">
        <v>52</v>
      </c>
      <c r="B55" s="1" t="s">
        <v>410</v>
      </c>
      <c r="C55" s="1">
        <v>1</v>
      </c>
      <c r="D55" s="7" t="str">
        <f t="shared" si="0"/>
        <v>@@@</v>
      </c>
      <c r="E55" s="1">
        <v>44</v>
      </c>
      <c r="F55" s="1">
        <v>6</v>
      </c>
      <c r="G55" s="1">
        <v>2</v>
      </c>
      <c r="H55" s="1">
        <v>1</v>
      </c>
      <c r="I55" s="1" t="s">
        <v>410</v>
      </c>
      <c r="J55" s="1">
        <v>8</v>
      </c>
    </row>
    <row r="56" spans="1:10">
      <c r="A56">
        <v>53</v>
      </c>
      <c r="B56" s="1" t="s">
        <v>568</v>
      </c>
      <c r="C56" s="1">
        <v>1</v>
      </c>
      <c r="D56" s="7" t="str">
        <f t="shared" si="0"/>
        <v>@@@</v>
      </c>
      <c r="E56" s="1">
        <v>44</v>
      </c>
      <c r="F56" s="1">
        <v>7</v>
      </c>
      <c r="G56" s="1">
        <v>2</v>
      </c>
      <c r="H56" s="1">
        <v>1</v>
      </c>
      <c r="I56" s="1" t="s">
        <v>568</v>
      </c>
      <c r="J56" s="1">
        <v>7</v>
      </c>
    </row>
    <row r="57" spans="1:10">
      <c r="A57">
        <v>54</v>
      </c>
      <c r="B57" s="1" t="s">
        <v>234</v>
      </c>
      <c r="C57" s="1">
        <v>1</v>
      </c>
      <c r="D57" s="7" t="str">
        <f t="shared" si="0"/>
        <v>@@@</v>
      </c>
      <c r="E57" s="1">
        <v>45</v>
      </c>
      <c r="F57" s="1">
        <v>0</v>
      </c>
      <c r="G57" s="1">
        <v>2</v>
      </c>
      <c r="H57" s="1">
        <v>1</v>
      </c>
      <c r="I57" s="1" t="s">
        <v>234</v>
      </c>
      <c r="J57" s="1">
        <v>9</v>
      </c>
    </row>
    <row r="58" spans="1:10">
      <c r="A58">
        <v>55</v>
      </c>
      <c r="B58" s="1" t="s">
        <v>570</v>
      </c>
      <c r="C58" s="1">
        <v>1</v>
      </c>
      <c r="D58" s="7" t="str">
        <f t="shared" si="0"/>
        <v>@@@</v>
      </c>
      <c r="E58" s="1">
        <v>47</v>
      </c>
      <c r="F58" s="1">
        <v>0</v>
      </c>
      <c r="G58" s="1">
        <v>2</v>
      </c>
      <c r="H58" s="1">
        <v>1</v>
      </c>
      <c r="I58" s="1" t="s">
        <v>570</v>
      </c>
      <c r="J58" s="1">
        <v>7</v>
      </c>
    </row>
    <row r="59" spans="1:10">
      <c r="A59">
        <v>56</v>
      </c>
      <c r="B59" s="1" t="s">
        <v>572</v>
      </c>
      <c r="C59" s="1">
        <v>1</v>
      </c>
      <c r="D59" s="7" t="str">
        <f t="shared" si="0"/>
        <v>@@@</v>
      </c>
      <c r="E59" s="1">
        <v>50</v>
      </c>
      <c r="F59" s="1">
        <v>1</v>
      </c>
      <c r="G59" s="1">
        <v>2</v>
      </c>
      <c r="H59" s="1">
        <v>1</v>
      </c>
      <c r="I59" s="1" t="s">
        <v>572</v>
      </c>
      <c r="J59" s="1">
        <v>7</v>
      </c>
    </row>
    <row r="60" spans="1:10">
      <c r="A60">
        <v>57</v>
      </c>
      <c r="B60" s="1" t="s">
        <v>414</v>
      </c>
      <c r="C60" s="1">
        <v>1</v>
      </c>
      <c r="D60" s="7" t="str">
        <f t="shared" si="0"/>
        <v>@@@</v>
      </c>
      <c r="E60" s="1">
        <v>53</v>
      </c>
      <c r="F60" s="1">
        <v>0</v>
      </c>
      <c r="G60" s="1">
        <v>2</v>
      </c>
      <c r="H60" s="1">
        <v>1</v>
      </c>
      <c r="I60" s="1" t="s">
        <v>414</v>
      </c>
      <c r="J60" s="1">
        <v>8</v>
      </c>
    </row>
    <row r="61" spans="1:10">
      <c r="A61">
        <v>58</v>
      </c>
      <c r="B61" s="1" t="s">
        <v>620</v>
      </c>
      <c r="C61" s="1">
        <v>1</v>
      </c>
      <c r="D61" s="7" t="str">
        <f t="shared" si="0"/>
        <v>@@@</v>
      </c>
      <c r="E61" s="1">
        <v>57</v>
      </c>
      <c r="F61" s="1">
        <v>0</v>
      </c>
      <c r="G61" s="1">
        <v>3</v>
      </c>
      <c r="H61" s="1">
        <v>1</v>
      </c>
      <c r="I61" s="1" t="s">
        <v>620</v>
      </c>
      <c r="J61" s="1">
        <v>6</v>
      </c>
    </row>
    <row r="62" spans="1:10">
      <c r="A62">
        <v>59</v>
      </c>
      <c r="B62" s="1" t="s">
        <v>574</v>
      </c>
      <c r="C62" s="1">
        <v>1</v>
      </c>
      <c r="D62" s="7" t="str">
        <f t="shared" si="0"/>
        <v>@@@</v>
      </c>
      <c r="E62" s="1">
        <v>64</v>
      </c>
      <c r="F62" s="1">
        <v>0</v>
      </c>
      <c r="G62" s="1">
        <v>3</v>
      </c>
      <c r="H62" s="1">
        <v>1</v>
      </c>
      <c r="I62" s="1" t="s">
        <v>574</v>
      </c>
      <c r="J62" s="1">
        <v>7</v>
      </c>
    </row>
    <row r="63" spans="1:10">
      <c r="A63">
        <v>60</v>
      </c>
      <c r="B63" s="1" t="s">
        <v>576</v>
      </c>
      <c r="C63" s="1">
        <v>1</v>
      </c>
      <c r="D63" s="7" t="str">
        <f t="shared" si="0"/>
        <v>@@@</v>
      </c>
      <c r="E63" s="1">
        <v>64</v>
      </c>
      <c r="F63" s="1">
        <v>8</v>
      </c>
      <c r="G63" s="1">
        <v>3</v>
      </c>
      <c r="H63" s="1">
        <v>1</v>
      </c>
      <c r="I63" s="1" t="s">
        <v>576</v>
      </c>
      <c r="J63" s="1">
        <v>7</v>
      </c>
    </row>
    <row r="64" spans="1:10">
      <c r="A64">
        <v>61</v>
      </c>
      <c r="B64" s="1" t="s">
        <v>578</v>
      </c>
      <c r="C64" s="1">
        <v>1</v>
      </c>
      <c r="D64" s="7" t="str">
        <f t="shared" si="0"/>
        <v>@@@</v>
      </c>
      <c r="E64" s="1">
        <v>65</v>
      </c>
      <c r="F64" s="1">
        <v>0</v>
      </c>
      <c r="G64" s="1">
        <v>3</v>
      </c>
      <c r="H64" s="1">
        <v>1</v>
      </c>
      <c r="I64" s="1" t="s">
        <v>578</v>
      </c>
      <c r="J64" s="1">
        <v>7</v>
      </c>
    </row>
    <row r="65" spans="1:10">
      <c r="A65">
        <v>62</v>
      </c>
      <c r="B65" s="1" t="s">
        <v>418</v>
      </c>
      <c r="C65" s="1">
        <v>1</v>
      </c>
      <c r="D65" s="7" t="str">
        <f t="shared" si="0"/>
        <v>@@@</v>
      </c>
      <c r="E65" s="1">
        <v>67</v>
      </c>
      <c r="F65" s="1">
        <v>0</v>
      </c>
      <c r="G65" s="1">
        <v>3</v>
      </c>
      <c r="H65" s="1">
        <v>1</v>
      </c>
      <c r="I65" s="1" t="s">
        <v>418</v>
      </c>
      <c r="J65" s="1">
        <v>8</v>
      </c>
    </row>
    <row r="66" spans="1:10">
      <c r="A66">
        <v>63</v>
      </c>
      <c r="B66" s="1" t="s">
        <v>420</v>
      </c>
      <c r="C66" s="1">
        <v>1</v>
      </c>
      <c r="D66" s="7" t="str">
        <f t="shared" si="0"/>
        <v>@@@</v>
      </c>
      <c r="E66" s="1">
        <v>72</v>
      </c>
      <c r="F66" s="1">
        <v>0</v>
      </c>
      <c r="G66" s="1">
        <v>3</v>
      </c>
      <c r="H66" s="1">
        <v>1</v>
      </c>
      <c r="I66" s="1" t="s">
        <v>420</v>
      </c>
      <c r="J66" s="1">
        <v>8</v>
      </c>
    </row>
    <row r="67" spans="1:10">
      <c r="A67">
        <v>64</v>
      </c>
      <c r="B67" s="1" t="s">
        <v>580</v>
      </c>
      <c r="C67" s="1">
        <v>1</v>
      </c>
      <c r="D67" s="7" t="str">
        <f t="shared" si="0"/>
        <v>@@@</v>
      </c>
      <c r="E67" s="1">
        <v>76</v>
      </c>
      <c r="F67" s="1">
        <v>5</v>
      </c>
      <c r="G67" s="1">
        <v>3</v>
      </c>
      <c r="H67" s="1">
        <v>1</v>
      </c>
      <c r="I67" s="1" t="s">
        <v>580</v>
      </c>
      <c r="J67" s="1">
        <v>7</v>
      </c>
    </row>
    <row r="68" spans="1:10">
      <c r="A68">
        <v>65</v>
      </c>
      <c r="B68" s="1" t="s">
        <v>116</v>
      </c>
      <c r="C68" s="1">
        <v>1</v>
      </c>
      <c r="D68" s="7" t="str">
        <f t="shared" ref="D68:D131" si="1">IF(C68=1,"@@@","等下填")</f>
        <v>@@@</v>
      </c>
      <c r="E68" s="1">
        <v>78</v>
      </c>
      <c r="F68" s="1">
        <v>0</v>
      </c>
      <c r="G68" s="1">
        <v>3</v>
      </c>
      <c r="H68" s="1">
        <v>1</v>
      </c>
      <c r="I68" s="1" t="s">
        <v>116</v>
      </c>
      <c r="J68" s="1">
        <v>10</v>
      </c>
    </row>
    <row r="69" spans="1:10">
      <c r="A69">
        <v>66</v>
      </c>
      <c r="B69" s="1" t="s">
        <v>239</v>
      </c>
      <c r="C69" s="1">
        <v>1</v>
      </c>
      <c r="D69" s="7" t="str">
        <f t="shared" si="1"/>
        <v>@@@</v>
      </c>
      <c r="E69" s="1">
        <v>79</v>
      </c>
      <c r="F69" s="1">
        <v>0</v>
      </c>
      <c r="G69" s="1">
        <v>3</v>
      </c>
      <c r="H69" s="1">
        <v>1</v>
      </c>
      <c r="I69" s="1" t="s">
        <v>239</v>
      </c>
      <c r="J69" s="1">
        <v>9</v>
      </c>
    </row>
    <row r="70" spans="1:10">
      <c r="A70">
        <v>67</v>
      </c>
      <c r="B70" s="1" t="s">
        <v>422</v>
      </c>
      <c r="C70" s="1">
        <v>1</v>
      </c>
      <c r="D70" s="7" t="str">
        <f t="shared" si="1"/>
        <v>@@@</v>
      </c>
      <c r="E70" s="1">
        <v>85</v>
      </c>
      <c r="F70" s="1">
        <v>0</v>
      </c>
      <c r="G70" s="1">
        <v>3</v>
      </c>
      <c r="H70" s="1">
        <v>1</v>
      </c>
      <c r="I70" s="1" t="s">
        <v>422</v>
      </c>
      <c r="J70" s="1">
        <v>8</v>
      </c>
    </row>
    <row r="71" spans="1:10">
      <c r="A71">
        <v>68</v>
      </c>
      <c r="B71" s="1" t="s">
        <v>622</v>
      </c>
      <c r="C71" s="1">
        <v>1</v>
      </c>
      <c r="D71" s="7" t="str">
        <f t="shared" si="1"/>
        <v>@@@</v>
      </c>
      <c r="E71" s="1">
        <v>89</v>
      </c>
      <c r="F71" s="1">
        <v>0</v>
      </c>
      <c r="G71" s="1">
        <v>3</v>
      </c>
      <c r="H71" s="1">
        <v>1</v>
      </c>
      <c r="I71" s="1" t="s">
        <v>622</v>
      </c>
      <c r="J71" s="1">
        <v>6</v>
      </c>
    </row>
    <row r="72" spans="1:10">
      <c r="A72">
        <v>69</v>
      </c>
      <c r="B72" s="1" t="s">
        <v>424</v>
      </c>
      <c r="C72" s="1">
        <v>1</v>
      </c>
      <c r="D72" s="7" t="str">
        <f t="shared" si="1"/>
        <v>@@@</v>
      </c>
      <c r="E72" s="1">
        <v>95</v>
      </c>
      <c r="F72" s="1">
        <v>0</v>
      </c>
      <c r="G72" s="1">
        <v>3</v>
      </c>
      <c r="H72" s="1">
        <v>1</v>
      </c>
      <c r="I72" s="1" t="s">
        <v>424</v>
      </c>
      <c r="J72" s="1">
        <v>8</v>
      </c>
    </row>
    <row r="73" spans="1:10">
      <c r="A73">
        <v>70</v>
      </c>
      <c r="B73" s="1" t="s">
        <v>426</v>
      </c>
      <c r="C73" s="1">
        <v>1</v>
      </c>
      <c r="D73" s="7" t="str">
        <f t="shared" si="1"/>
        <v>@@@</v>
      </c>
      <c r="E73" s="1">
        <v>95</v>
      </c>
      <c r="F73" s="1">
        <v>1</v>
      </c>
      <c r="G73" s="1">
        <v>3</v>
      </c>
      <c r="H73" s="1">
        <v>1</v>
      </c>
      <c r="I73" s="1" t="s">
        <v>426</v>
      </c>
      <c r="J73" s="1">
        <v>8</v>
      </c>
    </row>
    <row r="74" spans="1:10">
      <c r="A74">
        <v>71</v>
      </c>
      <c r="B74" s="1" t="s">
        <v>428</v>
      </c>
      <c r="C74" s="1">
        <v>1</v>
      </c>
      <c r="D74" s="7" t="str">
        <f t="shared" si="1"/>
        <v>@@@</v>
      </c>
      <c r="E74" s="1">
        <v>95</v>
      </c>
      <c r="F74" s="1">
        <v>2</v>
      </c>
      <c r="G74" s="1">
        <v>3</v>
      </c>
      <c r="H74" s="1">
        <v>1</v>
      </c>
      <c r="I74" s="1" t="s">
        <v>428</v>
      </c>
      <c r="J74" s="1">
        <v>8</v>
      </c>
    </row>
    <row r="75" spans="1:10">
      <c r="A75">
        <v>72</v>
      </c>
      <c r="B75" s="1" t="s">
        <v>430</v>
      </c>
      <c r="C75" s="1">
        <v>1</v>
      </c>
      <c r="D75" s="7" t="str">
        <f t="shared" si="1"/>
        <v>@@@</v>
      </c>
      <c r="E75" s="1">
        <v>95</v>
      </c>
      <c r="F75" s="1">
        <v>3</v>
      </c>
      <c r="G75" s="1">
        <v>3</v>
      </c>
      <c r="H75" s="1">
        <v>1</v>
      </c>
      <c r="I75" s="1" t="s">
        <v>430</v>
      </c>
      <c r="J75" s="1">
        <v>8</v>
      </c>
    </row>
    <row r="76" spans="1:10">
      <c r="A76">
        <v>73</v>
      </c>
      <c r="B76" s="1" t="s">
        <v>432</v>
      </c>
      <c r="C76" s="1">
        <v>1</v>
      </c>
      <c r="D76" s="7" t="str">
        <f t="shared" si="1"/>
        <v>@@@</v>
      </c>
      <c r="E76" s="1">
        <v>95</v>
      </c>
      <c r="F76" s="1">
        <v>4</v>
      </c>
      <c r="G76" s="1">
        <v>3</v>
      </c>
      <c r="H76" s="1">
        <v>1</v>
      </c>
      <c r="I76" s="1" t="s">
        <v>432</v>
      </c>
      <c r="J76" s="1">
        <v>8</v>
      </c>
    </row>
    <row r="77" spans="1:10">
      <c r="A77">
        <v>74</v>
      </c>
      <c r="B77" s="1" t="s">
        <v>434</v>
      </c>
      <c r="C77" s="1">
        <v>1</v>
      </c>
      <c r="D77" s="7" t="str">
        <f t="shared" si="1"/>
        <v>@@@</v>
      </c>
      <c r="E77" s="1">
        <v>95</v>
      </c>
      <c r="F77" s="1">
        <v>5</v>
      </c>
      <c r="G77" s="1">
        <v>3</v>
      </c>
      <c r="H77" s="1">
        <v>1</v>
      </c>
      <c r="I77" s="1" t="s">
        <v>434</v>
      </c>
      <c r="J77" s="1">
        <v>8</v>
      </c>
    </row>
    <row r="78" spans="1:10">
      <c r="A78">
        <v>75</v>
      </c>
      <c r="B78" s="1" t="s">
        <v>436</v>
      </c>
      <c r="C78" s="1">
        <v>1</v>
      </c>
      <c r="D78" s="7" t="str">
        <f t="shared" si="1"/>
        <v>@@@</v>
      </c>
      <c r="E78" s="1">
        <v>95</v>
      </c>
      <c r="F78" s="1">
        <v>6</v>
      </c>
      <c r="G78" s="1">
        <v>3</v>
      </c>
      <c r="H78" s="1">
        <v>1</v>
      </c>
      <c r="I78" s="1" t="s">
        <v>436</v>
      </c>
      <c r="J78" s="1">
        <v>8</v>
      </c>
    </row>
    <row r="79" spans="1:10">
      <c r="A79">
        <v>76</v>
      </c>
      <c r="B79" s="1" t="s">
        <v>438</v>
      </c>
      <c r="C79" s="1">
        <v>1</v>
      </c>
      <c r="D79" s="7" t="str">
        <f t="shared" si="1"/>
        <v>@@@</v>
      </c>
      <c r="E79" s="1">
        <v>95</v>
      </c>
      <c r="F79" s="1">
        <v>7</v>
      </c>
      <c r="G79" s="1">
        <v>3</v>
      </c>
      <c r="H79" s="1">
        <v>1</v>
      </c>
      <c r="I79" s="1" t="s">
        <v>438</v>
      </c>
      <c r="J79" s="1">
        <v>8</v>
      </c>
    </row>
    <row r="80" spans="1:10">
      <c r="A80">
        <v>77</v>
      </c>
      <c r="B80" s="1" t="s">
        <v>440</v>
      </c>
      <c r="C80" s="1">
        <v>1</v>
      </c>
      <c r="D80" s="7" t="str">
        <f t="shared" si="1"/>
        <v>@@@</v>
      </c>
      <c r="E80" s="1">
        <v>95</v>
      </c>
      <c r="F80" s="1">
        <v>8</v>
      </c>
      <c r="G80" s="1">
        <v>3</v>
      </c>
      <c r="H80" s="1">
        <v>1</v>
      </c>
      <c r="I80" s="1" t="s">
        <v>440</v>
      </c>
      <c r="J80" s="1">
        <v>8</v>
      </c>
    </row>
    <row r="81" spans="1:10">
      <c r="A81">
        <v>78</v>
      </c>
      <c r="B81" s="1" t="s">
        <v>442</v>
      </c>
      <c r="C81" s="1">
        <v>1</v>
      </c>
      <c r="D81" s="7" t="str">
        <f t="shared" si="1"/>
        <v>@@@</v>
      </c>
      <c r="E81" s="1">
        <v>95</v>
      </c>
      <c r="F81" s="1">
        <v>9</v>
      </c>
      <c r="G81" s="1">
        <v>3</v>
      </c>
      <c r="H81" s="1">
        <v>1</v>
      </c>
      <c r="I81" s="1" t="s">
        <v>442</v>
      </c>
      <c r="J81" s="1">
        <v>8</v>
      </c>
    </row>
    <row r="82" spans="1:10">
      <c r="A82">
        <v>79</v>
      </c>
      <c r="B82" s="1" t="s">
        <v>444</v>
      </c>
      <c r="C82" s="1">
        <v>1</v>
      </c>
      <c r="D82" s="7" t="str">
        <f t="shared" si="1"/>
        <v>@@@</v>
      </c>
      <c r="E82" s="1">
        <v>95</v>
      </c>
      <c r="F82" s="1">
        <v>10</v>
      </c>
      <c r="G82" s="1">
        <v>3</v>
      </c>
      <c r="H82" s="1">
        <v>1</v>
      </c>
      <c r="I82" s="1" t="s">
        <v>444</v>
      </c>
      <c r="J82" s="1">
        <v>8</v>
      </c>
    </row>
    <row r="83" spans="1:10">
      <c r="A83">
        <v>80</v>
      </c>
      <c r="B83" s="1" t="s">
        <v>446</v>
      </c>
      <c r="C83" s="1">
        <v>1</v>
      </c>
      <c r="D83" s="7" t="str">
        <f t="shared" si="1"/>
        <v>@@@</v>
      </c>
      <c r="E83" s="1">
        <v>95</v>
      </c>
      <c r="F83" s="1">
        <v>11</v>
      </c>
      <c r="G83" s="1">
        <v>3</v>
      </c>
      <c r="H83" s="1">
        <v>1</v>
      </c>
      <c r="I83" s="1" t="s">
        <v>446</v>
      </c>
      <c r="J83" s="1">
        <v>8</v>
      </c>
    </row>
    <row r="84" spans="1:10">
      <c r="A84">
        <v>81</v>
      </c>
      <c r="B84" s="1" t="s">
        <v>448</v>
      </c>
      <c r="C84" s="1">
        <v>1</v>
      </c>
      <c r="D84" s="7" t="str">
        <f t="shared" si="1"/>
        <v>@@@</v>
      </c>
      <c r="E84" s="1">
        <v>95</v>
      </c>
      <c r="F84" s="1">
        <v>12</v>
      </c>
      <c r="G84" s="1">
        <v>3</v>
      </c>
      <c r="H84" s="1">
        <v>1</v>
      </c>
      <c r="I84" s="1" t="s">
        <v>448</v>
      </c>
      <c r="J84" s="1">
        <v>8</v>
      </c>
    </row>
    <row r="85" spans="1:10">
      <c r="A85">
        <v>82</v>
      </c>
      <c r="B85" s="1" t="s">
        <v>450</v>
      </c>
      <c r="C85" s="1">
        <v>1</v>
      </c>
      <c r="D85" s="7" t="str">
        <f t="shared" si="1"/>
        <v>@@@</v>
      </c>
      <c r="E85" s="1">
        <v>95</v>
      </c>
      <c r="F85" s="1">
        <v>13</v>
      </c>
      <c r="G85" s="1">
        <v>3</v>
      </c>
      <c r="H85" s="1">
        <v>1</v>
      </c>
      <c r="I85" s="1" t="s">
        <v>450</v>
      </c>
      <c r="J85" s="1">
        <v>8</v>
      </c>
    </row>
    <row r="86" spans="1:10">
      <c r="A86">
        <v>83</v>
      </c>
      <c r="B86" s="1" t="s">
        <v>452</v>
      </c>
      <c r="C86" s="1">
        <v>1</v>
      </c>
      <c r="D86" s="7" t="str">
        <f t="shared" si="1"/>
        <v>@@@</v>
      </c>
      <c r="E86" s="1">
        <v>95</v>
      </c>
      <c r="F86" s="1">
        <v>14</v>
      </c>
      <c r="G86" s="1">
        <v>3</v>
      </c>
      <c r="H86" s="1">
        <v>1</v>
      </c>
      <c r="I86" s="1" t="s">
        <v>452</v>
      </c>
      <c r="J86" s="1">
        <v>8</v>
      </c>
    </row>
    <row r="87" spans="1:10">
      <c r="A87">
        <v>84</v>
      </c>
      <c r="B87" s="1" t="s">
        <v>454</v>
      </c>
      <c r="C87" s="1">
        <v>1</v>
      </c>
      <c r="D87" s="7" t="str">
        <f t="shared" si="1"/>
        <v>@@@</v>
      </c>
      <c r="E87" s="1">
        <v>95</v>
      </c>
      <c r="F87" s="1">
        <v>15</v>
      </c>
      <c r="G87" s="1">
        <v>3</v>
      </c>
      <c r="H87" s="1">
        <v>1</v>
      </c>
      <c r="I87" s="1" t="s">
        <v>454</v>
      </c>
      <c r="J87" s="1">
        <v>8</v>
      </c>
    </row>
    <row r="88" spans="1:10">
      <c r="A88">
        <v>85</v>
      </c>
      <c r="B88" s="1" t="s">
        <v>456</v>
      </c>
      <c r="C88" s="1">
        <v>1</v>
      </c>
      <c r="D88" s="7" t="str">
        <f t="shared" si="1"/>
        <v>@@@</v>
      </c>
      <c r="E88" s="1">
        <v>96</v>
      </c>
      <c r="F88" s="1">
        <v>0</v>
      </c>
      <c r="G88" s="1">
        <v>3</v>
      </c>
      <c r="H88" s="1">
        <v>1</v>
      </c>
      <c r="I88" s="1" t="s">
        <v>456</v>
      </c>
      <c r="J88" s="1">
        <v>8</v>
      </c>
    </row>
    <row r="89" spans="1:10">
      <c r="A89">
        <v>86</v>
      </c>
      <c r="B89" s="1" t="s">
        <v>244</v>
      </c>
      <c r="C89" s="1">
        <v>1</v>
      </c>
      <c r="D89" s="7" t="str">
        <f t="shared" si="1"/>
        <v>@@@</v>
      </c>
      <c r="E89" s="1">
        <v>98</v>
      </c>
      <c r="F89" s="1">
        <v>0</v>
      </c>
      <c r="G89" s="1">
        <v>3</v>
      </c>
      <c r="H89" s="1">
        <v>1</v>
      </c>
      <c r="I89" s="1" t="s">
        <v>244</v>
      </c>
      <c r="J89" s="1">
        <v>9</v>
      </c>
    </row>
    <row r="90" spans="1:10">
      <c r="A90">
        <v>87</v>
      </c>
      <c r="B90" s="1" t="s">
        <v>249</v>
      </c>
      <c r="C90" s="1">
        <v>1</v>
      </c>
      <c r="D90" s="7" t="str">
        <f t="shared" si="1"/>
        <v>@@@</v>
      </c>
      <c r="E90" s="1">
        <v>98</v>
      </c>
      <c r="F90" s="1">
        <v>1</v>
      </c>
      <c r="G90" s="1">
        <v>3</v>
      </c>
      <c r="H90" s="1">
        <v>1</v>
      </c>
      <c r="I90" s="1" t="s">
        <v>249</v>
      </c>
      <c r="J90" s="1">
        <v>9</v>
      </c>
    </row>
    <row r="91" spans="1:10">
      <c r="A91">
        <v>88</v>
      </c>
      <c r="B91" s="1" t="s">
        <v>254</v>
      </c>
      <c r="C91" s="1">
        <v>1</v>
      </c>
      <c r="D91" s="7" t="str">
        <f t="shared" si="1"/>
        <v>@@@</v>
      </c>
      <c r="E91" s="1">
        <v>98</v>
      </c>
      <c r="F91" s="1">
        <v>2</v>
      </c>
      <c r="G91" s="1">
        <v>3</v>
      </c>
      <c r="H91" s="1">
        <v>1</v>
      </c>
      <c r="I91" s="1" t="s">
        <v>254</v>
      </c>
      <c r="J91" s="1">
        <v>9</v>
      </c>
    </row>
    <row r="92" spans="1:10">
      <c r="A92">
        <v>89</v>
      </c>
      <c r="B92" s="1" t="s">
        <v>259</v>
      </c>
      <c r="C92" s="1">
        <v>1</v>
      </c>
      <c r="D92" s="7" t="str">
        <f t="shared" si="1"/>
        <v>@@@</v>
      </c>
      <c r="E92" s="1">
        <v>98</v>
      </c>
      <c r="F92" s="1">
        <v>3</v>
      </c>
      <c r="G92" s="1">
        <v>3</v>
      </c>
      <c r="H92" s="1">
        <v>1</v>
      </c>
      <c r="I92" s="1" t="s">
        <v>259</v>
      </c>
      <c r="J92" s="1">
        <v>9</v>
      </c>
    </row>
    <row r="93" spans="1:10">
      <c r="A93">
        <v>90</v>
      </c>
      <c r="B93" s="1" t="s">
        <v>582</v>
      </c>
      <c r="C93" s="1">
        <v>1</v>
      </c>
      <c r="D93" s="7" t="str">
        <f t="shared" si="1"/>
        <v>@@@</v>
      </c>
      <c r="E93" s="1">
        <v>101</v>
      </c>
      <c r="F93" s="1">
        <v>0</v>
      </c>
      <c r="G93" s="1">
        <v>4</v>
      </c>
      <c r="H93" s="1">
        <v>1</v>
      </c>
      <c r="I93" s="1" t="s">
        <v>582</v>
      </c>
      <c r="J93" s="1">
        <v>7</v>
      </c>
    </row>
    <row r="94" spans="1:10">
      <c r="A94">
        <v>91</v>
      </c>
      <c r="B94" s="1" t="s">
        <v>458</v>
      </c>
      <c r="C94" s="1">
        <v>1</v>
      </c>
      <c r="D94" s="7" t="str">
        <f t="shared" si="1"/>
        <v>@@@</v>
      </c>
      <c r="E94" s="1">
        <v>102</v>
      </c>
      <c r="F94" s="1">
        <v>0</v>
      </c>
      <c r="G94" s="1">
        <v>4</v>
      </c>
      <c r="H94" s="1">
        <v>1</v>
      </c>
      <c r="I94" s="1" t="s">
        <v>458</v>
      </c>
      <c r="J94" s="1">
        <v>8</v>
      </c>
    </row>
    <row r="95" spans="1:10">
      <c r="A95">
        <v>92</v>
      </c>
      <c r="B95" s="1" t="s">
        <v>461</v>
      </c>
      <c r="C95" s="1">
        <v>1</v>
      </c>
      <c r="D95" s="7" t="str">
        <f t="shared" si="1"/>
        <v>@@@</v>
      </c>
      <c r="E95" s="1">
        <v>106</v>
      </c>
      <c r="F95" s="1">
        <v>0</v>
      </c>
      <c r="G95" s="1">
        <v>4</v>
      </c>
      <c r="H95" s="1">
        <v>1</v>
      </c>
      <c r="I95" s="1" t="s">
        <v>461</v>
      </c>
      <c r="J95" s="1">
        <v>8</v>
      </c>
    </row>
    <row r="96" spans="1:10">
      <c r="A96">
        <v>93</v>
      </c>
      <c r="B96" s="1" t="s">
        <v>464</v>
      </c>
      <c r="C96" s="1">
        <v>1</v>
      </c>
      <c r="D96" s="7" t="str">
        <f t="shared" si="1"/>
        <v>@@@</v>
      </c>
      <c r="E96" s="1">
        <v>108</v>
      </c>
      <c r="F96" s="1">
        <v>0</v>
      </c>
      <c r="G96" s="1">
        <v>4</v>
      </c>
      <c r="H96" s="1">
        <v>1</v>
      </c>
      <c r="I96" s="1" t="s">
        <v>464</v>
      </c>
      <c r="J96" s="1">
        <v>8</v>
      </c>
    </row>
    <row r="97" spans="1:10">
      <c r="A97">
        <v>94</v>
      </c>
      <c r="B97" s="1" t="s">
        <v>467</v>
      </c>
      <c r="C97" s="1">
        <v>1</v>
      </c>
      <c r="D97" s="7" t="str">
        <f t="shared" si="1"/>
        <v>@@@</v>
      </c>
      <c r="E97" s="1">
        <v>109</v>
      </c>
      <c r="F97" s="1">
        <v>0</v>
      </c>
      <c r="G97" s="1">
        <v>4</v>
      </c>
      <c r="H97" s="1">
        <v>1</v>
      </c>
      <c r="I97" s="1" t="s">
        <v>467</v>
      </c>
      <c r="J97" s="1">
        <v>8</v>
      </c>
    </row>
    <row r="98" spans="1:10">
      <c r="A98">
        <v>95</v>
      </c>
      <c r="B98" s="1" t="s">
        <v>470</v>
      </c>
      <c r="C98" s="1">
        <v>1</v>
      </c>
      <c r="D98" s="7" t="str">
        <f t="shared" si="1"/>
        <v>@@@</v>
      </c>
      <c r="E98" s="1">
        <v>113</v>
      </c>
      <c r="F98" s="1">
        <v>0</v>
      </c>
      <c r="G98" s="1">
        <v>4</v>
      </c>
      <c r="H98" s="1">
        <v>1</v>
      </c>
      <c r="I98" s="1" t="s">
        <v>470</v>
      </c>
      <c r="J98" s="1">
        <v>8</v>
      </c>
    </row>
    <row r="99" spans="1:10">
      <c r="A99">
        <v>96</v>
      </c>
      <c r="B99" s="1" t="s">
        <v>472</v>
      </c>
      <c r="C99" s="1">
        <v>1</v>
      </c>
      <c r="D99" s="7" t="str">
        <f t="shared" si="1"/>
        <v>@@@</v>
      </c>
      <c r="E99" s="1">
        <v>114</v>
      </c>
      <c r="F99" s="1">
        <v>0</v>
      </c>
      <c r="G99" s="1">
        <v>4</v>
      </c>
      <c r="H99" s="1">
        <v>1</v>
      </c>
      <c r="I99" s="1" t="s">
        <v>472</v>
      </c>
      <c r="J99" s="1">
        <v>8</v>
      </c>
    </row>
    <row r="100" spans="1:10">
      <c r="A100">
        <v>97</v>
      </c>
      <c r="B100" s="1" t="s">
        <v>632</v>
      </c>
      <c r="C100" s="1">
        <v>1</v>
      </c>
      <c r="D100" s="7" t="str">
        <f t="shared" si="1"/>
        <v>@@@</v>
      </c>
      <c r="E100" s="1">
        <v>123</v>
      </c>
      <c r="F100" s="1">
        <v>0</v>
      </c>
      <c r="G100" s="1">
        <v>4</v>
      </c>
      <c r="H100" s="1">
        <v>1</v>
      </c>
      <c r="I100" s="1" t="s">
        <v>632</v>
      </c>
      <c r="J100" s="1">
        <v>5</v>
      </c>
    </row>
    <row r="101" spans="1:10">
      <c r="A101">
        <v>98</v>
      </c>
      <c r="B101" s="1" t="s">
        <v>474</v>
      </c>
      <c r="C101" s="1">
        <v>1</v>
      </c>
      <c r="D101" s="7" t="str">
        <f t="shared" si="1"/>
        <v>@@@</v>
      </c>
      <c r="E101" s="1">
        <v>126</v>
      </c>
      <c r="F101" s="1">
        <v>0</v>
      </c>
      <c r="G101" s="1">
        <v>4</v>
      </c>
      <c r="H101" s="1">
        <v>1</v>
      </c>
      <c r="I101" s="1" t="s">
        <v>474</v>
      </c>
      <c r="J101" s="1">
        <v>8</v>
      </c>
    </row>
    <row r="102" spans="1:10">
      <c r="A102">
        <v>99</v>
      </c>
      <c r="B102" s="1" t="s">
        <v>476</v>
      </c>
      <c r="C102" s="1">
        <v>1</v>
      </c>
      <c r="D102" s="7" t="str">
        <f t="shared" si="1"/>
        <v>@@@</v>
      </c>
      <c r="E102" s="1">
        <v>126</v>
      </c>
      <c r="F102" s="1">
        <v>1</v>
      </c>
      <c r="G102" s="1">
        <v>4</v>
      </c>
      <c r="H102" s="1">
        <v>1</v>
      </c>
      <c r="I102" s="1" t="s">
        <v>476</v>
      </c>
      <c r="J102" s="1">
        <v>8</v>
      </c>
    </row>
    <row r="103" spans="1:10">
      <c r="A103">
        <v>100</v>
      </c>
      <c r="B103" s="1" t="s">
        <v>478</v>
      </c>
      <c r="C103" s="1">
        <v>1</v>
      </c>
      <c r="D103" s="7" t="str">
        <f t="shared" si="1"/>
        <v>@@@</v>
      </c>
      <c r="E103" s="1">
        <v>126</v>
      </c>
      <c r="F103" s="1">
        <v>2</v>
      </c>
      <c r="G103" s="1">
        <v>4</v>
      </c>
      <c r="H103" s="1">
        <v>1</v>
      </c>
      <c r="I103" s="1" t="s">
        <v>478</v>
      </c>
      <c r="J103" s="1">
        <v>8</v>
      </c>
    </row>
    <row r="104" spans="1:10">
      <c r="A104">
        <v>101</v>
      </c>
      <c r="B104" s="1" t="s">
        <v>480</v>
      </c>
      <c r="C104" s="1">
        <v>1</v>
      </c>
      <c r="D104" s="7" t="str">
        <f t="shared" si="1"/>
        <v>@@@</v>
      </c>
      <c r="E104" s="1">
        <v>126</v>
      </c>
      <c r="F104" s="1">
        <v>3</v>
      </c>
      <c r="G104" s="1">
        <v>4</v>
      </c>
      <c r="H104" s="1">
        <v>1</v>
      </c>
      <c r="I104" s="1" t="s">
        <v>480</v>
      </c>
      <c r="J104" s="1">
        <v>8</v>
      </c>
    </row>
    <row r="105" spans="1:10">
      <c r="A105">
        <v>102</v>
      </c>
      <c r="B105" s="1" t="s">
        <v>482</v>
      </c>
      <c r="C105" s="1">
        <v>1</v>
      </c>
      <c r="D105" s="7" t="str">
        <f t="shared" si="1"/>
        <v>@@@</v>
      </c>
      <c r="E105" s="1">
        <v>126</v>
      </c>
      <c r="F105" s="1">
        <v>4</v>
      </c>
      <c r="G105" s="1">
        <v>4</v>
      </c>
      <c r="H105" s="1">
        <v>1</v>
      </c>
      <c r="I105" s="1" t="s">
        <v>482</v>
      </c>
      <c r="J105" s="1">
        <v>8</v>
      </c>
    </row>
    <row r="106" spans="1:10">
      <c r="A106">
        <v>103</v>
      </c>
      <c r="B106" s="1" t="s">
        <v>484</v>
      </c>
      <c r="C106" s="1">
        <v>1</v>
      </c>
      <c r="D106" s="7" t="str">
        <f t="shared" si="1"/>
        <v>@@@</v>
      </c>
      <c r="E106" s="1">
        <v>126</v>
      </c>
      <c r="F106" s="1">
        <v>5</v>
      </c>
      <c r="G106" s="1">
        <v>4</v>
      </c>
      <c r="H106" s="1">
        <v>1</v>
      </c>
      <c r="I106" s="1" t="s">
        <v>484</v>
      </c>
      <c r="J106" s="1">
        <v>8</v>
      </c>
    </row>
    <row r="107" spans="1:10">
      <c r="A107">
        <v>104</v>
      </c>
      <c r="B107" s="1" t="s">
        <v>486</v>
      </c>
      <c r="C107" s="1">
        <v>1</v>
      </c>
      <c r="D107" s="7" t="str">
        <f t="shared" si="1"/>
        <v>@@@</v>
      </c>
      <c r="E107" s="1">
        <v>128</v>
      </c>
      <c r="F107" s="1">
        <v>0</v>
      </c>
      <c r="G107" s="1">
        <v>4</v>
      </c>
      <c r="H107" s="1">
        <v>1</v>
      </c>
      <c r="I107" s="1" t="s">
        <v>486</v>
      </c>
      <c r="J107" s="1">
        <v>8</v>
      </c>
    </row>
    <row r="108" spans="1:10">
      <c r="A108">
        <v>105</v>
      </c>
      <c r="B108" s="1" t="s">
        <v>624</v>
      </c>
      <c r="C108" s="1">
        <v>1</v>
      </c>
      <c r="D108" s="7" t="str">
        <f t="shared" si="1"/>
        <v>@@@</v>
      </c>
      <c r="E108" s="1">
        <v>133</v>
      </c>
      <c r="F108" s="1">
        <v>0</v>
      </c>
      <c r="G108" s="1">
        <v>4</v>
      </c>
      <c r="H108" s="1">
        <v>1</v>
      </c>
      <c r="I108" s="1" t="s">
        <v>624</v>
      </c>
      <c r="J108" s="1">
        <v>6</v>
      </c>
    </row>
    <row r="109" spans="1:10">
      <c r="A109">
        <v>106</v>
      </c>
      <c r="B109" s="1" t="s">
        <v>488</v>
      </c>
      <c r="C109" s="1">
        <v>1</v>
      </c>
      <c r="D109" s="7" t="str">
        <f t="shared" si="1"/>
        <v>@@@</v>
      </c>
      <c r="E109" s="1">
        <v>134</v>
      </c>
      <c r="F109" s="1">
        <v>0</v>
      </c>
      <c r="G109" s="1">
        <v>4</v>
      </c>
      <c r="H109" s="1">
        <v>1</v>
      </c>
      <c r="I109" s="1" t="s">
        <v>488</v>
      </c>
      <c r="J109" s="1">
        <v>8</v>
      </c>
    </row>
    <row r="110" spans="1:10">
      <c r="A110">
        <v>107</v>
      </c>
      <c r="B110" s="1" t="s">
        <v>490</v>
      </c>
      <c r="C110" s="1">
        <v>1</v>
      </c>
      <c r="D110" s="7" t="str">
        <f t="shared" si="1"/>
        <v>@@@</v>
      </c>
      <c r="E110" s="1">
        <v>135</v>
      </c>
      <c r="F110" s="1">
        <v>0</v>
      </c>
      <c r="G110" s="1">
        <v>4</v>
      </c>
      <c r="H110" s="1">
        <v>1</v>
      </c>
      <c r="I110" s="1" t="s">
        <v>490</v>
      </c>
      <c r="J110" s="1">
        <v>8</v>
      </c>
    </row>
    <row r="111" spans="1:10">
      <c r="A111">
        <v>108</v>
      </c>
      <c r="B111" s="1" t="s">
        <v>492</v>
      </c>
      <c r="C111" s="1">
        <v>1</v>
      </c>
      <c r="D111" s="7" t="str">
        <f t="shared" si="1"/>
        <v>@@@</v>
      </c>
      <c r="E111" s="1">
        <v>136</v>
      </c>
      <c r="F111" s="1">
        <v>0</v>
      </c>
      <c r="G111" s="1">
        <v>4</v>
      </c>
      <c r="H111" s="1">
        <v>1</v>
      </c>
      <c r="I111" s="1" t="s">
        <v>492</v>
      </c>
      <c r="J111" s="1">
        <v>8</v>
      </c>
    </row>
    <row r="112" spans="1:10">
      <c r="A112">
        <v>109</v>
      </c>
      <c r="B112" s="1" t="s">
        <v>634</v>
      </c>
      <c r="C112" s="1">
        <v>1</v>
      </c>
      <c r="D112" s="7" t="str">
        <f t="shared" si="1"/>
        <v>@@@</v>
      </c>
      <c r="E112" s="1">
        <v>138</v>
      </c>
      <c r="F112" s="1">
        <v>0</v>
      </c>
      <c r="G112" s="1">
        <v>4</v>
      </c>
      <c r="H112" s="1">
        <v>1</v>
      </c>
      <c r="I112" s="1" t="s">
        <v>634</v>
      </c>
      <c r="J112" s="1">
        <v>5</v>
      </c>
    </row>
    <row r="113" spans="1:10">
      <c r="A113">
        <v>110</v>
      </c>
      <c r="B113" s="1" t="s">
        <v>494</v>
      </c>
      <c r="C113" s="1">
        <v>1</v>
      </c>
      <c r="D113" s="7" t="str">
        <f t="shared" si="1"/>
        <v>@@@</v>
      </c>
      <c r="E113" s="1">
        <v>139</v>
      </c>
      <c r="F113" s="1">
        <v>0</v>
      </c>
      <c r="G113" s="1">
        <v>4</v>
      </c>
      <c r="H113" s="1">
        <v>1</v>
      </c>
      <c r="I113" s="1" t="s">
        <v>494</v>
      </c>
      <c r="J113" s="1">
        <v>8</v>
      </c>
    </row>
    <row r="114" spans="1:10">
      <c r="A114">
        <v>111</v>
      </c>
      <c r="B114" s="1" t="s">
        <v>626</v>
      </c>
      <c r="C114" s="1">
        <v>1</v>
      </c>
      <c r="D114" s="7" t="str">
        <f t="shared" si="1"/>
        <v>@@@</v>
      </c>
      <c r="E114" s="1">
        <v>152</v>
      </c>
      <c r="F114" s="1">
        <v>0</v>
      </c>
      <c r="G114" s="1">
        <v>4</v>
      </c>
      <c r="H114" s="1">
        <v>1</v>
      </c>
      <c r="I114" s="1" t="s">
        <v>626</v>
      </c>
      <c r="J114" s="1">
        <v>6</v>
      </c>
    </row>
    <row r="115" spans="1:10">
      <c r="A115">
        <v>112</v>
      </c>
      <c r="B115" s="1" t="s">
        <v>496</v>
      </c>
      <c r="C115" s="1">
        <v>1</v>
      </c>
      <c r="D115" s="7" t="str">
        <f t="shared" si="1"/>
        <v>@@@</v>
      </c>
      <c r="E115" s="1">
        <v>155</v>
      </c>
      <c r="F115" s="1">
        <v>0</v>
      </c>
      <c r="G115" s="1">
        <v>4</v>
      </c>
      <c r="H115" s="1">
        <v>1</v>
      </c>
      <c r="I115" s="1" t="s">
        <v>496</v>
      </c>
      <c r="J115" s="1">
        <v>8</v>
      </c>
    </row>
    <row r="116" spans="1:10">
      <c r="A116">
        <v>113</v>
      </c>
      <c r="B116" s="1" t="s">
        <v>584</v>
      </c>
      <c r="C116" s="1">
        <v>1</v>
      </c>
      <c r="D116" s="7" t="str">
        <f t="shared" si="1"/>
        <v>@@@</v>
      </c>
      <c r="E116" s="1">
        <v>156</v>
      </c>
      <c r="F116" s="1">
        <v>0</v>
      </c>
      <c r="G116" s="1">
        <v>4</v>
      </c>
      <c r="H116" s="1">
        <v>1</v>
      </c>
      <c r="I116" s="1" t="s">
        <v>584</v>
      </c>
      <c r="J116" s="1">
        <v>7</v>
      </c>
    </row>
    <row r="117" spans="1:10">
      <c r="A117">
        <v>114</v>
      </c>
      <c r="B117" s="1" t="s">
        <v>498</v>
      </c>
      <c r="C117" s="1">
        <v>1</v>
      </c>
      <c r="D117" s="7" t="str">
        <f t="shared" si="1"/>
        <v>@@@</v>
      </c>
      <c r="E117" s="1">
        <v>159</v>
      </c>
      <c r="F117" s="1">
        <v>0</v>
      </c>
      <c r="G117" s="1">
        <v>5</v>
      </c>
      <c r="H117" s="1">
        <v>1</v>
      </c>
      <c r="I117" s="1" t="s">
        <v>498</v>
      </c>
      <c r="J117" s="1">
        <v>8</v>
      </c>
    </row>
    <row r="118" spans="1:10">
      <c r="A118">
        <v>115</v>
      </c>
      <c r="B118" s="1" t="s">
        <v>500</v>
      </c>
      <c r="C118" s="1">
        <v>1</v>
      </c>
      <c r="D118" s="7" t="str">
        <f t="shared" si="1"/>
        <v>@@@</v>
      </c>
      <c r="E118" s="1">
        <v>159</v>
      </c>
      <c r="F118" s="1">
        <v>1</v>
      </c>
      <c r="G118" s="1">
        <v>5</v>
      </c>
      <c r="H118" s="1">
        <v>1</v>
      </c>
      <c r="I118" s="1" t="s">
        <v>500</v>
      </c>
      <c r="J118" s="1">
        <v>8</v>
      </c>
    </row>
    <row r="119" spans="1:10">
      <c r="A119">
        <v>116</v>
      </c>
      <c r="B119" s="1" t="s">
        <v>502</v>
      </c>
      <c r="C119" s="1">
        <v>1</v>
      </c>
      <c r="D119" s="7" t="str">
        <f t="shared" si="1"/>
        <v>@@@</v>
      </c>
      <c r="E119" s="1">
        <v>159</v>
      </c>
      <c r="F119" s="1">
        <v>2</v>
      </c>
      <c r="G119" s="1">
        <v>5</v>
      </c>
      <c r="H119" s="1">
        <v>1</v>
      </c>
      <c r="I119" s="1" t="s">
        <v>502</v>
      </c>
      <c r="J119" s="1">
        <v>8</v>
      </c>
    </row>
    <row r="120" spans="1:10">
      <c r="A120">
        <v>117</v>
      </c>
      <c r="B120" s="1" t="s">
        <v>504</v>
      </c>
      <c r="C120" s="1">
        <v>1</v>
      </c>
      <c r="D120" s="7" t="str">
        <f t="shared" si="1"/>
        <v>@@@</v>
      </c>
      <c r="E120" s="1">
        <v>159</v>
      </c>
      <c r="F120" s="1">
        <v>3</v>
      </c>
      <c r="G120" s="1">
        <v>5</v>
      </c>
      <c r="H120" s="1">
        <v>1</v>
      </c>
      <c r="I120" s="1" t="s">
        <v>504</v>
      </c>
      <c r="J120" s="1">
        <v>8</v>
      </c>
    </row>
    <row r="121" spans="1:10">
      <c r="A121">
        <v>118</v>
      </c>
      <c r="B121" s="1" t="s">
        <v>506</v>
      </c>
      <c r="C121" s="1">
        <v>1</v>
      </c>
      <c r="D121" s="7" t="str">
        <f t="shared" si="1"/>
        <v>@@@</v>
      </c>
      <c r="E121" s="1">
        <v>159</v>
      </c>
      <c r="F121" s="1">
        <v>4</v>
      </c>
      <c r="G121" s="1">
        <v>5</v>
      </c>
      <c r="H121" s="1">
        <v>1</v>
      </c>
      <c r="I121" s="1" t="s">
        <v>506</v>
      </c>
      <c r="J121" s="1">
        <v>8</v>
      </c>
    </row>
    <row r="122" spans="1:10">
      <c r="A122">
        <v>119</v>
      </c>
      <c r="B122" s="1" t="s">
        <v>508</v>
      </c>
      <c r="C122" s="1">
        <v>1</v>
      </c>
      <c r="D122" s="7" t="str">
        <f t="shared" si="1"/>
        <v>@@@</v>
      </c>
      <c r="E122" s="1">
        <v>159</v>
      </c>
      <c r="F122" s="1">
        <v>5</v>
      </c>
      <c r="G122" s="1">
        <v>5</v>
      </c>
      <c r="H122" s="1">
        <v>1</v>
      </c>
      <c r="I122" s="1" t="s">
        <v>508</v>
      </c>
      <c r="J122" s="1">
        <v>8</v>
      </c>
    </row>
    <row r="123" spans="1:10">
      <c r="A123">
        <v>120</v>
      </c>
      <c r="B123" s="1" t="s">
        <v>510</v>
      </c>
      <c r="C123" s="1">
        <v>1</v>
      </c>
      <c r="D123" s="7" t="str">
        <f t="shared" si="1"/>
        <v>@@@</v>
      </c>
      <c r="E123" s="1">
        <v>159</v>
      </c>
      <c r="F123" s="1">
        <v>6</v>
      </c>
      <c r="G123" s="1">
        <v>5</v>
      </c>
      <c r="H123" s="1">
        <v>1</v>
      </c>
      <c r="I123" s="1" t="s">
        <v>510</v>
      </c>
      <c r="J123" s="1">
        <v>8</v>
      </c>
    </row>
    <row r="124" spans="1:10">
      <c r="A124">
        <v>121</v>
      </c>
      <c r="B124" s="1" t="s">
        <v>512</v>
      </c>
      <c r="C124" s="1">
        <v>1</v>
      </c>
      <c r="D124" s="7" t="str">
        <f t="shared" si="1"/>
        <v>@@@</v>
      </c>
      <c r="E124" s="1">
        <v>159</v>
      </c>
      <c r="F124" s="1">
        <v>7</v>
      </c>
      <c r="G124" s="1">
        <v>5</v>
      </c>
      <c r="H124" s="1">
        <v>1</v>
      </c>
      <c r="I124" s="1" t="s">
        <v>512</v>
      </c>
      <c r="J124" s="1">
        <v>8</v>
      </c>
    </row>
    <row r="125" spans="1:10">
      <c r="A125">
        <v>122</v>
      </c>
      <c r="B125" s="1" t="s">
        <v>514</v>
      </c>
      <c r="C125" s="1">
        <v>1</v>
      </c>
      <c r="D125" s="7" t="str">
        <f t="shared" si="1"/>
        <v>@@@</v>
      </c>
      <c r="E125" s="1">
        <v>159</v>
      </c>
      <c r="F125" s="1">
        <v>8</v>
      </c>
      <c r="G125" s="1">
        <v>5</v>
      </c>
      <c r="H125" s="1">
        <v>1</v>
      </c>
      <c r="I125" s="1" t="s">
        <v>514</v>
      </c>
      <c r="J125" s="1">
        <v>8</v>
      </c>
    </row>
    <row r="126" spans="1:10">
      <c r="A126">
        <v>123</v>
      </c>
      <c r="B126" s="1" t="s">
        <v>516</v>
      </c>
      <c r="C126" s="1">
        <v>1</v>
      </c>
      <c r="D126" s="7" t="str">
        <f t="shared" si="1"/>
        <v>@@@</v>
      </c>
      <c r="E126" s="1">
        <v>159</v>
      </c>
      <c r="F126" s="1">
        <v>9</v>
      </c>
      <c r="G126" s="1">
        <v>5</v>
      </c>
      <c r="H126" s="1">
        <v>1</v>
      </c>
      <c r="I126" s="1" t="s">
        <v>516</v>
      </c>
      <c r="J126" s="1">
        <v>8</v>
      </c>
    </row>
    <row r="127" spans="1:10">
      <c r="A127">
        <v>124</v>
      </c>
      <c r="B127" s="1" t="s">
        <v>518</v>
      </c>
      <c r="C127" s="1">
        <v>1</v>
      </c>
      <c r="D127" s="7" t="str">
        <f t="shared" si="1"/>
        <v>@@@</v>
      </c>
      <c r="E127" s="1">
        <v>159</v>
      </c>
      <c r="F127" s="1">
        <v>10</v>
      </c>
      <c r="G127" s="1">
        <v>5</v>
      </c>
      <c r="H127" s="1">
        <v>1</v>
      </c>
      <c r="I127" s="1" t="s">
        <v>518</v>
      </c>
      <c r="J127" s="1">
        <v>8</v>
      </c>
    </row>
    <row r="128" spans="1:10">
      <c r="A128">
        <v>125</v>
      </c>
      <c r="B128" s="1" t="s">
        <v>520</v>
      </c>
      <c r="C128" s="1">
        <v>1</v>
      </c>
      <c r="D128" s="7" t="str">
        <f t="shared" si="1"/>
        <v>@@@</v>
      </c>
      <c r="E128" s="1">
        <v>159</v>
      </c>
      <c r="F128" s="1">
        <v>11</v>
      </c>
      <c r="G128" s="1">
        <v>5</v>
      </c>
      <c r="H128" s="1">
        <v>1</v>
      </c>
      <c r="I128" s="1" t="s">
        <v>520</v>
      </c>
      <c r="J128" s="1">
        <v>8</v>
      </c>
    </row>
    <row r="129" spans="1:10">
      <c r="A129">
        <v>126</v>
      </c>
      <c r="B129" s="1" t="s">
        <v>522</v>
      </c>
      <c r="C129" s="1">
        <v>1</v>
      </c>
      <c r="D129" s="7" t="str">
        <f t="shared" si="1"/>
        <v>@@@</v>
      </c>
      <c r="E129" s="1">
        <v>159</v>
      </c>
      <c r="F129" s="1">
        <v>12</v>
      </c>
      <c r="G129" s="1">
        <v>5</v>
      </c>
      <c r="H129" s="1">
        <v>1</v>
      </c>
      <c r="I129" s="1" t="s">
        <v>522</v>
      </c>
      <c r="J129" s="1">
        <v>8</v>
      </c>
    </row>
    <row r="130" spans="1:10">
      <c r="A130">
        <v>127</v>
      </c>
      <c r="B130" s="1" t="s">
        <v>524</v>
      </c>
      <c r="C130" s="1">
        <v>1</v>
      </c>
      <c r="D130" s="7" t="str">
        <f t="shared" si="1"/>
        <v>@@@</v>
      </c>
      <c r="E130" s="1">
        <v>159</v>
      </c>
      <c r="F130" s="1">
        <v>13</v>
      </c>
      <c r="G130" s="1">
        <v>5</v>
      </c>
      <c r="H130" s="1">
        <v>1</v>
      </c>
      <c r="I130" s="1" t="s">
        <v>524</v>
      </c>
      <c r="J130" s="1">
        <v>8</v>
      </c>
    </row>
    <row r="131" spans="1:10">
      <c r="A131">
        <v>128</v>
      </c>
      <c r="B131" s="1" t="s">
        <v>526</v>
      </c>
      <c r="C131" s="1">
        <v>1</v>
      </c>
      <c r="D131" s="7" t="str">
        <f t="shared" si="1"/>
        <v>@@@</v>
      </c>
      <c r="E131" s="1">
        <v>159</v>
      </c>
      <c r="F131" s="1">
        <v>14</v>
      </c>
      <c r="G131" s="1">
        <v>5</v>
      </c>
      <c r="H131" s="1">
        <v>1</v>
      </c>
      <c r="I131" s="1" t="s">
        <v>526</v>
      </c>
      <c r="J131" s="1">
        <v>8</v>
      </c>
    </row>
    <row r="132" spans="1:10">
      <c r="A132">
        <v>129</v>
      </c>
      <c r="B132" s="1" t="s">
        <v>528</v>
      </c>
      <c r="C132" s="1">
        <v>1</v>
      </c>
      <c r="D132" s="7" t="str">
        <f t="shared" ref="D132:D195" si="2">IF(C132=1,"@@@","等下填")</f>
        <v>@@@</v>
      </c>
      <c r="E132" s="1">
        <v>159</v>
      </c>
      <c r="F132" s="1">
        <v>15</v>
      </c>
      <c r="G132" s="1">
        <v>5</v>
      </c>
      <c r="H132" s="1">
        <v>1</v>
      </c>
      <c r="I132" s="1" t="s">
        <v>528</v>
      </c>
      <c r="J132" s="1">
        <v>8</v>
      </c>
    </row>
    <row r="133" spans="1:10">
      <c r="A133">
        <v>130</v>
      </c>
      <c r="B133" s="1" t="s">
        <v>586</v>
      </c>
      <c r="C133" s="1">
        <v>1</v>
      </c>
      <c r="D133" s="7" t="str">
        <f t="shared" si="2"/>
        <v>@@@</v>
      </c>
      <c r="E133" s="1">
        <v>160</v>
      </c>
      <c r="F133" s="1">
        <v>0</v>
      </c>
      <c r="G133" s="1">
        <v>5</v>
      </c>
      <c r="H133" s="1">
        <v>1</v>
      </c>
      <c r="I133" s="1" t="s">
        <v>586</v>
      </c>
      <c r="J133" s="1">
        <v>7</v>
      </c>
    </row>
    <row r="134" spans="1:10">
      <c r="A134">
        <v>131</v>
      </c>
      <c r="B134" s="1" t="s">
        <v>588</v>
      </c>
      <c r="C134" s="1">
        <v>1</v>
      </c>
      <c r="D134" s="7" t="str">
        <f t="shared" si="2"/>
        <v>@@@</v>
      </c>
      <c r="E134" s="1">
        <v>160</v>
      </c>
      <c r="F134" s="1">
        <v>1</v>
      </c>
      <c r="G134" s="1">
        <v>5</v>
      </c>
      <c r="H134" s="1">
        <v>1</v>
      </c>
      <c r="I134" s="1" t="s">
        <v>588</v>
      </c>
      <c r="J134" s="1">
        <v>7</v>
      </c>
    </row>
    <row r="135" spans="1:10">
      <c r="A135">
        <v>132</v>
      </c>
      <c r="B135" s="1" t="s">
        <v>590</v>
      </c>
      <c r="C135" s="1">
        <v>1</v>
      </c>
      <c r="D135" s="7" t="str">
        <f t="shared" si="2"/>
        <v>@@@</v>
      </c>
      <c r="E135" s="1">
        <v>160</v>
      </c>
      <c r="F135" s="1">
        <v>2</v>
      </c>
      <c r="G135" s="1">
        <v>5</v>
      </c>
      <c r="H135" s="1">
        <v>1</v>
      </c>
      <c r="I135" s="1" t="s">
        <v>590</v>
      </c>
      <c r="J135" s="1">
        <v>7</v>
      </c>
    </row>
    <row r="136" spans="1:10">
      <c r="A136">
        <v>133</v>
      </c>
      <c r="B136" s="1" t="s">
        <v>592</v>
      </c>
      <c r="C136" s="1">
        <v>1</v>
      </c>
      <c r="D136" s="7" t="str">
        <f t="shared" si="2"/>
        <v>@@@</v>
      </c>
      <c r="E136" s="1">
        <v>160</v>
      </c>
      <c r="F136" s="1">
        <v>3</v>
      </c>
      <c r="G136" s="1">
        <v>5</v>
      </c>
      <c r="H136" s="1">
        <v>1</v>
      </c>
      <c r="I136" s="1" t="s">
        <v>592</v>
      </c>
      <c r="J136" s="1">
        <v>7</v>
      </c>
    </row>
    <row r="137" spans="1:10">
      <c r="A137">
        <v>134</v>
      </c>
      <c r="B137" s="1" t="s">
        <v>594</v>
      </c>
      <c r="C137" s="1">
        <v>1</v>
      </c>
      <c r="D137" s="7" t="str">
        <f t="shared" si="2"/>
        <v>@@@</v>
      </c>
      <c r="E137" s="1">
        <v>160</v>
      </c>
      <c r="F137" s="1">
        <v>4</v>
      </c>
      <c r="G137" s="1">
        <v>5</v>
      </c>
      <c r="H137" s="1">
        <v>1</v>
      </c>
      <c r="I137" s="1" t="s">
        <v>594</v>
      </c>
      <c r="J137" s="1">
        <v>7</v>
      </c>
    </row>
    <row r="138" spans="1:10">
      <c r="A138">
        <v>135</v>
      </c>
      <c r="B138" s="1" t="s">
        <v>596</v>
      </c>
      <c r="C138" s="1">
        <v>1</v>
      </c>
      <c r="D138" s="7" t="str">
        <f t="shared" si="2"/>
        <v>@@@</v>
      </c>
      <c r="E138" s="1">
        <v>160</v>
      </c>
      <c r="F138" s="1">
        <v>5</v>
      </c>
      <c r="G138" s="1">
        <v>5</v>
      </c>
      <c r="H138" s="1">
        <v>1</v>
      </c>
      <c r="I138" s="1" t="s">
        <v>596</v>
      </c>
      <c r="J138" s="1">
        <v>7</v>
      </c>
    </row>
    <row r="139" spans="1:10">
      <c r="A139">
        <v>136</v>
      </c>
      <c r="B139" s="1" t="s">
        <v>598</v>
      </c>
      <c r="C139" s="1">
        <v>1</v>
      </c>
      <c r="D139" s="7" t="str">
        <f t="shared" si="2"/>
        <v>@@@</v>
      </c>
      <c r="E139" s="1">
        <v>160</v>
      </c>
      <c r="F139" s="1">
        <v>6</v>
      </c>
      <c r="G139" s="1">
        <v>5</v>
      </c>
      <c r="H139" s="1">
        <v>1</v>
      </c>
      <c r="I139" s="1" t="s">
        <v>598</v>
      </c>
      <c r="J139" s="1">
        <v>7</v>
      </c>
    </row>
    <row r="140" spans="1:10">
      <c r="A140">
        <v>137</v>
      </c>
      <c r="B140" s="1" t="s">
        <v>600</v>
      </c>
      <c r="C140" s="1">
        <v>1</v>
      </c>
      <c r="D140" s="7" t="str">
        <f t="shared" si="2"/>
        <v>@@@</v>
      </c>
      <c r="E140" s="1">
        <v>160</v>
      </c>
      <c r="F140" s="1">
        <v>7</v>
      </c>
      <c r="G140" s="1">
        <v>5</v>
      </c>
      <c r="H140" s="1">
        <v>1</v>
      </c>
      <c r="I140" s="1" t="s">
        <v>600</v>
      </c>
      <c r="J140" s="1">
        <v>7</v>
      </c>
    </row>
    <row r="141" spans="1:10">
      <c r="A141">
        <v>138</v>
      </c>
      <c r="B141" s="1" t="s">
        <v>602</v>
      </c>
      <c r="C141" s="1">
        <v>1</v>
      </c>
      <c r="D141" s="7" t="str">
        <f t="shared" si="2"/>
        <v>@@@</v>
      </c>
      <c r="E141" s="1">
        <v>160</v>
      </c>
      <c r="F141" s="1">
        <v>8</v>
      </c>
      <c r="G141" s="1">
        <v>5</v>
      </c>
      <c r="H141" s="1">
        <v>1</v>
      </c>
      <c r="I141" s="1" t="s">
        <v>602</v>
      </c>
      <c r="J141" s="1">
        <v>7</v>
      </c>
    </row>
    <row r="142" spans="1:10">
      <c r="A142">
        <v>139</v>
      </c>
      <c r="B142" s="1" t="s">
        <v>604</v>
      </c>
      <c r="C142" s="1">
        <v>1</v>
      </c>
      <c r="D142" s="7" t="str">
        <f t="shared" si="2"/>
        <v>@@@</v>
      </c>
      <c r="E142" s="1">
        <v>160</v>
      </c>
      <c r="F142" s="1">
        <v>9</v>
      </c>
      <c r="G142" s="1">
        <v>5</v>
      </c>
      <c r="H142" s="1">
        <v>1</v>
      </c>
      <c r="I142" s="1" t="s">
        <v>604</v>
      </c>
      <c r="J142" s="1">
        <v>7</v>
      </c>
    </row>
    <row r="143" spans="1:10">
      <c r="A143">
        <v>140</v>
      </c>
      <c r="B143" s="1" t="s">
        <v>606</v>
      </c>
      <c r="C143" s="1">
        <v>1</v>
      </c>
      <c r="D143" s="7" t="str">
        <f t="shared" si="2"/>
        <v>@@@</v>
      </c>
      <c r="E143" s="1">
        <v>160</v>
      </c>
      <c r="F143" s="1">
        <v>10</v>
      </c>
      <c r="G143" s="1">
        <v>5</v>
      </c>
      <c r="H143" s="1">
        <v>1</v>
      </c>
      <c r="I143" s="1" t="s">
        <v>606</v>
      </c>
      <c r="J143" s="1">
        <v>7</v>
      </c>
    </row>
    <row r="144" spans="1:10">
      <c r="A144">
        <v>141</v>
      </c>
      <c r="B144" s="1" t="s">
        <v>608</v>
      </c>
      <c r="C144" s="1">
        <v>1</v>
      </c>
      <c r="D144" s="7" t="str">
        <f t="shared" si="2"/>
        <v>@@@</v>
      </c>
      <c r="E144" s="1">
        <v>160</v>
      </c>
      <c r="F144" s="1">
        <v>11</v>
      </c>
      <c r="G144" s="1">
        <v>5</v>
      </c>
      <c r="H144" s="1">
        <v>1</v>
      </c>
      <c r="I144" s="1" t="s">
        <v>608</v>
      </c>
      <c r="J144" s="1">
        <v>7</v>
      </c>
    </row>
    <row r="145" spans="1:10">
      <c r="A145">
        <v>142</v>
      </c>
      <c r="B145" s="1" t="s">
        <v>610</v>
      </c>
      <c r="C145" s="1">
        <v>1</v>
      </c>
      <c r="D145" s="7" t="str">
        <f t="shared" si="2"/>
        <v>@@@</v>
      </c>
      <c r="E145" s="1">
        <v>160</v>
      </c>
      <c r="F145" s="1">
        <v>12</v>
      </c>
      <c r="G145" s="1">
        <v>5</v>
      </c>
      <c r="H145" s="1">
        <v>1</v>
      </c>
      <c r="I145" s="1" t="s">
        <v>610</v>
      </c>
      <c r="J145" s="1">
        <v>7</v>
      </c>
    </row>
    <row r="146" spans="1:10">
      <c r="A146">
        <v>143</v>
      </c>
      <c r="B146" s="1" t="s">
        <v>612</v>
      </c>
      <c r="C146" s="1">
        <v>1</v>
      </c>
      <c r="D146" s="7" t="str">
        <f t="shared" si="2"/>
        <v>@@@</v>
      </c>
      <c r="E146" s="1">
        <v>160</v>
      </c>
      <c r="F146" s="1">
        <v>13</v>
      </c>
      <c r="G146" s="1">
        <v>5</v>
      </c>
      <c r="H146" s="1">
        <v>1</v>
      </c>
      <c r="I146" s="1" t="s">
        <v>612</v>
      </c>
      <c r="J146" s="1">
        <v>7</v>
      </c>
    </row>
    <row r="147" spans="1:10">
      <c r="A147">
        <v>144</v>
      </c>
      <c r="B147" s="1" t="s">
        <v>614</v>
      </c>
      <c r="C147" s="1">
        <v>1</v>
      </c>
      <c r="D147" s="7" t="str">
        <f t="shared" si="2"/>
        <v>@@@</v>
      </c>
      <c r="E147" s="1">
        <v>160</v>
      </c>
      <c r="F147" s="1">
        <v>14</v>
      </c>
      <c r="G147" s="1">
        <v>5</v>
      </c>
      <c r="H147" s="1">
        <v>1</v>
      </c>
      <c r="I147" s="1" t="s">
        <v>614</v>
      </c>
      <c r="J147" s="1">
        <v>7</v>
      </c>
    </row>
    <row r="148" spans="1:10">
      <c r="A148">
        <v>145</v>
      </c>
      <c r="B148" s="1" t="s">
        <v>616</v>
      </c>
      <c r="C148" s="1">
        <v>1</v>
      </c>
      <c r="D148" s="7" t="str">
        <f t="shared" si="2"/>
        <v>@@@</v>
      </c>
      <c r="E148" s="1">
        <v>160</v>
      </c>
      <c r="F148" s="1">
        <v>15</v>
      </c>
      <c r="G148" s="1">
        <v>5</v>
      </c>
      <c r="H148" s="1">
        <v>1</v>
      </c>
      <c r="I148" s="1" t="s">
        <v>616</v>
      </c>
      <c r="J148" s="1">
        <v>7</v>
      </c>
    </row>
    <row r="149" spans="1:10">
      <c r="A149">
        <v>146</v>
      </c>
      <c r="B149" s="1" t="s">
        <v>121</v>
      </c>
      <c r="C149" s="1">
        <v>1</v>
      </c>
      <c r="D149" s="7" t="str">
        <f t="shared" si="2"/>
        <v>@@@</v>
      </c>
      <c r="E149" s="1">
        <v>162</v>
      </c>
      <c r="F149" s="1">
        <v>0</v>
      </c>
      <c r="G149" s="1">
        <v>6</v>
      </c>
      <c r="H149" s="1">
        <v>1</v>
      </c>
      <c r="I149" s="1" t="s">
        <v>121</v>
      </c>
      <c r="J149" s="1">
        <v>10</v>
      </c>
    </row>
    <row r="150" spans="1:10">
      <c r="A150">
        <v>147</v>
      </c>
      <c r="B150" s="1" t="s">
        <v>126</v>
      </c>
      <c r="C150" s="1">
        <v>1</v>
      </c>
      <c r="D150" s="7" t="str">
        <f t="shared" si="2"/>
        <v>@@@</v>
      </c>
      <c r="E150" s="1">
        <v>162</v>
      </c>
      <c r="F150" s="1">
        <v>1</v>
      </c>
      <c r="G150" s="1">
        <v>6</v>
      </c>
      <c r="H150" s="1">
        <v>1</v>
      </c>
      <c r="I150" s="1" t="s">
        <v>126</v>
      </c>
      <c r="J150" s="1">
        <v>10</v>
      </c>
    </row>
    <row r="151" spans="1:10">
      <c r="A151">
        <v>148</v>
      </c>
      <c r="B151" s="1" t="s">
        <v>530</v>
      </c>
      <c r="C151" s="1">
        <v>1</v>
      </c>
      <c r="D151" s="7" t="str">
        <f t="shared" si="2"/>
        <v>@@@</v>
      </c>
      <c r="E151" s="1">
        <v>164</v>
      </c>
      <c r="F151" s="1">
        <v>0</v>
      </c>
      <c r="G151" s="1">
        <v>6</v>
      </c>
      <c r="H151" s="1">
        <v>1</v>
      </c>
      <c r="I151" s="1" t="s">
        <v>530</v>
      </c>
      <c r="J151" s="1">
        <v>8</v>
      </c>
    </row>
    <row r="152" spans="1:10">
      <c r="A152">
        <v>149</v>
      </c>
      <c r="B152" s="1" t="s">
        <v>628</v>
      </c>
      <c r="C152" s="1">
        <v>1</v>
      </c>
      <c r="D152" s="7" t="str">
        <f t="shared" si="2"/>
        <v>@@@</v>
      </c>
      <c r="E152" s="1">
        <v>168</v>
      </c>
      <c r="F152" s="1">
        <v>0</v>
      </c>
      <c r="G152" s="1">
        <v>6</v>
      </c>
      <c r="H152" s="1">
        <v>1</v>
      </c>
      <c r="I152" s="1" t="s">
        <v>628</v>
      </c>
      <c r="J152" s="1">
        <v>6</v>
      </c>
    </row>
    <row r="153" spans="1:10">
      <c r="A153">
        <v>150</v>
      </c>
      <c r="B153" s="1" t="s">
        <v>264</v>
      </c>
      <c r="C153" s="1">
        <v>1</v>
      </c>
      <c r="D153" s="7" t="str">
        <f t="shared" si="2"/>
        <v>@@@</v>
      </c>
      <c r="E153" s="1">
        <v>171</v>
      </c>
      <c r="F153" s="1">
        <v>0</v>
      </c>
      <c r="G153" s="1">
        <v>6</v>
      </c>
      <c r="H153" s="1">
        <v>1</v>
      </c>
      <c r="I153" s="1" t="s">
        <v>264</v>
      </c>
      <c r="J153" s="1">
        <v>9</v>
      </c>
    </row>
    <row r="154" spans="1:10">
      <c r="A154">
        <v>151</v>
      </c>
      <c r="B154" s="1" t="s">
        <v>269</v>
      </c>
      <c r="C154" s="1">
        <v>1</v>
      </c>
      <c r="D154" s="7" t="str">
        <f t="shared" si="2"/>
        <v>@@@</v>
      </c>
      <c r="E154" s="1">
        <v>171</v>
      </c>
      <c r="F154" s="1">
        <v>1</v>
      </c>
      <c r="G154" s="1">
        <v>6</v>
      </c>
      <c r="H154" s="1">
        <v>1</v>
      </c>
      <c r="I154" s="1" t="s">
        <v>269</v>
      </c>
      <c r="J154" s="1">
        <v>9</v>
      </c>
    </row>
    <row r="155" spans="1:10">
      <c r="A155">
        <v>152</v>
      </c>
      <c r="B155" s="1" t="s">
        <v>274</v>
      </c>
      <c r="C155" s="1">
        <v>1</v>
      </c>
      <c r="D155" s="7" t="str">
        <f t="shared" si="2"/>
        <v>@@@</v>
      </c>
      <c r="E155" s="1">
        <v>171</v>
      </c>
      <c r="F155" s="1">
        <v>2</v>
      </c>
      <c r="G155" s="1">
        <v>6</v>
      </c>
      <c r="H155" s="1">
        <v>1</v>
      </c>
      <c r="I155" s="1" t="s">
        <v>274</v>
      </c>
      <c r="J155" s="1">
        <v>9</v>
      </c>
    </row>
    <row r="156" spans="1:10">
      <c r="A156">
        <v>153</v>
      </c>
      <c r="B156" s="1" t="s">
        <v>279</v>
      </c>
      <c r="C156" s="1">
        <v>1</v>
      </c>
      <c r="D156" s="7" t="str">
        <f t="shared" si="2"/>
        <v>@@@</v>
      </c>
      <c r="E156" s="1">
        <v>171</v>
      </c>
      <c r="F156" s="1">
        <v>3</v>
      </c>
      <c r="G156" s="1">
        <v>6</v>
      </c>
      <c r="H156" s="1">
        <v>1</v>
      </c>
      <c r="I156" s="1" t="s">
        <v>279</v>
      </c>
      <c r="J156" s="1">
        <v>9</v>
      </c>
    </row>
    <row r="157" spans="1:10">
      <c r="A157">
        <v>154</v>
      </c>
      <c r="B157" s="1" t="s">
        <v>284</v>
      </c>
      <c r="C157" s="1">
        <v>1</v>
      </c>
      <c r="D157" s="7" t="str">
        <f t="shared" si="2"/>
        <v>@@@</v>
      </c>
      <c r="E157" s="1">
        <v>171</v>
      </c>
      <c r="F157" s="1">
        <v>4</v>
      </c>
      <c r="G157" s="1">
        <v>6</v>
      </c>
      <c r="H157" s="1">
        <v>1</v>
      </c>
      <c r="I157" s="1" t="s">
        <v>284</v>
      </c>
      <c r="J157" s="1">
        <v>9</v>
      </c>
    </row>
    <row r="158" spans="1:10">
      <c r="A158">
        <v>155</v>
      </c>
      <c r="B158" s="1" t="s">
        <v>289</v>
      </c>
      <c r="C158" s="1">
        <v>1</v>
      </c>
      <c r="D158" s="7" t="str">
        <f t="shared" si="2"/>
        <v>@@@</v>
      </c>
      <c r="E158" s="1">
        <v>171</v>
      </c>
      <c r="F158" s="1">
        <v>5</v>
      </c>
      <c r="G158" s="1">
        <v>6</v>
      </c>
      <c r="H158" s="1">
        <v>1</v>
      </c>
      <c r="I158" s="1" t="s">
        <v>289</v>
      </c>
      <c r="J158" s="1">
        <v>9</v>
      </c>
    </row>
    <row r="159" spans="1:10">
      <c r="A159">
        <v>156</v>
      </c>
      <c r="B159" s="1" t="s">
        <v>294</v>
      </c>
      <c r="C159" s="1">
        <v>1</v>
      </c>
      <c r="D159" s="7" t="str">
        <f t="shared" si="2"/>
        <v>@@@</v>
      </c>
      <c r="E159" s="1">
        <v>171</v>
      </c>
      <c r="F159" s="1">
        <v>6</v>
      </c>
      <c r="G159" s="1">
        <v>6</v>
      </c>
      <c r="H159" s="1">
        <v>1</v>
      </c>
      <c r="I159" s="1" t="s">
        <v>294</v>
      </c>
      <c r="J159" s="1">
        <v>9</v>
      </c>
    </row>
    <row r="160" spans="1:10">
      <c r="A160">
        <v>157</v>
      </c>
      <c r="B160" s="1" t="s">
        <v>299</v>
      </c>
      <c r="C160" s="1">
        <v>1</v>
      </c>
      <c r="D160" s="7" t="str">
        <f t="shared" si="2"/>
        <v>@@@</v>
      </c>
      <c r="E160" s="1">
        <v>171</v>
      </c>
      <c r="F160" s="1">
        <v>7</v>
      </c>
      <c r="G160" s="1">
        <v>6</v>
      </c>
      <c r="H160" s="1">
        <v>1</v>
      </c>
      <c r="I160" s="1" t="s">
        <v>299</v>
      </c>
      <c r="J160" s="1">
        <v>9</v>
      </c>
    </row>
    <row r="161" spans="1:10">
      <c r="A161">
        <v>158</v>
      </c>
      <c r="B161" s="1" t="s">
        <v>304</v>
      </c>
      <c r="C161" s="1">
        <v>1</v>
      </c>
      <c r="D161" s="7" t="str">
        <f t="shared" si="2"/>
        <v>@@@</v>
      </c>
      <c r="E161" s="1">
        <v>171</v>
      </c>
      <c r="F161" s="1">
        <v>8</v>
      </c>
      <c r="G161" s="1">
        <v>6</v>
      </c>
      <c r="H161" s="1">
        <v>1</v>
      </c>
      <c r="I161" s="1" t="s">
        <v>304</v>
      </c>
      <c r="J161" s="1">
        <v>9</v>
      </c>
    </row>
    <row r="162" spans="1:10">
      <c r="A162">
        <v>159</v>
      </c>
      <c r="B162" s="1" t="s">
        <v>309</v>
      </c>
      <c r="C162" s="1">
        <v>1</v>
      </c>
      <c r="D162" s="7" t="str">
        <f t="shared" si="2"/>
        <v>@@@</v>
      </c>
      <c r="E162" s="1">
        <v>171</v>
      </c>
      <c r="F162" s="1">
        <v>9</v>
      </c>
      <c r="G162" s="1">
        <v>6</v>
      </c>
      <c r="H162" s="1">
        <v>1</v>
      </c>
      <c r="I162" s="1" t="s">
        <v>309</v>
      </c>
      <c r="J162" s="1">
        <v>9</v>
      </c>
    </row>
    <row r="163" spans="1:10">
      <c r="A163">
        <v>160</v>
      </c>
      <c r="B163" s="1" t="s">
        <v>314</v>
      </c>
      <c r="C163" s="1">
        <v>1</v>
      </c>
      <c r="D163" s="7" t="str">
        <f t="shared" si="2"/>
        <v>@@@</v>
      </c>
      <c r="E163" s="1">
        <v>171</v>
      </c>
      <c r="F163" s="1">
        <v>10</v>
      </c>
      <c r="G163" s="1">
        <v>6</v>
      </c>
      <c r="H163" s="1">
        <v>1</v>
      </c>
      <c r="I163" s="1" t="s">
        <v>314</v>
      </c>
      <c r="J163" s="1">
        <v>9</v>
      </c>
    </row>
    <row r="164" spans="1:10">
      <c r="A164">
        <v>161</v>
      </c>
      <c r="B164" s="1" t="s">
        <v>318</v>
      </c>
      <c r="C164" s="1">
        <v>1</v>
      </c>
      <c r="D164" s="7" t="str">
        <f t="shared" si="2"/>
        <v>@@@</v>
      </c>
      <c r="E164" s="1">
        <v>171</v>
      </c>
      <c r="F164" s="1">
        <v>11</v>
      </c>
      <c r="G164" s="1">
        <v>6</v>
      </c>
      <c r="H164" s="1">
        <v>1</v>
      </c>
      <c r="I164" s="1" t="s">
        <v>318</v>
      </c>
      <c r="J164" s="1">
        <v>9</v>
      </c>
    </row>
    <row r="165" spans="1:10">
      <c r="A165">
        <v>162</v>
      </c>
      <c r="B165" s="1" t="s">
        <v>323</v>
      </c>
      <c r="C165" s="1">
        <v>1</v>
      </c>
      <c r="D165" s="7" t="str">
        <f t="shared" si="2"/>
        <v>@@@</v>
      </c>
      <c r="E165" s="1">
        <v>171</v>
      </c>
      <c r="F165" s="1">
        <v>12</v>
      </c>
      <c r="G165" s="1">
        <v>6</v>
      </c>
      <c r="H165" s="1">
        <v>1</v>
      </c>
      <c r="I165" s="1" t="s">
        <v>323</v>
      </c>
      <c r="J165" s="1">
        <v>9</v>
      </c>
    </row>
    <row r="166" spans="1:10">
      <c r="A166">
        <v>163</v>
      </c>
      <c r="B166" s="1" t="s">
        <v>328</v>
      </c>
      <c r="C166" s="1">
        <v>1</v>
      </c>
      <c r="D166" s="7" t="str">
        <f t="shared" si="2"/>
        <v>@@@</v>
      </c>
      <c r="E166" s="1">
        <v>171</v>
      </c>
      <c r="F166" s="1">
        <v>13</v>
      </c>
      <c r="G166" s="1">
        <v>6</v>
      </c>
      <c r="H166" s="1">
        <v>1</v>
      </c>
      <c r="I166" s="1" t="s">
        <v>328</v>
      </c>
      <c r="J166" s="1">
        <v>9</v>
      </c>
    </row>
    <row r="167" spans="1:10">
      <c r="A167">
        <v>164</v>
      </c>
      <c r="B167" s="1" t="s">
        <v>333</v>
      </c>
      <c r="C167" s="1">
        <v>1</v>
      </c>
      <c r="D167" s="7" t="str">
        <f t="shared" si="2"/>
        <v>@@@</v>
      </c>
      <c r="E167" s="1">
        <v>171</v>
      </c>
      <c r="F167" s="1">
        <v>14</v>
      </c>
      <c r="G167" s="1">
        <v>6</v>
      </c>
      <c r="H167" s="1">
        <v>1</v>
      </c>
      <c r="I167" s="1" t="s">
        <v>333</v>
      </c>
      <c r="J167" s="1">
        <v>9</v>
      </c>
    </row>
    <row r="168" spans="1:10">
      <c r="A168">
        <v>165</v>
      </c>
      <c r="B168" s="1" t="s">
        <v>338</v>
      </c>
      <c r="C168" s="1">
        <v>1</v>
      </c>
      <c r="D168" s="7" t="str">
        <f t="shared" si="2"/>
        <v>@@@</v>
      </c>
      <c r="E168" s="1">
        <v>171</v>
      </c>
      <c r="F168" s="1">
        <v>15</v>
      </c>
      <c r="G168" s="1">
        <v>6</v>
      </c>
      <c r="H168" s="1">
        <v>1</v>
      </c>
      <c r="I168" s="1" t="s">
        <v>338</v>
      </c>
      <c r="J168" s="1">
        <v>9</v>
      </c>
    </row>
    <row r="169" spans="1:10">
      <c r="A169">
        <v>166</v>
      </c>
      <c r="B169" s="1" t="s">
        <v>532</v>
      </c>
      <c r="C169" s="1">
        <v>1</v>
      </c>
      <c r="D169" s="7" t="str">
        <f t="shared" si="2"/>
        <v>@@@</v>
      </c>
      <c r="E169" s="1">
        <v>251</v>
      </c>
      <c r="F169" s="1">
        <v>0</v>
      </c>
      <c r="G169" s="1">
        <v>6</v>
      </c>
      <c r="H169" s="1">
        <v>1</v>
      </c>
      <c r="I169" s="1" t="s">
        <v>532</v>
      </c>
      <c r="J169" s="1">
        <v>8</v>
      </c>
    </row>
    <row r="170" spans="1:10">
      <c r="A170">
        <v>167</v>
      </c>
      <c r="B170" s="1" t="s">
        <v>534</v>
      </c>
      <c r="C170" s="1">
        <v>1</v>
      </c>
      <c r="D170" s="7" t="str">
        <f t="shared" si="2"/>
        <v>@@@</v>
      </c>
      <c r="E170" s="1">
        <v>251</v>
      </c>
      <c r="F170" s="1">
        <v>1</v>
      </c>
      <c r="G170" s="1">
        <v>6</v>
      </c>
      <c r="H170" s="1">
        <v>1</v>
      </c>
      <c r="I170" s="1" t="s">
        <v>534</v>
      </c>
      <c r="J170" s="1">
        <v>8</v>
      </c>
    </row>
    <row r="171" spans="1:10">
      <c r="A171">
        <v>168</v>
      </c>
      <c r="B171" s="1" t="s">
        <v>536</v>
      </c>
      <c r="C171" s="1">
        <v>1</v>
      </c>
      <c r="D171" s="7" t="str">
        <f t="shared" si="2"/>
        <v>@@@</v>
      </c>
      <c r="E171" s="1">
        <v>251</v>
      </c>
      <c r="F171" s="1">
        <v>2</v>
      </c>
      <c r="G171" s="1">
        <v>6</v>
      </c>
      <c r="H171" s="1">
        <v>1</v>
      </c>
      <c r="I171" s="1" t="s">
        <v>536</v>
      </c>
      <c r="J171" s="1">
        <v>8</v>
      </c>
    </row>
    <row r="172" spans="1:10">
      <c r="A172">
        <v>169</v>
      </c>
      <c r="B172" s="1" t="s">
        <v>538</v>
      </c>
      <c r="C172" s="1">
        <v>1</v>
      </c>
      <c r="D172" s="7" t="str">
        <f t="shared" si="2"/>
        <v>@@@</v>
      </c>
      <c r="E172" s="1">
        <v>251</v>
      </c>
      <c r="F172" s="1">
        <v>3</v>
      </c>
      <c r="G172" s="1">
        <v>6</v>
      </c>
      <c r="H172" s="1">
        <v>1</v>
      </c>
      <c r="I172" s="1" t="s">
        <v>538</v>
      </c>
      <c r="J172" s="1">
        <v>8</v>
      </c>
    </row>
    <row r="173" spans="1:10">
      <c r="A173">
        <v>170</v>
      </c>
      <c r="B173" s="1" t="s">
        <v>540</v>
      </c>
      <c r="C173" s="1">
        <v>1</v>
      </c>
      <c r="D173" s="7" t="str">
        <f t="shared" si="2"/>
        <v>@@@</v>
      </c>
      <c r="E173" s="1">
        <v>251</v>
      </c>
      <c r="F173" s="1">
        <v>4</v>
      </c>
      <c r="G173" s="1">
        <v>6</v>
      </c>
      <c r="H173" s="1">
        <v>1</v>
      </c>
      <c r="I173" s="1" t="s">
        <v>540</v>
      </c>
      <c r="J173" s="1">
        <v>8</v>
      </c>
    </row>
    <row r="174" spans="1:10">
      <c r="A174">
        <v>171</v>
      </c>
      <c r="B174" s="1" t="s">
        <v>542</v>
      </c>
      <c r="C174" s="1">
        <v>1</v>
      </c>
      <c r="D174" s="7" t="str">
        <f t="shared" si="2"/>
        <v>@@@</v>
      </c>
      <c r="E174" s="1">
        <v>251</v>
      </c>
      <c r="F174" s="1">
        <v>5</v>
      </c>
      <c r="G174" s="1">
        <v>6</v>
      </c>
      <c r="H174" s="1">
        <v>1</v>
      </c>
      <c r="I174" s="1" t="s">
        <v>542</v>
      </c>
      <c r="J174" s="1">
        <v>8</v>
      </c>
    </row>
    <row r="175" spans="1:10">
      <c r="A175">
        <v>172</v>
      </c>
      <c r="B175" s="1" t="s">
        <v>544</v>
      </c>
      <c r="C175" s="1">
        <v>1</v>
      </c>
      <c r="D175" s="7" t="str">
        <f t="shared" si="2"/>
        <v>@@@</v>
      </c>
      <c r="E175" s="1">
        <v>251</v>
      </c>
      <c r="F175" s="1">
        <v>6</v>
      </c>
      <c r="G175" s="1">
        <v>6</v>
      </c>
      <c r="H175" s="1">
        <v>1</v>
      </c>
      <c r="I175" s="1" t="s">
        <v>544</v>
      </c>
      <c r="J175" s="1">
        <v>8</v>
      </c>
    </row>
    <row r="176" spans="1:10">
      <c r="A176">
        <v>173</v>
      </c>
      <c r="B176" s="1" t="s">
        <v>546</v>
      </c>
      <c r="C176" s="1">
        <v>1</v>
      </c>
      <c r="D176" s="7" t="str">
        <f t="shared" si="2"/>
        <v>@@@</v>
      </c>
      <c r="E176" s="1">
        <v>251</v>
      </c>
      <c r="F176" s="1">
        <v>7</v>
      </c>
      <c r="G176" s="1">
        <v>6</v>
      </c>
      <c r="H176" s="1">
        <v>1</v>
      </c>
      <c r="I176" s="1" t="s">
        <v>546</v>
      </c>
      <c r="J176" s="1">
        <v>8</v>
      </c>
    </row>
    <row r="177" spans="1:10">
      <c r="A177">
        <v>174</v>
      </c>
      <c r="B177" s="1" t="s">
        <v>548</v>
      </c>
      <c r="C177" s="1">
        <v>1</v>
      </c>
      <c r="D177" s="7" t="str">
        <f t="shared" si="2"/>
        <v>@@@</v>
      </c>
      <c r="E177" s="1">
        <v>251</v>
      </c>
      <c r="F177" s="1">
        <v>8</v>
      </c>
      <c r="G177" s="1">
        <v>6</v>
      </c>
      <c r="H177" s="1">
        <v>1</v>
      </c>
      <c r="I177" s="1" t="s">
        <v>548</v>
      </c>
      <c r="J177" s="1">
        <v>8</v>
      </c>
    </row>
    <row r="178" spans="1:10">
      <c r="A178">
        <v>175</v>
      </c>
      <c r="B178" s="1" t="s">
        <v>550</v>
      </c>
      <c r="C178" s="1">
        <v>1</v>
      </c>
      <c r="D178" s="7" t="str">
        <f t="shared" si="2"/>
        <v>@@@</v>
      </c>
      <c r="E178" s="1">
        <v>251</v>
      </c>
      <c r="F178" s="1">
        <v>9</v>
      </c>
      <c r="G178" s="1">
        <v>6</v>
      </c>
      <c r="H178" s="1">
        <v>1</v>
      </c>
      <c r="I178" s="1" t="s">
        <v>550</v>
      </c>
      <c r="J178" s="1">
        <v>8</v>
      </c>
    </row>
    <row r="179" spans="1:10">
      <c r="A179">
        <v>176</v>
      </c>
      <c r="B179" s="1" t="s">
        <v>552</v>
      </c>
      <c r="C179" s="1">
        <v>1</v>
      </c>
      <c r="D179" s="7" t="str">
        <f t="shared" si="2"/>
        <v>@@@</v>
      </c>
      <c r="E179" s="1">
        <v>251</v>
      </c>
      <c r="F179" s="1">
        <v>10</v>
      </c>
      <c r="G179" s="1">
        <v>6</v>
      </c>
      <c r="H179" s="1">
        <v>1</v>
      </c>
      <c r="I179" s="1" t="s">
        <v>552</v>
      </c>
      <c r="J179" s="1">
        <v>8</v>
      </c>
    </row>
    <row r="180" spans="1:10">
      <c r="A180">
        <v>177</v>
      </c>
      <c r="B180" s="1" t="s">
        <v>554</v>
      </c>
      <c r="C180" s="1">
        <v>1</v>
      </c>
      <c r="D180" s="7" t="str">
        <f t="shared" si="2"/>
        <v>@@@</v>
      </c>
      <c r="E180" s="1">
        <v>251</v>
      </c>
      <c r="F180" s="1">
        <v>11</v>
      </c>
      <c r="G180" s="1">
        <v>6</v>
      </c>
      <c r="H180" s="1">
        <v>1</v>
      </c>
      <c r="I180" s="1" t="s">
        <v>554</v>
      </c>
      <c r="J180" s="1">
        <v>8</v>
      </c>
    </row>
    <row r="181" spans="1:10">
      <c r="A181">
        <v>178</v>
      </c>
      <c r="B181" s="1" t="s">
        <v>556</v>
      </c>
      <c r="C181" s="1">
        <v>1</v>
      </c>
      <c r="D181" s="7" t="str">
        <f t="shared" si="2"/>
        <v>@@@</v>
      </c>
      <c r="E181" s="1">
        <v>251</v>
      </c>
      <c r="F181" s="1">
        <v>12</v>
      </c>
      <c r="G181" s="1">
        <v>6</v>
      </c>
      <c r="H181" s="1">
        <v>1</v>
      </c>
      <c r="I181" s="1" t="s">
        <v>556</v>
      </c>
      <c r="J181" s="1">
        <v>8</v>
      </c>
    </row>
    <row r="182" spans="1:10">
      <c r="A182">
        <v>179</v>
      </c>
      <c r="B182" s="1" t="s">
        <v>558</v>
      </c>
      <c r="C182" s="1">
        <v>1</v>
      </c>
      <c r="D182" s="7" t="str">
        <f t="shared" si="2"/>
        <v>@@@</v>
      </c>
      <c r="E182" s="1">
        <v>251</v>
      </c>
      <c r="F182" s="1">
        <v>13</v>
      </c>
      <c r="G182" s="1">
        <v>6</v>
      </c>
      <c r="H182" s="1">
        <v>1</v>
      </c>
      <c r="I182" s="1" t="s">
        <v>558</v>
      </c>
      <c r="J182" s="1">
        <v>8</v>
      </c>
    </row>
    <row r="183" spans="1:10">
      <c r="A183">
        <v>180</v>
      </c>
      <c r="B183" s="1" t="s">
        <v>560</v>
      </c>
      <c r="C183" s="1">
        <v>1</v>
      </c>
      <c r="D183" s="7" t="str">
        <f t="shared" si="2"/>
        <v>@@@</v>
      </c>
      <c r="E183" s="1">
        <v>251</v>
      </c>
      <c r="F183" s="1">
        <v>14</v>
      </c>
      <c r="G183" s="1">
        <v>6</v>
      </c>
      <c r="H183" s="1">
        <v>1</v>
      </c>
      <c r="I183" s="1" t="s">
        <v>560</v>
      </c>
      <c r="J183" s="1">
        <v>8</v>
      </c>
    </row>
    <row r="184" spans="1:10">
      <c r="A184">
        <v>181</v>
      </c>
      <c r="B184" s="1" t="s">
        <v>562</v>
      </c>
      <c r="C184" s="1">
        <v>1</v>
      </c>
      <c r="D184" s="7" t="str">
        <f t="shared" si="2"/>
        <v>@@@</v>
      </c>
      <c r="E184" s="1">
        <v>251</v>
      </c>
      <c r="F184" s="1">
        <v>15</v>
      </c>
      <c r="G184" s="1">
        <v>6</v>
      </c>
      <c r="H184" s="1">
        <v>1</v>
      </c>
      <c r="I184" s="1" t="s">
        <v>562</v>
      </c>
      <c r="J184" s="1">
        <v>8</v>
      </c>
    </row>
    <row r="185" spans="1:10">
      <c r="A185">
        <v>182</v>
      </c>
      <c r="B185" s="1" t="s">
        <v>763</v>
      </c>
      <c r="C185" s="1">
        <v>2</v>
      </c>
      <c r="D185" s="7" t="str">
        <f t="shared" si="2"/>
        <v>等下填</v>
      </c>
      <c r="E185" s="1">
        <v>3100001</v>
      </c>
      <c r="F185" s="1">
        <v>0</v>
      </c>
      <c r="G185" s="1">
        <v>1</v>
      </c>
      <c r="H185" s="1">
        <v>1</v>
      </c>
      <c r="I185" s="1" t="s">
        <v>355</v>
      </c>
      <c r="J185" s="1">
        <v>1</v>
      </c>
    </row>
    <row r="186" spans="1:10">
      <c r="A186">
        <v>183</v>
      </c>
      <c r="B186" s="1" t="s">
        <v>764</v>
      </c>
      <c r="C186" s="1">
        <v>2</v>
      </c>
      <c r="D186" s="7" t="str">
        <f t="shared" si="2"/>
        <v>等下填</v>
      </c>
      <c r="E186" s="1">
        <v>1100002</v>
      </c>
      <c r="F186" s="1">
        <v>0</v>
      </c>
      <c r="G186" s="1">
        <v>1</v>
      </c>
      <c r="H186" s="1">
        <v>1</v>
      </c>
      <c r="I186" s="1" t="s">
        <v>104</v>
      </c>
      <c r="J186" s="1">
        <v>1</v>
      </c>
    </row>
    <row r="187" spans="1:10">
      <c r="A187">
        <v>184</v>
      </c>
      <c r="B187" s="1" t="s">
        <v>765</v>
      </c>
      <c r="C187" s="1">
        <v>2</v>
      </c>
      <c r="D187" s="7" t="str">
        <f t="shared" si="2"/>
        <v>等下填</v>
      </c>
      <c r="E187" s="1">
        <v>1212003</v>
      </c>
      <c r="F187" s="1">
        <v>0</v>
      </c>
      <c r="G187" s="1">
        <v>1</v>
      </c>
      <c r="H187" s="1">
        <v>1</v>
      </c>
      <c r="I187" s="1" t="s">
        <v>766</v>
      </c>
      <c r="J187" s="1">
        <v>1</v>
      </c>
    </row>
    <row r="188" spans="1:10">
      <c r="A188">
        <v>185</v>
      </c>
      <c r="B188" s="1" t="s">
        <v>767</v>
      </c>
      <c r="C188" s="1">
        <v>2</v>
      </c>
      <c r="D188" s="7" t="str">
        <f t="shared" si="2"/>
        <v>等下填</v>
      </c>
      <c r="E188" s="1">
        <v>1213004</v>
      </c>
      <c r="F188" s="1">
        <v>0</v>
      </c>
      <c r="G188" s="1">
        <v>1</v>
      </c>
      <c r="H188" s="1">
        <v>1</v>
      </c>
      <c r="I188" s="1" t="s">
        <v>768</v>
      </c>
      <c r="J188" s="1">
        <v>1</v>
      </c>
    </row>
    <row r="189" spans="1:10">
      <c r="A189">
        <v>186</v>
      </c>
      <c r="B189" s="1" t="s">
        <v>769</v>
      </c>
      <c r="C189" s="1">
        <v>2</v>
      </c>
      <c r="D189" s="7" t="str">
        <f t="shared" si="2"/>
        <v>等下填</v>
      </c>
      <c r="E189" s="1">
        <v>1100005</v>
      </c>
      <c r="F189" s="1">
        <v>0</v>
      </c>
      <c r="G189" s="1">
        <v>2</v>
      </c>
      <c r="H189" s="1">
        <v>1</v>
      </c>
      <c r="I189" s="1" t="s">
        <v>770</v>
      </c>
      <c r="J189" s="1">
        <v>1</v>
      </c>
    </row>
    <row r="190" spans="1:10">
      <c r="A190">
        <v>187</v>
      </c>
      <c r="B190" s="1" t="s">
        <v>771</v>
      </c>
      <c r="C190" s="1">
        <v>2</v>
      </c>
      <c r="D190" s="7" t="str">
        <f t="shared" si="2"/>
        <v>等下填</v>
      </c>
      <c r="E190" s="1">
        <v>3200006</v>
      </c>
      <c r="F190" s="1">
        <v>0</v>
      </c>
      <c r="G190" s="1">
        <v>2</v>
      </c>
      <c r="H190" s="1">
        <v>1</v>
      </c>
      <c r="I190" s="1" t="s">
        <v>385</v>
      </c>
      <c r="J190" s="1">
        <v>1</v>
      </c>
    </row>
    <row r="191" spans="1:10">
      <c r="A191">
        <v>188</v>
      </c>
      <c r="B191" s="1" t="s">
        <v>772</v>
      </c>
      <c r="C191" s="1">
        <v>2</v>
      </c>
      <c r="D191" s="7" t="str">
        <f t="shared" si="2"/>
        <v>等下填</v>
      </c>
      <c r="E191" s="1">
        <v>1212007</v>
      </c>
      <c r="F191" s="1">
        <v>0</v>
      </c>
      <c r="G191" s="1">
        <v>2</v>
      </c>
      <c r="H191" s="1">
        <v>1</v>
      </c>
      <c r="I191" s="1" t="s">
        <v>773</v>
      </c>
      <c r="J191" s="1">
        <v>1</v>
      </c>
    </row>
    <row r="192" spans="1:10">
      <c r="A192">
        <v>189</v>
      </c>
      <c r="B192" s="1" t="s">
        <v>774</v>
      </c>
      <c r="C192" s="1">
        <v>2</v>
      </c>
      <c r="D192" s="7" t="str">
        <f t="shared" si="2"/>
        <v>等下填</v>
      </c>
      <c r="E192" s="1">
        <v>3200008</v>
      </c>
      <c r="F192" s="1">
        <v>0</v>
      </c>
      <c r="G192" s="1">
        <v>2</v>
      </c>
      <c r="H192" s="1">
        <v>1</v>
      </c>
      <c r="I192" s="1" t="s">
        <v>408</v>
      </c>
      <c r="J192" s="1">
        <v>1</v>
      </c>
    </row>
    <row r="193" spans="1:10">
      <c r="A193">
        <v>190</v>
      </c>
      <c r="B193" s="1" t="s">
        <v>775</v>
      </c>
      <c r="C193" s="1">
        <v>2</v>
      </c>
      <c r="D193" s="7" t="str">
        <f t="shared" si="2"/>
        <v>等下填</v>
      </c>
      <c r="E193" s="1">
        <v>3200009</v>
      </c>
      <c r="F193" s="1">
        <v>0</v>
      </c>
      <c r="G193" s="1">
        <v>3</v>
      </c>
      <c r="H193" s="1">
        <v>1</v>
      </c>
      <c r="I193" s="1" t="s">
        <v>776</v>
      </c>
      <c r="J193" s="1">
        <v>1</v>
      </c>
    </row>
    <row r="194" spans="1:10">
      <c r="A194">
        <v>191</v>
      </c>
      <c r="B194" s="1" t="s">
        <v>777</v>
      </c>
      <c r="C194" s="1">
        <v>2</v>
      </c>
      <c r="D194" s="7" t="str">
        <f t="shared" si="2"/>
        <v>等下填</v>
      </c>
      <c r="E194" s="1">
        <v>3200010</v>
      </c>
      <c r="F194" s="1">
        <v>0</v>
      </c>
      <c r="G194" s="1">
        <v>3</v>
      </c>
      <c r="H194" s="1">
        <v>1</v>
      </c>
      <c r="I194" s="1" t="s">
        <v>778</v>
      </c>
      <c r="J194" s="1">
        <v>1</v>
      </c>
    </row>
    <row r="195" spans="1:10">
      <c r="A195">
        <v>192</v>
      </c>
      <c r="B195" s="1" t="s">
        <v>779</v>
      </c>
      <c r="C195" s="1">
        <v>2</v>
      </c>
      <c r="D195" s="7" t="str">
        <f t="shared" si="2"/>
        <v>等下填</v>
      </c>
      <c r="E195" s="1">
        <v>1213011</v>
      </c>
      <c r="F195" s="1">
        <v>0</v>
      </c>
      <c r="G195" s="1">
        <v>3</v>
      </c>
      <c r="H195" s="1">
        <v>1</v>
      </c>
      <c r="I195" s="1" t="s">
        <v>773</v>
      </c>
      <c r="J195" s="1">
        <v>1</v>
      </c>
    </row>
    <row r="196" spans="1:10">
      <c r="A196">
        <v>193</v>
      </c>
      <c r="B196" s="1" t="s">
        <v>780</v>
      </c>
      <c r="C196" s="1">
        <v>2</v>
      </c>
      <c r="D196" s="7" t="str">
        <f t="shared" ref="D196:D211" si="3">IF(C196=1,"@@@","等下填")</f>
        <v>等下填</v>
      </c>
      <c r="E196" s="1">
        <v>1213012</v>
      </c>
      <c r="F196" s="1">
        <v>0</v>
      </c>
      <c r="G196" s="1">
        <v>3</v>
      </c>
      <c r="H196" s="1">
        <v>1</v>
      </c>
      <c r="I196" s="1" t="s">
        <v>773</v>
      </c>
      <c r="J196" s="1">
        <v>1</v>
      </c>
    </row>
    <row r="197" spans="1:10">
      <c r="A197">
        <v>194</v>
      </c>
      <c r="B197" s="1" t="s">
        <v>781</v>
      </c>
      <c r="C197" s="1">
        <v>2</v>
      </c>
      <c r="D197" s="7" t="str">
        <f t="shared" si="3"/>
        <v>等下填</v>
      </c>
      <c r="E197" s="1">
        <v>1213013</v>
      </c>
      <c r="F197" s="1">
        <v>0</v>
      </c>
      <c r="G197" s="1">
        <v>4</v>
      </c>
      <c r="H197" s="1">
        <v>1</v>
      </c>
      <c r="I197" s="1" t="s">
        <v>782</v>
      </c>
      <c r="J197" s="1">
        <v>1</v>
      </c>
    </row>
    <row r="198" spans="1:10">
      <c r="A198">
        <v>195</v>
      </c>
      <c r="B198" s="1" t="s">
        <v>783</v>
      </c>
      <c r="C198" s="1">
        <v>2</v>
      </c>
      <c r="D198" s="7" t="str">
        <f t="shared" si="3"/>
        <v>等下填</v>
      </c>
      <c r="E198" s="1">
        <v>1213014</v>
      </c>
      <c r="F198" s="1">
        <v>0</v>
      </c>
      <c r="G198" s="1">
        <v>4</v>
      </c>
      <c r="H198" s="1">
        <v>1</v>
      </c>
      <c r="I198" s="1" t="s">
        <v>784</v>
      </c>
      <c r="J198" s="1">
        <v>1</v>
      </c>
    </row>
    <row r="199" spans="1:10">
      <c r="A199">
        <v>196</v>
      </c>
      <c r="B199" s="1" t="s">
        <v>785</v>
      </c>
      <c r="C199" s="1">
        <v>2</v>
      </c>
      <c r="D199" s="7" t="str">
        <f t="shared" si="3"/>
        <v>等下填</v>
      </c>
      <c r="E199" s="1">
        <v>1213015</v>
      </c>
      <c r="F199" s="1">
        <v>0</v>
      </c>
      <c r="G199" s="1">
        <v>4</v>
      </c>
      <c r="H199" s="1">
        <v>1</v>
      </c>
      <c r="I199" s="1" t="s">
        <v>786</v>
      </c>
      <c r="J199" s="1">
        <v>1</v>
      </c>
    </row>
    <row r="200" spans="1:10">
      <c r="A200">
        <v>197</v>
      </c>
      <c r="B200" s="1" t="s">
        <v>787</v>
      </c>
      <c r="C200" s="1">
        <v>2</v>
      </c>
      <c r="D200" s="7" t="str">
        <f t="shared" si="3"/>
        <v>等下填</v>
      </c>
      <c r="E200" s="1">
        <v>1213016</v>
      </c>
      <c r="F200" s="1">
        <v>0</v>
      </c>
      <c r="G200" s="1">
        <v>4</v>
      </c>
      <c r="H200" s="1">
        <v>1</v>
      </c>
      <c r="I200" s="1" t="s">
        <v>788</v>
      </c>
      <c r="J200" s="1">
        <v>1</v>
      </c>
    </row>
    <row r="201" spans="1:10">
      <c r="A201">
        <v>198</v>
      </c>
      <c r="B201" s="1" t="s">
        <v>789</v>
      </c>
      <c r="C201" s="1">
        <v>2</v>
      </c>
      <c r="D201" s="7" t="str">
        <f t="shared" si="3"/>
        <v>等下填</v>
      </c>
      <c r="E201" s="1">
        <v>1212017</v>
      </c>
      <c r="F201" s="1">
        <v>0</v>
      </c>
      <c r="G201" s="1">
        <v>4</v>
      </c>
      <c r="H201" s="1">
        <v>1</v>
      </c>
      <c r="I201" s="1" t="s">
        <v>790</v>
      </c>
      <c r="J201" s="1">
        <v>1</v>
      </c>
    </row>
    <row r="202" spans="1:10">
      <c r="A202">
        <v>199</v>
      </c>
      <c r="B202" s="1" t="s">
        <v>791</v>
      </c>
      <c r="C202" s="1">
        <v>2</v>
      </c>
      <c r="D202" s="7" t="str">
        <f t="shared" si="3"/>
        <v>等下填</v>
      </c>
      <c r="E202" s="1">
        <v>3212018</v>
      </c>
      <c r="F202" s="1">
        <v>0</v>
      </c>
      <c r="G202" s="1">
        <v>5</v>
      </c>
      <c r="H202" s="1">
        <v>1</v>
      </c>
      <c r="I202" s="1" t="s">
        <v>792</v>
      </c>
      <c r="J202" s="1">
        <v>1</v>
      </c>
    </row>
    <row r="203" spans="1:10">
      <c r="A203">
        <v>200</v>
      </c>
      <c r="B203" s="1" t="s">
        <v>793</v>
      </c>
      <c r="C203" s="1">
        <v>2</v>
      </c>
      <c r="D203" s="7" t="str">
        <f t="shared" si="3"/>
        <v>等下填</v>
      </c>
      <c r="E203" s="1">
        <v>1212019</v>
      </c>
      <c r="F203" s="1">
        <v>0</v>
      </c>
      <c r="G203" s="1">
        <v>5</v>
      </c>
      <c r="H203" s="1">
        <v>1</v>
      </c>
      <c r="I203" s="1" t="s">
        <v>794</v>
      </c>
      <c r="J203" s="1">
        <v>1</v>
      </c>
    </row>
    <row r="204" spans="1:10">
      <c r="A204">
        <v>201</v>
      </c>
      <c r="B204" s="1" t="s">
        <v>795</v>
      </c>
      <c r="C204" s="1">
        <v>2</v>
      </c>
      <c r="D204" s="7" t="str">
        <f t="shared" si="3"/>
        <v>等下填</v>
      </c>
      <c r="E204" s="1">
        <v>1212020</v>
      </c>
      <c r="F204" s="1">
        <v>0</v>
      </c>
      <c r="G204" s="1">
        <v>5</v>
      </c>
      <c r="H204" s="1">
        <v>1</v>
      </c>
      <c r="I204" s="1" t="s">
        <v>796</v>
      </c>
      <c r="J204" s="1">
        <v>1</v>
      </c>
    </row>
    <row r="205" spans="1:10">
      <c r="A205">
        <v>202</v>
      </c>
      <c r="B205" s="1" t="s">
        <v>797</v>
      </c>
      <c r="C205" s="1">
        <v>2</v>
      </c>
      <c r="D205" s="7" t="str">
        <f t="shared" si="3"/>
        <v>等下填</v>
      </c>
      <c r="E205" s="1">
        <v>1213021</v>
      </c>
      <c r="F205" s="1">
        <v>0</v>
      </c>
      <c r="G205" s="1">
        <v>5</v>
      </c>
      <c r="H205" s="1">
        <v>1</v>
      </c>
      <c r="I205" s="1" t="s">
        <v>798</v>
      </c>
      <c r="J205" s="1">
        <v>1</v>
      </c>
    </row>
    <row r="206" spans="1:10">
      <c r="A206">
        <v>203</v>
      </c>
      <c r="B206" s="1" t="s">
        <v>799</v>
      </c>
      <c r="C206" s="1">
        <v>2</v>
      </c>
      <c r="D206" s="7" t="str">
        <f t="shared" si="3"/>
        <v>等下填</v>
      </c>
      <c r="E206" s="1">
        <v>1212022</v>
      </c>
      <c r="F206" s="1">
        <v>0</v>
      </c>
      <c r="G206" s="1">
        <v>5</v>
      </c>
      <c r="H206" s="1">
        <v>1</v>
      </c>
      <c r="I206" s="1" t="s">
        <v>800</v>
      </c>
      <c r="J206" s="1">
        <v>1</v>
      </c>
    </row>
    <row r="207" spans="1:10">
      <c r="A207">
        <v>204</v>
      </c>
      <c r="B207" s="1" t="s">
        <v>801</v>
      </c>
      <c r="C207" s="1">
        <v>2</v>
      </c>
      <c r="D207" s="7" t="str">
        <f t="shared" si="3"/>
        <v>等下填</v>
      </c>
      <c r="E207" s="1">
        <v>1212023</v>
      </c>
      <c r="F207" s="1">
        <v>0</v>
      </c>
      <c r="G207" s="1">
        <v>6</v>
      </c>
      <c r="H207" s="1">
        <v>1</v>
      </c>
      <c r="I207" s="1" t="s">
        <v>802</v>
      </c>
      <c r="J207" s="1">
        <v>1</v>
      </c>
    </row>
    <row r="208" spans="1:10">
      <c r="A208">
        <v>205</v>
      </c>
      <c r="B208" s="1" t="s">
        <v>803</v>
      </c>
      <c r="C208" s="1">
        <v>2</v>
      </c>
      <c r="D208" s="7" t="str">
        <f t="shared" si="3"/>
        <v>等下填</v>
      </c>
      <c r="E208" s="1">
        <v>1213024</v>
      </c>
      <c r="F208" s="1">
        <v>0</v>
      </c>
      <c r="G208" s="1">
        <v>6</v>
      </c>
      <c r="H208" s="1">
        <v>1</v>
      </c>
      <c r="I208" s="1" t="s">
        <v>804</v>
      </c>
      <c r="J208" s="1">
        <v>1</v>
      </c>
    </row>
    <row r="209" spans="1:10">
      <c r="A209">
        <v>206</v>
      </c>
      <c r="B209" s="1" t="s">
        <v>805</v>
      </c>
      <c r="C209" s="1">
        <v>2</v>
      </c>
      <c r="D209" s="7" t="str">
        <f t="shared" si="3"/>
        <v>等下填</v>
      </c>
      <c r="E209" s="1">
        <v>1213025</v>
      </c>
      <c r="F209" s="1">
        <v>0</v>
      </c>
      <c r="G209" s="1">
        <v>6</v>
      </c>
      <c r="H209" s="1">
        <v>1</v>
      </c>
      <c r="I209" s="1" t="s">
        <v>806</v>
      </c>
      <c r="J209" s="1">
        <v>1</v>
      </c>
    </row>
    <row r="210" spans="1:10">
      <c r="A210">
        <v>207</v>
      </c>
      <c r="B210" s="1" t="s">
        <v>807</v>
      </c>
      <c r="C210" s="1">
        <v>2</v>
      </c>
      <c r="D210" s="7" t="str">
        <f t="shared" si="3"/>
        <v>等下填</v>
      </c>
      <c r="E210" s="1">
        <v>1213026</v>
      </c>
      <c r="F210" s="1">
        <v>0</v>
      </c>
      <c r="G210" s="1">
        <v>6</v>
      </c>
      <c r="H210" s="1">
        <v>1</v>
      </c>
      <c r="I210" s="1" t="s">
        <v>808</v>
      </c>
      <c r="J210" s="1">
        <v>1</v>
      </c>
    </row>
    <row r="211" spans="1:10">
      <c r="A211">
        <v>208</v>
      </c>
      <c r="B211" s="1" t="s">
        <v>809</v>
      </c>
      <c r="C211" s="1">
        <v>2</v>
      </c>
      <c r="D211" s="7" t="str">
        <f t="shared" si="3"/>
        <v>等下填</v>
      </c>
      <c r="E211" s="1">
        <v>1213027</v>
      </c>
      <c r="F211" s="1">
        <v>0</v>
      </c>
      <c r="G211" s="1">
        <v>6</v>
      </c>
      <c r="H211" s="1">
        <v>1</v>
      </c>
      <c r="I211" s="1" t="s">
        <v>810</v>
      </c>
      <c r="J211" s="1">
        <v>1</v>
      </c>
    </row>
  </sheetData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4"/>
  <sheetViews>
    <sheetView workbookViewId="0">
      <selection activeCell="D21" sqref="D21"/>
    </sheetView>
  </sheetViews>
  <sheetFormatPr defaultColWidth="9" defaultRowHeight="14.25"/>
  <cols>
    <col min="1" max="1" width="7.25" customWidth="1"/>
    <col min="2" max="2" width="9.125" customWidth="1"/>
    <col min="3" max="3" width="11.125" customWidth="1"/>
    <col min="4" max="4" width="19.375" customWidth="1"/>
    <col min="5" max="5" width="8.5" customWidth="1"/>
    <col min="6" max="6" width="8.25" customWidth="1"/>
    <col min="7" max="7" width="7.875" customWidth="1"/>
    <col min="8" max="8" width="8.25" customWidth="1"/>
    <col min="9" max="9" width="9.25" customWidth="1"/>
    <col min="10" max="10" width="9.25" style="1" customWidth="1"/>
    <col min="11" max="11" width="7" style="7" customWidth="1"/>
    <col min="12" max="12" width="14.625" style="7" customWidth="1"/>
    <col min="13" max="16" width="16.75" customWidth="1"/>
    <col min="17" max="18" width="9" customWidth="1"/>
    <col min="19" max="19" width="9.5" customWidth="1"/>
    <col min="20" max="21" width="9" customWidth="1"/>
    <col min="22" max="22" width="17.875" customWidth="1"/>
    <col min="23" max="24" width="49.375" customWidth="1"/>
    <col min="25" max="33" width="9" customWidth="1"/>
  </cols>
  <sheetData>
    <row r="1" spans="1:34" s="54" customFormat="1">
      <c r="A1" s="82" t="s">
        <v>657</v>
      </c>
      <c r="B1" s="82" t="s">
        <v>811</v>
      </c>
      <c r="C1" s="82" t="s">
        <v>812</v>
      </c>
      <c r="D1" s="82" t="s">
        <v>813</v>
      </c>
      <c r="E1" s="82" t="s">
        <v>814</v>
      </c>
      <c r="F1" s="82" t="s">
        <v>815</v>
      </c>
      <c r="G1" s="82" t="s">
        <v>816</v>
      </c>
      <c r="H1" s="82" t="s">
        <v>817</v>
      </c>
      <c r="I1" s="82" t="s">
        <v>818</v>
      </c>
      <c r="J1" s="82" t="s">
        <v>819</v>
      </c>
      <c r="K1" s="32" t="s">
        <v>652</v>
      </c>
      <c r="L1" s="32" t="s">
        <v>653</v>
      </c>
      <c r="M1" s="82" t="s">
        <v>67</v>
      </c>
      <c r="N1" s="82" t="s">
        <v>656</v>
      </c>
      <c r="O1" s="82" t="s">
        <v>655</v>
      </c>
      <c r="P1" s="82" t="s">
        <v>820</v>
      </c>
      <c r="Q1" s="39" t="s">
        <v>646</v>
      </c>
      <c r="R1" s="82" t="s">
        <v>649</v>
      </c>
      <c r="S1" s="82" t="s">
        <v>648</v>
      </c>
      <c r="T1" s="39" t="s">
        <v>821</v>
      </c>
      <c r="U1" s="39" t="s">
        <v>55</v>
      </c>
      <c r="V1" s="39" t="s">
        <v>822</v>
      </c>
      <c r="W1" s="39" t="s">
        <v>823</v>
      </c>
      <c r="X1" s="39" t="s">
        <v>824</v>
      </c>
      <c r="Y1" s="39"/>
      <c r="AB1" s="138" t="s">
        <v>825</v>
      </c>
      <c r="AC1" s="138"/>
      <c r="AD1" s="138"/>
      <c r="AE1" s="138"/>
      <c r="AF1" s="138"/>
      <c r="AG1" s="138"/>
      <c r="AH1" s="138"/>
    </row>
    <row r="2" spans="1:34" s="46" customFormat="1">
      <c r="A2" s="83"/>
      <c r="B2" s="83" t="s">
        <v>826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>
        <v>1</v>
      </c>
      <c r="Q2" s="89">
        <v>0.1</v>
      </c>
      <c r="S2" s="83"/>
      <c r="Y2" s="46" t="s">
        <v>647</v>
      </c>
      <c r="AB2" s="42" t="s">
        <v>9</v>
      </c>
      <c r="AC2" s="42" t="s">
        <v>667</v>
      </c>
      <c r="AD2" s="46" t="s">
        <v>668</v>
      </c>
      <c r="AE2" s="46" t="s">
        <v>669</v>
      </c>
      <c r="AF2" s="46" t="s">
        <v>59</v>
      </c>
      <c r="AG2" s="46" t="s">
        <v>670</v>
      </c>
      <c r="AH2" s="46" t="s">
        <v>671</v>
      </c>
    </row>
    <row r="3" spans="1:34">
      <c r="A3">
        <f>ROW()-2</f>
        <v>1</v>
      </c>
      <c r="B3" s="84">
        <v>12</v>
      </c>
      <c r="C3" s="1">
        <v>2101</v>
      </c>
      <c r="D3" s="84" t="s">
        <v>827</v>
      </c>
      <c r="E3" s="1">
        <v>3</v>
      </c>
      <c r="F3" s="7">
        <f>G3</f>
        <v>16</v>
      </c>
      <c r="G3" s="7">
        <f>IF(D3="@@@",0,MID(D3,FIND("x",D3,1)+1,FIND("x",D3,FIND("x",D3,1)+1)-FIND("x",D3,1)-1)+0)</f>
        <v>16</v>
      </c>
      <c r="H3" s="7">
        <f>IF(D3="@@@",0,MID(D3,FIND("x",D3,FIND("x",D3,1)+1)+1,FIND("-",D3,1)-FIND("x",D3,FIND("x",D3,1)+1)-1)+0)</f>
        <v>11</v>
      </c>
      <c r="I3" s="7">
        <f>IF(D3="@@@",0,MID(D3,FIND("-",D3,1)+1,FIND(".",D3,1)-FIND("-",D3,1)-1)+0)</f>
        <v>1</v>
      </c>
      <c r="J3" s="1">
        <v>1</v>
      </c>
      <c r="K3" s="7" t="str">
        <f t="shared" ref="K3:K41" si="0">IF(D3="@@@",0,VLOOKUP(J3,图纸表_图纸分类,3,1))</f>
        <v>set:items.json image:drawing_1</v>
      </c>
      <c r="L3" s="7" t="str">
        <f t="shared" ref="L3:L41" si="1">IF(D3="@@@",0,VLOOKUP(J3,图纸表_图纸分类,6,1))</f>
        <v>drawing_tag_1</v>
      </c>
      <c r="M3" s="129" t="s">
        <v>73</v>
      </c>
      <c r="N3" s="19" t="s">
        <v>828</v>
      </c>
      <c r="O3" s="1">
        <v>123</v>
      </c>
      <c r="P3">
        <f>IF(D3="@@@",0,P$2)</f>
        <v>1</v>
      </c>
      <c r="Q3">
        <f>Q$2</f>
        <v>0.1</v>
      </c>
      <c r="R3">
        <f ca="1">IFERROR(SUM(OFFSET(图纸材料表!$A$1,COUNTIF(图纸材料表!B:B,"&lt;"&amp;A3)+1,7,COUNTIF(图纸材料表!B:B,"&lt;="&amp;A3)-COUNTIF(图纸材料表!B:B,"&lt;"&amp;A3),1)),"")</f>
        <v>2250</v>
      </c>
      <c r="S3">
        <f t="shared" ref="S3" ca="1" si="2">R3</f>
        <v>2250</v>
      </c>
      <c r="T3">
        <f ca="1">IFERROR(VLOOKUP(MAX(OFFSET(图纸材料表!$A$1,COUNTIF(图纸材料表!B:B,"&lt;"&amp;A3)+1,5,COUNTIF(图纸材料表!B:B,"&lt;="&amp;A3)-COUNTIF(图纸材料表!B:B,"&lt;"&amp;A3),1)),OFFSET(图纸材料表!$A$1,COUNTIF(图纸材料表!B:B,"&lt;"&amp;A3)+1,5,COUNTIF(图纸材料表!B:B,"&lt;="&amp;A3)-COUNTIF(图纸材料表!B:B,"&lt;"&amp;A3),4),4),"")</f>
        <v>207</v>
      </c>
      <c r="U3">
        <f>A3</f>
        <v>1</v>
      </c>
      <c r="V3" t="str">
        <f>IF(D3="@@@",0,SUBSTITUTE(SUBSTITUTE(MID(LOWER(D3),1,FIND("_",D3,FIND("_",D3,1)+1)-1),"_","_100_",1),"build","building",1))</f>
        <v>town_100_01</v>
      </c>
      <c r="W3" t="str">
        <f>"set:blockcity_items.json image:"&amp;V3</f>
        <v>set:blockcity_items.json image:town_100_01</v>
      </c>
      <c r="X3" t="str">
        <f>IF(D3="@@@",0,SUBSTITUTE(SUBSTITUTE(MID(LOWER(D3),1,FIND("_",D3,FIND("_",D3,1)+1)-1),"_","_32_",1),"build","building",1))</f>
        <v>town_32_01</v>
      </c>
      <c r="Y3" t="s">
        <v>829</v>
      </c>
      <c r="Z3">
        <v>2706</v>
      </c>
      <c r="AA3">
        <f ca="1">IF(S3=Z3,,11111111)</f>
        <v>11111111</v>
      </c>
      <c r="AB3" s="13">
        <v>1</v>
      </c>
      <c r="AC3" t="s">
        <v>830</v>
      </c>
      <c r="AD3" t="s">
        <v>831</v>
      </c>
      <c r="AE3" t="s">
        <v>832</v>
      </c>
      <c r="AF3" t="s">
        <v>674</v>
      </c>
      <c r="AG3" t="s">
        <v>833</v>
      </c>
      <c r="AH3">
        <f>COUNTIF(O:O,AB3)</f>
        <v>0</v>
      </c>
    </row>
    <row r="4" spans="1:34">
      <c r="A4">
        <f t="shared" ref="A4:A30" si="3">ROW()-2</f>
        <v>2</v>
      </c>
      <c r="B4" s="84">
        <v>15</v>
      </c>
      <c r="C4" s="1">
        <v>2102</v>
      </c>
      <c r="D4" s="84" t="s">
        <v>834</v>
      </c>
      <c r="E4" s="1">
        <v>3</v>
      </c>
      <c r="F4" s="7">
        <f t="shared" ref="F4:F8" si="4">G4</f>
        <v>19</v>
      </c>
      <c r="G4" s="7">
        <f t="shared" ref="G4:G41" si="5">IF(D4="@@@",0,MID(D4,FIND("x",D4,1)+1,FIND("x",D4,FIND("x",D4,1)+1)-FIND("x",D4,1)-1)+0)</f>
        <v>19</v>
      </c>
      <c r="H4" s="7">
        <f t="shared" ref="H4:H41" si="6">IF(D4="@@@",0,MID(D4,FIND("x",D4,FIND("x",D4,1)+1)+1,FIND("-",D4,1)-FIND("x",D4,FIND("x",D4,1)+1)-1)+0)</f>
        <v>17</v>
      </c>
      <c r="I4" s="7">
        <f t="shared" ref="I4:I41" si="7">IF(D4="@@@",0,MID(D4,FIND("-",D4,1)+1,FIND(".",D4,1)-FIND("-",D4,1)-1)+0)</f>
        <v>1</v>
      </c>
      <c r="J4" s="1">
        <v>1</v>
      </c>
      <c r="K4" s="7" t="str">
        <f t="shared" si="0"/>
        <v>set:items.json image:drawing_1</v>
      </c>
      <c r="L4" s="7" t="str">
        <f t="shared" si="1"/>
        <v>drawing_tag_1</v>
      </c>
      <c r="M4" s="129" t="s">
        <v>73</v>
      </c>
      <c r="N4" s="43" t="s">
        <v>835</v>
      </c>
      <c r="O4" s="1">
        <v>123</v>
      </c>
      <c r="P4">
        <f t="shared" ref="P4:P41" si="8">IF(D4="@@@",0,P$2)</f>
        <v>1</v>
      </c>
      <c r="Q4">
        <f>Q$2</f>
        <v>0.1</v>
      </c>
      <c r="R4">
        <f ca="1">IFERROR(SUM(OFFSET(图纸材料表!$A$1,COUNTIF(图纸材料表!B:B,"&lt;"&amp;A4)+1,7,COUNTIF(图纸材料表!B:B,"&lt;="&amp;A4)-COUNTIF(图纸材料表!B:B,"&lt;"&amp;A4),1)),"")</f>
        <v>7572</v>
      </c>
      <c r="S4">
        <f t="shared" ref="S4:S41" ca="1" si="9">R4</f>
        <v>7572</v>
      </c>
      <c r="T4">
        <f ca="1">IFERROR(VLOOKUP(MAX(OFFSET(图纸材料表!$A$1,COUNTIF(图纸材料表!B:B,"&lt;"&amp;A4)+1,5,COUNTIF(图纸材料表!B:B,"&lt;="&amp;A4)-COUNTIF(图纸材料表!B:B,"&lt;"&amp;A4),1)),OFFSET(图纸材料表!$A$1,COUNTIF(图纸材料表!B:B,"&lt;"&amp;A4)+1,5,COUNTIF(图纸材料表!B:B,"&lt;="&amp;A4)-COUNTIF(图纸材料表!B:B,"&lt;"&amp;A4),4),4),"")</f>
        <v>33</v>
      </c>
      <c r="U4">
        <f t="shared" ref="U4:U30" si="10">A4</f>
        <v>2</v>
      </c>
      <c r="V4" t="str">
        <f t="shared" ref="V4:V41" si="11">IF(D4="@@@",0,SUBSTITUTE(SUBSTITUTE(MID(LOWER(D4),1,FIND("_",D4,FIND("_",D4,1)+1)-1),"_","_100_",1),"build","building",1))</f>
        <v>town_100_02</v>
      </c>
      <c r="W4" t="str">
        <f t="shared" ref="W4:W30" si="12">"set:blockcity_items.json image:"&amp;V4</f>
        <v>set:blockcity_items.json image:town_100_02</v>
      </c>
      <c r="X4" t="str">
        <f t="shared" ref="X4:X41" si="13">IF(D4="@@@",0,SUBSTITUTE(SUBSTITUTE(MID(LOWER(D4),1,FIND("_",D4,FIND("_",D4,1)+1)-1),"_","_32_",1),"build","building",1))</f>
        <v>town_32_02</v>
      </c>
      <c r="Y4" t="s">
        <v>836</v>
      </c>
      <c r="Z4">
        <v>7572</v>
      </c>
      <c r="AA4">
        <f t="shared" ref="AA4:AA30" ca="1" si="14">IF(S4=Z4,,11111111)</f>
        <v>0</v>
      </c>
      <c r="AB4" s="13">
        <v>2</v>
      </c>
      <c r="AC4" t="s">
        <v>30</v>
      </c>
      <c r="AD4" t="s">
        <v>837</v>
      </c>
      <c r="AE4" t="s">
        <v>838</v>
      </c>
      <c r="AF4" t="s">
        <v>678</v>
      </c>
      <c r="AG4" t="s">
        <v>839</v>
      </c>
      <c r="AH4">
        <f>COUNTIF(O:O,AB4)</f>
        <v>0</v>
      </c>
    </row>
    <row r="5" spans="1:34">
      <c r="A5">
        <f t="shared" si="3"/>
        <v>3</v>
      </c>
      <c r="B5" s="84">
        <v>17</v>
      </c>
      <c r="C5" s="1">
        <v>2103</v>
      </c>
      <c r="D5" s="84" t="s">
        <v>840</v>
      </c>
      <c r="E5" s="1">
        <v>3</v>
      </c>
      <c r="F5" s="7">
        <f t="shared" si="4"/>
        <v>21</v>
      </c>
      <c r="G5" s="7">
        <f t="shared" si="5"/>
        <v>21</v>
      </c>
      <c r="H5" s="7">
        <f t="shared" si="6"/>
        <v>14</v>
      </c>
      <c r="I5" s="7">
        <f t="shared" si="7"/>
        <v>1</v>
      </c>
      <c r="J5" s="1">
        <v>1</v>
      </c>
      <c r="K5" s="7" t="str">
        <f t="shared" si="0"/>
        <v>set:items.json image:drawing_1</v>
      </c>
      <c r="L5" s="7" t="str">
        <f t="shared" si="1"/>
        <v>drawing_tag_1</v>
      </c>
      <c r="M5" s="129" t="s">
        <v>73</v>
      </c>
      <c r="N5" s="43" t="s">
        <v>841</v>
      </c>
      <c r="O5" s="1">
        <v>123</v>
      </c>
      <c r="P5">
        <f t="shared" si="8"/>
        <v>1</v>
      </c>
      <c r="Q5">
        <f t="shared" ref="Q5:Q33" si="15">Q$2</f>
        <v>0.1</v>
      </c>
      <c r="R5">
        <f ca="1">IFERROR(SUM(OFFSET(图纸材料表!$A$1,COUNTIF(图纸材料表!B:B,"&lt;"&amp;A5)+1,7,COUNTIF(图纸材料表!B:B,"&lt;="&amp;A5)-COUNTIF(图纸材料表!B:B,"&lt;"&amp;A5),1)),"")</f>
        <v>8000</v>
      </c>
      <c r="S5">
        <f t="shared" ca="1" si="9"/>
        <v>8000</v>
      </c>
      <c r="T5">
        <f ca="1">IFERROR(VLOOKUP(MAX(OFFSET(图纸材料表!$A$1,COUNTIF(图纸材料表!B:B,"&lt;"&amp;A5)+1,5,COUNTIF(图纸材料表!B:B,"&lt;="&amp;A5)-COUNTIF(图纸材料表!B:B,"&lt;"&amp;A5),1)),OFFSET(图纸材料表!$A$1,COUNTIF(图纸材料表!B:B,"&lt;"&amp;A5)+1,5,COUNTIF(图纸材料表!B:B,"&lt;="&amp;A5)-COUNTIF(图纸材料表!B:B,"&lt;"&amp;A5),4),4),"")</f>
        <v>381</v>
      </c>
      <c r="U5">
        <f t="shared" si="10"/>
        <v>3</v>
      </c>
      <c r="V5" t="str">
        <f t="shared" si="11"/>
        <v>town_100_03</v>
      </c>
      <c r="W5" t="str">
        <f t="shared" si="12"/>
        <v>set:blockcity_items.json image:town_100_03</v>
      </c>
      <c r="X5" t="str">
        <f t="shared" si="13"/>
        <v>town_32_03</v>
      </c>
      <c r="Y5" t="s">
        <v>842</v>
      </c>
      <c r="Z5">
        <v>8000</v>
      </c>
      <c r="AA5">
        <f t="shared" ca="1" si="14"/>
        <v>0</v>
      </c>
      <c r="AB5" s="13"/>
      <c r="AG5" s="91"/>
    </row>
    <row r="6" spans="1:34">
      <c r="A6">
        <f t="shared" si="3"/>
        <v>4</v>
      </c>
      <c r="B6" s="84">
        <v>18</v>
      </c>
      <c r="C6" s="1">
        <v>2104</v>
      </c>
      <c r="D6" s="84" t="s">
        <v>843</v>
      </c>
      <c r="E6" s="1">
        <v>3</v>
      </c>
      <c r="F6" s="7">
        <f t="shared" si="4"/>
        <v>20</v>
      </c>
      <c r="G6" s="7">
        <f t="shared" si="5"/>
        <v>20</v>
      </c>
      <c r="H6" s="7">
        <f t="shared" si="6"/>
        <v>22</v>
      </c>
      <c r="I6" s="7">
        <f t="shared" si="7"/>
        <v>0</v>
      </c>
      <c r="J6" s="1">
        <v>1</v>
      </c>
      <c r="K6" s="7" t="str">
        <f t="shared" si="0"/>
        <v>set:items.json image:drawing_1</v>
      </c>
      <c r="L6" s="7" t="str">
        <f t="shared" si="1"/>
        <v>drawing_tag_1</v>
      </c>
      <c r="M6" s="129" t="s">
        <v>73</v>
      </c>
      <c r="N6" s="19" t="s">
        <v>844</v>
      </c>
      <c r="O6" s="1">
        <v>123</v>
      </c>
      <c r="P6">
        <f t="shared" si="8"/>
        <v>1</v>
      </c>
      <c r="Q6">
        <f t="shared" si="15"/>
        <v>0.1</v>
      </c>
      <c r="R6">
        <f ca="1">IFERROR(SUM(OFFSET(图纸材料表!$A$1,COUNTIF(图纸材料表!B:B,"&lt;"&amp;A6)+1,7,COUNTIF(图纸材料表!B:B,"&lt;="&amp;A6)-COUNTIF(图纸材料表!B:B,"&lt;"&amp;A6),1)),"")</f>
        <v>7368</v>
      </c>
      <c r="S6">
        <f t="shared" ca="1" si="9"/>
        <v>7368</v>
      </c>
      <c r="T6">
        <f ca="1">IFERROR(VLOOKUP(MAX(OFFSET(图纸材料表!$A$1,COUNTIF(图纸材料表!B:B,"&lt;"&amp;A6)+1,5,COUNTIF(图纸材料表!B:B,"&lt;="&amp;A6)-COUNTIF(图纸材料表!B:B,"&lt;"&amp;A6),1)),OFFSET(图纸材料表!$A$1,COUNTIF(图纸材料表!B:B,"&lt;"&amp;A6)+1,5,COUNTIF(图纸材料表!B:B,"&lt;="&amp;A6)-COUNTIF(图纸材料表!B:B,"&lt;"&amp;A6),4),4),"")</f>
        <v>18</v>
      </c>
      <c r="U6">
        <f t="shared" si="10"/>
        <v>4</v>
      </c>
      <c r="V6" t="str">
        <f t="shared" si="11"/>
        <v>town_100_04</v>
      </c>
      <c r="W6" t="str">
        <f t="shared" si="12"/>
        <v>set:blockcity_items.json image:town_100_04</v>
      </c>
      <c r="X6" t="str">
        <f t="shared" si="13"/>
        <v>town_32_04</v>
      </c>
      <c r="Y6" t="s">
        <v>845</v>
      </c>
      <c r="Z6">
        <v>8812</v>
      </c>
      <c r="AA6">
        <f t="shared" ca="1" si="14"/>
        <v>11111111</v>
      </c>
      <c r="AB6" s="13"/>
      <c r="AG6" s="91"/>
    </row>
    <row r="7" spans="1:34">
      <c r="A7">
        <f t="shared" si="3"/>
        <v>5</v>
      </c>
      <c r="B7" s="84">
        <v>16</v>
      </c>
      <c r="C7" s="1">
        <v>2105</v>
      </c>
      <c r="D7" s="84" t="s">
        <v>846</v>
      </c>
      <c r="E7" s="1">
        <v>3</v>
      </c>
      <c r="F7" s="7">
        <f t="shared" si="4"/>
        <v>17</v>
      </c>
      <c r="G7" s="7">
        <f t="shared" si="5"/>
        <v>17</v>
      </c>
      <c r="H7" s="7">
        <f t="shared" si="6"/>
        <v>24</v>
      </c>
      <c r="I7" s="7">
        <f t="shared" si="7"/>
        <v>1</v>
      </c>
      <c r="J7" s="1">
        <v>1</v>
      </c>
      <c r="K7" s="7" t="str">
        <f t="shared" si="0"/>
        <v>set:items.json image:drawing_1</v>
      </c>
      <c r="L7" s="7" t="str">
        <f t="shared" si="1"/>
        <v>drawing_tag_1</v>
      </c>
      <c r="M7" s="129" t="s">
        <v>73</v>
      </c>
      <c r="N7" s="19" t="s">
        <v>847</v>
      </c>
      <c r="O7" s="1">
        <v>123</v>
      </c>
      <c r="P7">
        <f t="shared" si="8"/>
        <v>1</v>
      </c>
      <c r="Q7">
        <f t="shared" si="15"/>
        <v>0.1</v>
      </c>
      <c r="R7">
        <f ca="1">IFERROR(SUM(OFFSET(图纸材料表!$A$1,COUNTIF(图纸材料表!B:B,"&lt;"&amp;A7)+1,7,COUNTIF(图纸材料表!B:B,"&lt;="&amp;A7)-COUNTIF(图纸材料表!B:B,"&lt;"&amp;A7),1)),"")</f>
        <v>7070</v>
      </c>
      <c r="S7">
        <f t="shared" ca="1" si="9"/>
        <v>7070</v>
      </c>
      <c r="T7">
        <f ca="1">IFERROR(VLOOKUP(MAX(OFFSET(图纸材料表!$A$1,COUNTIF(图纸材料表!B:B,"&lt;"&amp;A7)+1,5,COUNTIF(图纸材料表!B:B,"&lt;="&amp;A7)-COUNTIF(图纸材料表!B:B,"&lt;"&amp;A7),1)),OFFSET(图纸材料表!$A$1,COUNTIF(图纸材料表!B:B,"&lt;"&amp;A7)+1,5,COUNTIF(图纸材料表!B:B,"&lt;="&amp;A7)-COUNTIF(图纸材料表!B:B,"&lt;"&amp;A7),4),4),"")</f>
        <v>1</v>
      </c>
      <c r="U7">
        <f t="shared" si="10"/>
        <v>5</v>
      </c>
      <c r="V7" t="str">
        <f t="shared" si="11"/>
        <v>town_100_05</v>
      </c>
      <c r="W7" t="str">
        <f t="shared" si="12"/>
        <v>set:blockcity_items.json image:town_100_05</v>
      </c>
      <c r="X7" t="str">
        <f t="shared" si="13"/>
        <v>town_32_05</v>
      </c>
      <c r="Y7" t="s">
        <v>848</v>
      </c>
      <c r="Z7">
        <v>7126</v>
      </c>
      <c r="AA7">
        <f t="shared" ca="1" si="14"/>
        <v>11111111</v>
      </c>
      <c r="AB7" s="13"/>
      <c r="AG7" s="91"/>
    </row>
    <row r="8" spans="1:34">
      <c r="A8">
        <f t="shared" si="3"/>
        <v>6</v>
      </c>
      <c r="B8" s="84">
        <v>3</v>
      </c>
      <c r="C8" s="1">
        <v>2106</v>
      </c>
      <c r="D8" s="85" t="s">
        <v>849</v>
      </c>
      <c r="E8" s="1">
        <v>2</v>
      </c>
      <c r="F8" s="7">
        <f t="shared" si="4"/>
        <v>9</v>
      </c>
      <c r="G8" s="7">
        <f t="shared" si="5"/>
        <v>9</v>
      </c>
      <c r="H8" s="7">
        <f t="shared" si="6"/>
        <v>10</v>
      </c>
      <c r="I8" s="7">
        <f t="shared" si="7"/>
        <v>0</v>
      </c>
      <c r="J8" s="1">
        <v>1</v>
      </c>
      <c r="K8" s="7" t="str">
        <f t="shared" si="0"/>
        <v>set:items.json image:drawing_1</v>
      </c>
      <c r="L8" s="7" t="str">
        <f t="shared" si="1"/>
        <v>drawing_tag_1</v>
      </c>
      <c r="M8" s="129" t="s">
        <v>73</v>
      </c>
      <c r="N8" s="19" t="s">
        <v>850</v>
      </c>
      <c r="O8" s="1">
        <v>123</v>
      </c>
      <c r="P8">
        <f t="shared" si="8"/>
        <v>1</v>
      </c>
      <c r="Q8">
        <f t="shared" si="15"/>
        <v>0.1</v>
      </c>
      <c r="R8">
        <f ca="1">IFERROR(SUM(OFFSET(图纸材料表!$A$1,COUNTIF(图纸材料表!B:B,"&lt;"&amp;A8)+1,7,COUNTIF(图纸材料表!B:B,"&lt;="&amp;A8)-COUNTIF(图纸材料表!B:B,"&lt;"&amp;A8),1)),"")</f>
        <v>1072</v>
      </c>
      <c r="S8">
        <f t="shared" ca="1" si="9"/>
        <v>1072</v>
      </c>
      <c r="T8">
        <f ca="1">IFERROR(VLOOKUP(MAX(OFFSET(图纸材料表!$A$1,COUNTIF(图纸材料表!B:B,"&lt;"&amp;A8)+1,5,COUNTIF(图纸材料表!B:B,"&lt;="&amp;A8)-COUNTIF(图纸材料表!B:B,"&lt;"&amp;A8),1)),OFFSET(图纸材料表!$A$1,COUNTIF(图纸材料表!B:B,"&lt;"&amp;A8)+1,5,COUNTIF(图纸材料表!B:B,"&lt;="&amp;A8)-COUNTIF(图纸材料表!B:B,"&lt;"&amp;A8),4),4),"")</f>
        <v>20</v>
      </c>
      <c r="U8">
        <f t="shared" si="10"/>
        <v>6</v>
      </c>
      <c r="V8" t="str">
        <f t="shared" si="11"/>
        <v>building_100_01</v>
      </c>
      <c r="W8" t="str">
        <f t="shared" si="12"/>
        <v>set:blockcity_items.json image:building_100_01</v>
      </c>
      <c r="X8" t="str">
        <f t="shared" si="13"/>
        <v>building_32_01</v>
      </c>
      <c r="Y8" t="s">
        <v>851</v>
      </c>
      <c r="Z8">
        <v>1072</v>
      </c>
      <c r="AA8">
        <f t="shared" ca="1" si="14"/>
        <v>0</v>
      </c>
      <c r="AB8" s="13"/>
      <c r="AF8" s="90"/>
      <c r="AG8" s="91"/>
    </row>
    <row r="9" spans="1:34">
      <c r="A9">
        <f t="shared" si="3"/>
        <v>7</v>
      </c>
      <c r="B9" s="84">
        <v>10</v>
      </c>
      <c r="C9" s="1">
        <v>2107</v>
      </c>
      <c r="D9" s="85" t="s">
        <v>852</v>
      </c>
      <c r="E9" s="1">
        <v>1</v>
      </c>
      <c r="F9" s="7">
        <f t="shared" ref="F9:F30" si="16">G9</f>
        <v>11</v>
      </c>
      <c r="G9" s="7">
        <f t="shared" si="5"/>
        <v>11</v>
      </c>
      <c r="H9" s="7">
        <f t="shared" si="6"/>
        <v>23</v>
      </c>
      <c r="I9" s="7">
        <f t="shared" si="7"/>
        <v>0</v>
      </c>
      <c r="J9" s="1">
        <v>1</v>
      </c>
      <c r="K9" s="7" t="str">
        <f t="shared" si="0"/>
        <v>set:items.json image:drawing_1</v>
      </c>
      <c r="L9" s="7" t="str">
        <f t="shared" si="1"/>
        <v>drawing_tag_1</v>
      </c>
      <c r="M9" s="129" t="s">
        <v>73</v>
      </c>
      <c r="N9" s="19" t="s">
        <v>853</v>
      </c>
      <c r="O9" s="1">
        <v>123</v>
      </c>
      <c r="P9">
        <f t="shared" si="8"/>
        <v>1</v>
      </c>
      <c r="Q9">
        <f t="shared" si="15"/>
        <v>0.1</v>
      </c>
      <c r="R9">
        <f ca="1">IFERROR(SUM(OFFSET(图纸材料表!$A$1,COUNTIF(图纸材料表!B:B,"&lt;"&amp;A9)+1,7,COUNTIF(图纸材料表!B:B,"&lt;="&amp;A9)-COUNTIF(图纸材料表!B:B,"&lt;"&amp;A9),1)),"")</f>
        <v>1800</v>
      </c>
      <c r="S9">
        <f t="shared" ca="1" si="9"/>
        <v>1800</v>
      </c>
      <c r="T9">
        <f ca="1">IFERROR(VLOOKUP(MAX(OFFSET(图纸材料表!$A$1,COUNTIF(图纸材料表!B:B,"&lt;"&amp;A9)+1,5,COUNTIF(图纸材料表!B:B,"&lt;="&amp;A9)-COUNTIF(图纸材料表!B:B,"&lt;"&amp;A9),1)),OFFSET(图纸材料表!$A$1,COUNTIF(图纸材料表!B:B,"&lt;"&amp;A9)+1,5,COUNTIF(图纸材料表!B:B,"&lt;="&amp;A9)-COUNTIF(图纸材料表!B:B,"&lt;"&amp;A9),4),4),"")</f>
        <v>87</v>
      </c>
      <c r="U9">
        <f t="shared" si="10"/>
        <v>7</v>
      </c>
      <c r="V9" t="str">
        <f t="shared" si="11"/>
        <v>building_100_02</v>
      </c>
      <c r="W9" t="str">
        <f t="shared" si="12"/>
        <v>set:blockcity_items.json image:building_100_02</v>
      </c>
      <c r="X9" t="str">
        <f t="shared" si="13"/>
        <v>building_32_02</v>
      </c>
      <c r="Y9" t="s">
        <v>854</v>
      </c>
      <c r="Z9">
        <v>3126</v>
      </c>
      <c r="AA9">
        <f t="shared" ca="1" si="14"/>
        <v>11111111</v>
      </c>
    </row>
    <row r="10" spans="1:34">
      <c r="A10">
        <f t="shared" si="3"/>
        <v>8</v>
      </c>
      <c r="B10" s="84">
        <v>5</v>
      </c>
      <c r="C10" s="1">
        <v>2108</v>
      </c>
      <c r="D10" s="85" t="s">
        <v>855</v>
      </c>
      <c r="E10" s="1">
        <v>1</v>
      </c>
      <c r="F10" s="7">
        <f t="shared" si="16"/>
        <v>9</v>
      </c>
      <c r="G10" s="7">
        <f t="shared" si="5"/>
        <v>9</v>
      </c>
      <c r="H10" s="7">
        <f t="shared" si="6"/>
        <v>13</v>
      </c>
      <c r="I10" s="7">
        <f t="shared" si="7"/>
        <v>1</v>
      </c>
      <c r="J10" s="1">
        <v>1</v>
      </c>
      <c r="K10" s="7" t="str">
        <f t="shared" si="0"/>
        <v>set:items.json image:drawing_1</v>
      </c>
      <c r="L10" s="7" t="str">
        <f t="shared" si="1"/>
        <v>drawing_tag_1</v>
      </c>
      <c r="M10" s="129" t="s">
        <v>73</v>
      </c>
      <c r="N10" s="19" t="s">
        <v>856</v>
      </c>
      <c r="O10" s="1">
        <v>123</v>
      </c>
      <c r="P10">
        <f t="shared" si="8"/>
        <v>1</v>
      </c>
      <c r="Q10">
        <f t="shared" si="15"/>
        <v>0.1</v>
      </c>
      <c r="R10">
        <f ca="1">IFERROR(SUM(OFFSET(图纸材料表!$A$1,COUNTIF(图纸材料表!B:B,"&lt;"&amp;A10)+1,7,COUNTIF(图纸材料表!B:B,"&lt;="&amp;A10)-COUNTIF(图纸材料表!B:B,"&lt;"&amp;A10),1)),"")</f>
        <v>1252</v>
      </c>
      <c r="S10">
        <f t="shared" ca="1" si="9"/>
        <v>1252</v>
      </c>
      <c r="T10">
        <f ca="1">IFERROR(VLOOKUP(MAX(OFFSET(图纸材料表!$A$1,COUNTIF(图纸材料表!B:B,"&lt;"&amp;A10)+1,5,COUNTIF(图纸材料表!B:B,"&lt;="&amp;A10)-COUNTIF(图纸材料表!B:B,"&lt;"&amp;A10),1)),OFFSET(图纸材料表!$A$1,COUNTIF(图纸材料表!B:B,"&lt;"&amp;A10)+1,5,COUNTIF(图纸材料表!B:B,"&lt;="&amp;A10)-COUNTIF(图纸材料表!B:B,"&lt;"&amp;A10),4),4),"")</f>
        <v>2</v>
      </c>
      <c r="U10">
        <f t="shared" si="10"/>
        <v>8</v>
      </c>
      <c r="V10" t="str">
        <f t="shared" si="11"/>
        <v>building_100_03</v>
      </c>
      <c r="W10" t="str">
        <f t="shared" si="12"/>
        <v>set:blockcity_items.json image:building_100_03</v>
      </c>
      <c r="X10" t="str">
        <f t="shared" si="13"/>
        <v>building_32_03</v>
      </c>
      <c r="Y10" t="s">
        <v>857</v>
      </c>
      <c r="Z10">
        <v>1252</v>
      </c>
      <c r="AA10">
        <f t="shared" ca="1" si="14"/>
        <v>0</v>
      </c>
    </row>
    <row r="11" spans="1:34">
      <c r="A11">
        <f t="shared" si="3"/>
        <v>9</v>
      </c>
      <c r="B11" s="84">
        <v>6</v>
      </c>
      <c r="C11" s="1">
        <v>2109</v>
      </c>
      <c r="D11" s="85" t="s">
        <v>858</v>
      </c>
      <c r="E11" s="1">
        <v>1</v>
      </c>
      <c r="F11" s="7">
        <f t="shared" si="16"/>
        <v>11</v>
      </c>
      <c r="G11" s="7">
        <f t="shared" si="5"/>
        <v>11</v>
      </c>
      <c r="H11" s="7">
        <f t="shared" si="6"/>
        <v>12</v>
      </c>
      <c r="I11" s="7">
        <f t="shared" si="7"/>
        <v>1</v>
      </c>
      <c r="J11" s="1">
        <v>1</v>
      </c>
      <c r="K11" s="7" t="str">
        <f t="shared" si="0"/>
        <v>set:items.json image:drawing_1</v>
      </c>
      <c r="L11" s="7" t="str">
        <f t="shared" si="1"/>
        <v>drawing_tag_1</v>
      </c>
      <c r="M11" s="129" t="s">
        <v>73</v>
      </c>
      <c r="N11" s="19" t="s">
        <v>859</v>
      </c>
      <c r="O11" s="1">
        <v>123</v>
      </c>
      <c r="P11">
        <f t="shared" si="8"/>
        <v>1</v>
      </c>
      <c r="Q11">
        <f t="shared" si="15"/>
        <v>0.1</v>
      </c>
      <c r="R11">
        <f ca="1">IFERROR(SUM(OFFSET(图纸材料表!$A$1,COUNTIF(图纸材料表!B:B,"&lt;"&amp;A11)+1,7,COUNTIF(图纸材料表!B:B,"&lt;="&amp;A11)-COUNTIF(图纸材料表!B:B,"&lt;"&amp;A11),1)),"")</f>
        <v>2298</v>
      </c>
      <c r="S11">
        <f t="shared" ca="1" si="9"/>
        <v>2298</v>
      </c>
      <c r="T11">
        <f ca="1">IFERROR(VLOOKUP(MAX(OFFSET(图纸材料表!$A$1,COUNTIF(图纸材料表!B:B,"&lt;"&amp;A11)+1,5,COUNTIF(图纸材料表!B:B,"&lt;="&amp;A11)-COUNTIF(图纸材料表!B:B,"&lt;"&amp;A11),1)),OFFSET(图纸材料表!$A$1,COUNTIF(图纸材料表!B:B,"&lt;"&amp;A11)+1,5,COUNTIF(图纸材料表!B:B,"&lt;="&amp;A11)-COUNTIF(图纸材料表!B:B,"&lt;"&amp;A11),4),4),"")</f>
        <v>5</v>
      </c>
      <c r="U11">
        <f t="shared" si="10"/>
        <v>9</v>
      </c>
      <c r="V11" t="str">
        <f t="shared" si="11"/>
        <v>building_100_04</v>
      </c>
      <c r="W11" t="str">
        <f t="shared" si="12"/>
        <v>set:blockcity_items.json image:building_100_04</v>
      </c>
      <c r="X11" t="str">
        <f t="shared" si="13"/>
        <v>building_32_04</v>
      </c>
      <c r="Y11" t="s">
        <v>860</v>
      </c>
      <c r="Z11">
        <v>2298</v>
      </c>
      <c r="AA11">
        <f t="shared" ca="1" si="14"/>
        <v>0</v>
      </c>
    </row>
    <row r="12" spans="1:34">
      <c r="A12">
        <f t="shared" si="3"/>
        <v>10</v>
      </c>
      <c r="B12" s="84">
        <v>9</v>
      </c>
      <c r="C12" s="1">
        <v>2110</v>
      </c>
      <c r="D12" s="85" t="s">
        <v>861</v>
      </c>
      <c r="E12" s="1">
        <v>1</v>
      </c>
      <c r="F12" s="7">
        <f t="shared" si="16"/>
        <v>11</v>
      </c>
      <c r="G12" s="7">
        <f t="shared" si="5"/>
        <v>11</v>
      </c>
      <c r="H12" s="7">
        <f t="shared" si="6"/>
        <v>20</v>
      </c>
      <c r="I12" s="7">
        <f t="shared" si="7"/>
        <v>1</v>
      </c>
      <c r="J12" s="1">
        <v>1</v>
      </c>
      <c r="K12" s="7" t="str">
        <f t="shared" si="0"/>
        <v>set:items.json image:drawing_1</v>
      </c>
      <c r="L12" s="7" t="str">
        <f t="shared" si="1"/>
        <v>drawing_tag_1</v>
      </c>
      <c r="M12" s="129" t="s">
        <v>73</v>
      </c>
      <c r="N12" s="19" t="s">
        <v>862</v>
      </c>
      <c r="O12" s="1">
        <v>123</v>
      </c>
      <c r="P12">
        <f t="shared" si="8"/>
        <v>1</v>
      </c>
      <c r="Q12">
        <f t="shared" si="15"/>
        <v>0.1</v>
      </c>
      <c r="R12">
        <f ca="1">IFERROR(SUM(OFFSET(图纸材料表!$A$1,COUNTIF(图纸材料表!B:B,"&lt;"&amp;A12)+1,7,COUNTIF(图纸材料表!B:B,"&lt;="&amp;A12)-COUNTIF(图纸材料表!B:B,"&lt;"&amp;A12),1)),"")</f>
        <v>2928</v>
      </c>
      <c r="S12">
        <f t="shared" ca="1" si="9"/>
        <v>2928</v>
      </c>
      <c r="T12">
        <f ca="1">IFERROR(VLOOKUP(MAX(OFFSET(图纸材料表!$A$1,COUNTIF(图纸材料表!B:B,"&lt;"&amp;A12)+1,5,COUNTIF(图纸材料表!B:B,"&lt;="&amp;A12)-COUNTIF(图纸材料表!B:B,"&lt;"&amp;A12),1)),OFFSET(图纸材料表!$A$1,COUNTIF(图纸材料表!B:B,"&lt;"&amp;A12)+1,5,COUNTIF(图纸材料表!B:B,"&lt;="&amp;A12)-COUNTIF(图纸材料表!B:B,"&lt;"&amp;A12),4),4),"")</f>
        <v>30</v>
      </c>
      <c r="U12">
        <f t="shared" si="10"/>
        <v>10</v>
      </c>
      <c r="V12" t="str">
        <f t="shared" si="11"/>
        <v>building_100_05</v>
      </c>
      <c r="W12" t="str">
        <f t="shared" si="12"/>
        <v>set:blockcity_items.json image:building_100_05</v>
      </c>
      <c r="X12" t="str">
        <f t="shared" si="13"/>
        <v>building_32_05</v>
      </c>
      <c r="Y12" t="s">
        <v>863</v>
      </c>
      <c r="Z12">
        <v>2928</v>
      </c>
      <c r="AA12">
        <f t="shared" ca="1" si="14"/>
        <v>0</v>
      </c>
    </row>
    <row r="13" spans="1:34">
      <c r="A13">
        <f t="shared" si="3"/>
        <v>11</v>
      </c>
      <c r="B13" s="84">
        <v>8</v>
      </c>
      <c r="C13" s="1">
        <v>2111</v>
      </c>
      <c r="D13" s="85" t="s">
        <v>864</v>
      </c>
      <c r="E13" s="1">
        <v>2</v>
      </c>
      <c r="F13" s="7">
        <f t="shared" si="16"/>
        <v>11</v>
      </c>
      <c r="G13" s="7">
        <f t="shared" si="5"/>
        <v>11</v>
      </c>
      <c r="H13" s="7">
        <f t="shared" si="6"/>
        <v>16</v>
      </c>
      <c r="I13" s="7">
        <f t="shared" si="7"/>
        <v>1</v>
      </c>
      <c r="J13" s="1">
        <v>1</v>
      </c>
      <c r="K13" s="7" t="str">
        <f t="shared" si="0"/>
        <v>set:items.json image:drawing_1</v>
      </c>
      <c r="L13" s="7" t="str">
        <f t="shared" si="1"/>
        <v>drawing_tag_1</v>
      </c>
      <c r="M13" s="129" t="s">
        <v>73</v>
      </c>
      <c r="N13" s="19" t="s">
        <v>865</v>
      </c>
      <c r="O13" s="1">
        <v>123</v>
      </c>
      <c r="P13">
        <f t="shared" si="8"/>
        <v>1</v>
      </c>
      <c r="Q13">
        <f t="shared" si="15"/>
        <v>0.1</v>
      </c>
      <c r="R13">
        <f ca="1">IFERROR(SUM(OFFSET(图纸材料表!$A$1,COUNTIF(图纸材料表!B:B,"&lt;"&amp;A13)+1,7,COUNTIF(图纸材料表!B:B,"&lt;="&amp;A13)-COUNTIF(图纸材料表!B:B,"&lt;"&amp;A13),1)),"")</f>
        <v>3462</v>
      </c>
      <c r="S13">
        <f t="shared" ca="1" si="9"/>
        <v>3462</v>
      </c>
      <c r="T13">
        <f ca="1">IFERROR(VLOOKUP(MAX(OFFSET(图纸材料表!$A$1,COUNTIF(图纸材料表!B:B,"&lt;"&amp;A13)+1,5,COUNTIF(图纸材料表!B:B,"&lt;="&amp;A13)-COUNTIF(图纸材料表!B:B,"&lt;"&amp;A13),1)),OFFSET(图纸材料表!$A$1,COUNTIF(图纸材料表!B:B,"&lt;"&amp;A13)+1,5,COUNTIF(图纸材料表!B:B,"&lt;="&amp;A13)-COUNTIF(图纸材料表!B:B,"&lt;"&amp;A13),4),4),"")</f>
        <v>128</v>
      </c>
      <c r="U13">
        <f t="shared" si="10"/>
        <v>11</v>
      </c>
      <c r="V13" t="str">
        <f t="shared" si="11"/>
        <v>building_100_06</v>
      </c>
      <c r="W13" t="str">
        <f t="shared" si="12"/>
        <v>set:blockcity_items.json image:building_100_06</v>
      </c>
      <c r="X13" t="str">
        <f t="shared" si="13"/>
        <v>building_32_06</v>
      </c>
      <c r="Y13" t="s">
        <v>866</v>
      </c>
      <c r="Z13">
        <v>2786</v>
      </c>
      <c r="AA13">
        <f t="shared" ca="1" si="14"/>
        <v>11111111</v>
      </c>
    </row>
    <row r="14" spans="1:34">
      <c r="A14">
        <f t="shared" si="3"/>
        <v>12</v>
      </c>
      <c r="B14" s="84">
        <v>2</v>
      </c>
      <c r="C14" s="1">
        <v>2112</v>
      </c>
      <c r="D14" s="85" t="s">
        <v>867</v>
      </c>
      <c r="E14" s="1">
        <v>1</v>
      </c>
      <c r="F14" s="7">
        <f t="shared" si="16"/>
        <v>11</v>
      </c>
      <c r="G14" s="7">
        <f t="shared" si="5"/>
        <v>11</v>
      </c>
      <c r="H14" s="7">
        <f t="shared" si="6"/>
        <v>8</v>
      </c>
      <c r="I14" s="7">
        <f t="shared" si="7"/>
        <v>1</v>
      </c>
      <c r="J14" s="1">
        <v>1</v>
      </c>
      <c r="K14" s="7" t="str">
        <f t="shared" si="0"/>
        <v>set:items.json image:drawing_1</v>
      </c>
      <c r="L14" s="7" t="str">
        <f t="shared" si="1"/>
        <v>drawing_tag_1</v>
      </c>
      <c r="M14" s="129" t="s">
        <v>73</v>
      </c>
      <c r="N14" s="19" t="s">
        <v>868</v>
      </c>
      <c r="O14" s="1">
        <v>123</v>
      </c>
      <c r="P14">
        <f t="shared" si="8"/>
        <v>1</v>
      </c>
      <c r="Q14">
        <f t="shared" si="15"/>
        <v>0.1</v>
      </c>
      <c r="R14">
        <f ca="1">IFERROR(SUM(OFFSET(图纸材料表!$A$1,COUNTIF(图纸材料表!B:B,"&lt;"&amp;A14)+1,7,COUNTIF(图纸材料表!B:B,"&lt;="&amp;A14)-COUNTIF(图纸材料表!B:B,"&lt;"&amp;A14),1)),"")</f>
        <v>1006</v>
      </c>
      <c r="S14">
        <f t="shared" ca="1" si="9"/>
        <v>1006</v>
      </c>
      <c r="T14">
        <f ca="1">IFERROR(VLOOKUP(MAX(OFFSET(图纸材料表!$A$1,COUNTIF(图纸材料表!B:B,"&lt;"&amp;A14)+1,5,COUNTIF(图纸材料表!B:B,"&lt;="&amp;A14)-COUNTIF(图纸材料表!B:B,"&lt;"&amp;A14),1)),OFFSET(图纸材料表!$A$1,COUNTIF(图纸材料表!B:B,"&lt;"&amp;A14)+1,5,COUNTIF(图纸材料表!B:B,"&lt;="&amp;A14)-COUNTIF(图纸材料表!B:B,"&lt;"&amp;A14),4),4),"")</f>
        <v>7</v>
      </c>
      <c r="U14">
        <f t="shared" si="10"/>
        <v>12</v>
      </c>
      <c r="V14" t="str">
        <f t="shared" si="11"/>
        <v>building_100_07</v>
      </c>
      <c r="W14" t="str">
        <f t="shared" si="12"/>
        <v>set:blockcity_items.json image:building_100_07</v>
      </c>
      <c r="X14" t="str">
        <f t="shared" si="13"/>
        <v>building_32_07</v>
      </c>
      <c r="Y14" t="s">
        <v>869</v>
      </c>
      <c r="Z14">
        <v>1006</v>
      </c>
      <c r="AA14">
        <f t="shared" ca="1" si="14"/>
        <v>0</v>
      </c>
    </row>
    <row r="15" spans="1:34">
      <c r="A15">
        <f t="shared" si="3"/>
        <v>13</v>
      </c>
      <c r="B15" s="84">
        <v>7</v>
      </c>
      <c r="C15" s="1">
        <v>2113</v>
      </c>
      <c r="D15" s="85" t="s">
        <v>870</v>
      </c>
      <c r="E15" s="1">
        <v>2</v>
      </c>
      <c r="F15" s="7">
        <f t="shared" si="16"/>
        <v>11</v>
      </c>
      <c r="G15" s="7">
        <f t="shared" si="5"/>
        <v>11</v>
      </c>
      <c r="H15" s="7">
        <f t="shared" si="6"/>
        <v>13</v>
      </c>
      <c r="I15" s="7">
        <f t="shared" si="7"/>
        <v>1</v>
      </c>
      <c r="J15" s="1">
        <v>1</v>
      </c>
      <c r="K15" s="7" t="str">
        <f t="shared" si="0"/>
        <v>set:items.json image:drawing_1</v>
      </c>
      <c r="L15" s="7" t="str">
        <f t="shared" si="1"/>
        <v>drawing_tag_1</v>
      </c>
      <c r="M15" s="129" t="s">
        <v>73</v>
      </c>
      <c r="N15" s="19" t="s">
        <v>871</v>
      </c>
      <c r="O15" s="1">
        <v>123</v>
      </c>
      <c r="P15">
        <f t="shared" si="8"/>
        <v>1</v>
      </c>
      <c r="Q15">
        <f t="shared" si="15"/>
        <v>0.1</v>
      </c>
      <c r="R15">
        <f ca="1">IFERROR(SUM(OFFSET(图纸材料表!$A$1,COUNTIF(图纸材料表!B:B,"&lt;"&amp;A15)+1,7,COUNTIF(图纸材料表!B:B,"&lt;="&amp;A15)-COUNTIF(图纸材料表!B:B,"&lt;"&amp;A15),1)),"")</f>
        <v>2184</v>
      </c>
      <c r="S15">
        <f t="shared" ca="1" si="9"/>
        <v>2184</v>
      </c>
      <c r="T15">
        <f ca="1">IFERROR(VLOOKUP(MAX(OFFSET(图纸材料表!$A$1,COUNTIF(图纸材料表!B:B,"&lt;"&amp;A15)+1,5,COUNTIF(图纸材料表!B:B,"&lt;="&amp;A15)-COUNTIF(图纸材料表!B:B,"&lt;"&amp;A15),1)),OFFSET(图纸材料表!$A$1,COUNTIF(图纸材料表!B:B,"&lt;"&amp;A15)+1,5,COUNTIF(图纸材料表!B:B,"&lt;="&amp;A15)-COUNTIF(图纸材料表!B:B,"&lt;"&amp;A15),4),4),"")</f>
        <v>30</v>
      </c>
      <c r="U15">
        <f t="shared" si="10"/>
        <v>13</v>
      </c>
      <c r="V15" t="str">
        <f t="shared" si="11"/>
        <v>building_100_08</v>
      </c>
      <c r="W15" t="str">
        <f t="shared" si="12"/>
        <v>set:blockcity_items.json image:building_100_08</v>
      </c>
      <c r="X15" t="str">
        <f t="shared" si="13"/>
        <v>building_32_08</v>
      </c>
      <c r="Y15" t="s">
        <v>872</v>
      </c>
      <c r="Z15">
        <v>2184</v>
      </c>
      <c r="AA15">
        <f t="shared" ca="1" si="14"/>
        <v>0</v>
      </c>
    </row>
    <row r="16" spans="1:34" s="11" customFormat="1">
      <c r="A16" s="11">
        <f t="shared" si="3"/>
        <v>14</v>
      </c>
      <c r="B16" s="86">
        <v>11</v>
      </c>
      <c r="C16" s="30">
        <v>2114</v>
      </c>
      <c r="D16" s="87" t="s">
        <v>873</v>
      </c>
      <c r="E16" s="30">
        <v>2</v>
      </c>
      <c r="F16" s="88">
        <f t="shared" si="16"/>
        <v>11</v>
      </c>
      <c r="G16" s="7">
        <f t="shared" si="5"/>
        <v>11</v>
      </c>
      <c r="H16" s="7">
        <f t="shared" si="6"/>
        <v>14</v>
      </c>
      <c r="I16" s="7">
        <f t="shared" si="7"/>
        <v>1</v>
      </c>
      <c r="J16" s="30">
        <v>1</v>
      </c>
      <c r="K16" s="7" t="str">
        <f t="shared" si="0"/>
        <v>set:items.json image:drawing_1</v>
      </c>
      <c r="L16" s="7" t="str">
        <f t="shared" si="1"/>
        <v>drawing_tag_1</v>
      </c>
      <c r="M16" s="130" t="s">
        <v>73</v>
      </c>
      <c r="N16" s="43" t="s">
        <v>874</v>
      </c>
      <c r="O16" s="30">
        <v>123</v>
      </c>
      <c r="P16">
        <f t="shared" si="8"/>
        <v>1</v>
      </c>
      <c r="Q16" s="11">
        <f t="shared" si="15"/>
        <v>0.1</v>
      </c>
      <c r="R16">
        <f ca="1">IFERROR(SUM(OFFSET(图纸材料表!$A$1,COUNTIF(图纸材料表!B:B,"&lt;"&amp;A16)+1,7,COUNTIF(图纸材料表!B:B,"&lt;="&amp;A16)-COUNTIF(图纸材料表!B:B,"&lt;"&amp;A16),1)),"")</f>
        <v>2030</v>
      </c>
      <c r="S16">
        <f t="shared" ca="1" si="9"/>
        <v>2030</v>
      </c>
      <c r="T16" s="11">
        <f ca="1">IFERROR(VLOOKUP(MAX(OFFSET(图纸材料表!$A$1,COUNTIF(图纸材料表!B:B,"&lt;"&amp;A16)+1,5,COUNTIF(图纸材料表!B:B,"&lt;="&amp;A16)-COUNTIF(图纸材料表!B:B,"&lt;"&amp;A16),1)),OFFSET(图纸材料表!$A$1,COUNTIF(图纸材料表!B:B,"&lt;"&amp;A16)+1,5,COUNTIF(图纸材料表!B:B,"&lt;="&amp;A16)-COUNTIF(图纸材料表!B:B,"&lt;"&amp;A16),4),4),"")</f>
        <v>61</v>
      </c>
      <c r="U16" s="11">
        <f t="shared" si="10"/>
        <v>14</v>
      </c>
      <c r="V16" t="str">
        <f t="shared" si="11"/>
        <v>building_100_09</v>
      </c>
      <c r="W16" t="str">
        <f t="shared" si="12"/>
        <v>set:blockcity_items.json image:building_100_09</v>
      </c>
      <c r="X16" t="str">
        <f t="shared" si="13"/>
        <v>building_32_09</v>
      </c>
      <c r="Y16" s="11" t="s">
        <v>875</v>
      </c>
      <c r="Z16">
        <v>2030</v>
      </c>
      <c r="AA16">
        <f t="shared" ca="1" si="14"/>
        <v>0</v>
      </c>
    </row>
    <row r="17" spans="1:27" s="11" customFormat="1">
      <c r="A17" s="11">
        <f t="shared" si="3"/>
        <v>15</v>
      </c>
      <c r="B17" s="86">
        <v>13</v>
      </c>
      <c r="C17" s="30">
        <v>2115</v>
      </c>
      <c r="D17" s="87" t="s">
        <v>876</v>
      </c>
      <c r="E17" s="30">
        <v>3</v>
      </c>
      <c r="F17" s="88">
        <f t="shared" si="16"/>
        <v>21</v>
      </c>
      <c r="G17" s="7">
        <f t="shared" si="5"/>
        <v>21</v>
      </c>
      <c r="H17" s="7">
        <f t="shared" si="6"/>
        <v>10</v>
      </c>
      <c r="I17" s="7">
        <f t="shared" si="7"/>
        <v>1</v>
      </c>
      <c r="J17" s="30">
        <v>1</v>
      </c>
      <c r="K17" s="7" t="str">
        <f t="shared" si="0"/>
        <v>set:items.json image:drawing_1</v>
      </c>
      <c r="L17" s="7" t="str">
        <f t="shared" si="1"/>
        <v>drawing_tag_1</v>
      </c>
      <c r="M17" s="130" t="s">
        <v>73</v>
      </c>
      <c r="N17" s="43" t="s">
        <v>877</v>
      </c>
      <c r="O17" s="30">
        <v>123</v>
      </c>
      <c r="P17">
        <f t="shared" si="8"/>
        <v>1</v>
      </c>
      <c r="Q17" s="11">
        <f t="shared" si="15"/>
        <v>0.1</v>
      </c>
      <c r="R17">
        <f ca="1">IFERROR(SUM(OFFSET(图纸材料表!$A$1,COUNTIF(图纸材料表!B:B,"&lt;"&amp;A17)+1,7,COUNTIF(图纸材料表!B:B,"&lt;="&amp;A17)-COUNTIF(图纸材料表!B:B,"&lt;"&amp;A17),1)),"")</f>
        <v>3990</v>
      </c>
      <c r="S17">
        <f t="shared" ca="1" si="9"/>
        <v>3990</v>
      </c>
      <c r="T17" s="11">
        <f ca="1">IFERROR(VLOOKUP(MAX(OFFSET(图纸材料表!$A$1,COUNTIF(图纸材料表!B:B,"&lt;"&amp;A17)+1,5,COUNTIF(图纸材料表!B:B,"&lt;="&amp;A17)-COUNTIF(图纸材料表!B:B,"&lt;"&amp;A17),1)),OFFSET(图纸材料表!$A$1,COUNTIF(图纸材料表!B:B,"&lt;"&amp;A17)+1,5,COUNTIF(图纸材料表!B:B,"&lt;="&amp;A17)-COUNTIF(图纸材料表!B:B,"&lt;"&amp;A17),4),4),"")</f>
        <v>142</v>
      </c>
      <c r="U17" s="11">
        <f t="shared" si="10"/>
        <v>15</v>
      </c>
      <c r="V17" t="str">
        <f t="shared" si="11"/>
        <v>building_100_10</v>
      </c>
      <c r="W17" t="str">
        <f t="shared" si="12"/>
        <v>set:blockcity_items.json image:building_100_10</v>
      </c>
      <c r="X17" t="str">
        <f t="shared" si="13"/>
        <v>building_32_10</v>
      </c>
      <c r="Y17" s="11" t="s">
        <v>878</v>
      </c>
      <c r="Z17">
        <v>3990</v>
      </c>
      <c r="AA17">
        <f t="shared" ca="1" si="14"/>
        <v>0</v>
      </c>
    </row>
    <row r="18" spans="1:27">
      <c r="A18">
        <f t="shared" si="3"/>
        <v>16</v>
      </c>
      <c r="B18" s="84">
        <v>14</v>
      </c>
      <c r="C18" s="1">
        <v>2116</v>
      </c>
      <c r="D18" s="85" t="s">
        <v>879</v>
      </c>
      <c r="E18" s="1">
        <v>3</v>
      </c>
      <c r="F18" s="7">
        <f t="shared" si="16"/>
        <v>16</v>
      </c>
      <c r="G18" s="7">
        <f t="shared" si="5"/>
        <v>16</v>
      </c>
      <c r="H18" s="7">
        <f t="shared" si="6"/>
        <v>14</v>
      </c>
      <c r="I18" s="7">
        <f t="shared" si="7"/>
        <v>0</v>
      </c>
      <c r="J18" s="1">
        <v>1</v>
      </c>
      <c r="K18" s="7" t="str">
        <f t="shared" si="0"/>
        <v>set:items.json image:drawing_1</v>
      </c>
      <c r="L18" s="7" t="str">
        <f t="shared" si="1"/>
        <v>drawing_tag_1</v>
      </c>
      <c r="M18" s="129" t="s">
        <v>73</v>
      </c>
      <c r="N18" s="19" t="s">
        <v>880</v>
      </c>
      <c r="O18" s="1">
        <v>123</v>
      </c>
      <c r="P18">
        <f t="shared" si="8"/>
        <v>1</v>
      </c>
      <c r="Q18">
        <f t="shared" si="15"/>
        <v>0.1</v>
      </c>
      <c r="R18">
        <f ca="1">IFERROR(SUM(OFFSET(图纸材料表!$A$1,COUNTIF(图纸材料表!B:B,"&lt;"&amp;A18)+1,7,COUNTIF(图纸材料表!B:B,"&lt;="&amp;A18)-COUNTIF(图纸材料表!B:B,"&lt;"&amp;A18),1)),"")</f>
        <v>4490</v>
      </c>
      <c r="S18">
        <f t="shared" ca="1" si="9"/>
        <v>4490</v>
      </c>
      <c r="T18">
        <f ca="1">IFERROR(VLOOKUP(MAX(OFFSET(图纸材料表!$A$1,COUNTIF(图纸材料表!B:B,"&lt;"&amp;A18)+1,5,COUNTIF(图纸材料表!B:B,"&lt;="&amp;A18)-COUNTIF(图纸材料表!B:B,"&lt;"&amp;A18),1)),OFFSET(图纸材料表!$A$1,COUNTIF(图纸材料表!B:B,"&lt;"&amp;A18)+1,5,COUNTIF(图纸材料表!B:B,"&lt;="&amp;A18)-COUNTIF(图纸材料表!B:B,"&lt;"&amp;A18),4),4),"")</f>
        <v>9</v>
      </c>
      <c r="U18">
        <f t="shared" si="10"/>
        <v>16</v>
      </c>
      <c r="V18" t="str">
        <f t="shared" si="11"/>
        <v>building_100_11</v>
      </c>
      <c r="W18" t="str">
        <f t="shared" si="12"/>
        <v>set:blockcity_items.json image:building_100_11</v>
      </c>
      <c r="X18" t="str">
        <f t="shared" si="13"/>
        <v>building_32_11</v>
      </c>
      <c r="Y18" t="s">
        <v>881</v>
      </c>
      <c r="Z18">
        <v>4490</v>
      </c>
      <c r="AA18">
        <f t="shared" ca="1" si="14"/>
        <v>0</v>
      </c>
    </row>
    <row r="19" spans="1:27">
      <c r="A19">
        <f t="shared" si="3"/>
        <v>17</v>
      </c>
      <c r="B19" s="84">
        <v>4</v>
      </c>
      <c r="C19" s="1">
        <v>2117</v>
      </c>
      <c r="D19" s="85" t="s">
        <v>882</v>
      </c>
      <c r="E19" s="1">
        <v>1</v>
      </c>
      <c r="F19" s="7">
        <f t="shared" si="16"/>
        <v>11</v>
      </c>
      <c r="G19" s="7">
        <f t="shared" si="5"/>
        <v>11</v>
      </c>
      <c r="H19" s="7">
        <f t="shared" si="6"/>
        <v>10</v>
      </c>
      <c r="I19" s="7">
        <f t="shared" si="7"/>
        <v>1</v>
      </c>
      <c r="J19" s="1">
        <v>1</v>
      </c>
      <c r="K19" s="7" t="str">
        <f t="shared" si="0"/>
        <v>set:items.json image:drawing_1</v>
      </c>
      <c r="L19" s="7" t="str">
        <f t="shared" si="1"/>
        <v>drawing_tag_1</v>
      </c>
      <c r="M19" s="129" t="s">
        <v>73</v>
      </c>
      <c r="N19" s="19" t="s">
        <v>883</v>
      </c>
      <c r="O19" s="1">
        <v>123</v>
      </c>
      <c r="P19">
        <f t="shared" si="8"/>
        <v>1</v>
      </c>
      <c r="Q19">
        <f t="shared" si="15"/>
        <v>0.1</v>
      </c>
      <c r="R19">
        <f ca="1">IFERROR(SUM(OFFSET(图纸材料表!$A$1,COUNTIF(图纸材料表!B:B,"&lt;"&amp;A19)+1,7,COUNTIF(图纸材料表!B:B,"&lt;="&amp;A19)-COUNTIF(图纸材料表!B:B,"&lt;"&amp;A19),1)),"")</f>
        <v>1306</v>
      </c>
      <c r="S19">
        <f t="shared" ca="1" si="9"/>
        <v>1306</v>
      </c>
      <c r="T19">
        <f ca="1">IFERROR(VLOOKUP(MAX(OFFSET(图纸材料表!$A$1,COUNTIF(图纸材料表!B:B,"&lt;"&amp;A19)+1,5,COUNTIF(图纸材料表!B:B,"&lt;="&amp;A19)-COUNTIF(图纸材料表!B:B,"&lt;"&amp;A19),1)),OFFSET(图纸材料表!$A$1,COUNTIF(图纸材料表!B:B,"&lt;"&amp;A19)+1,5,COUNTIF(图纸材料表!B:B,"&lt;="&amp;A19)-COUNTIF(图纸材料表!B:B,"&lt;"&amp;A19),4),4),"")</f>
        <v>18</v>
      </c>
      <c r="U19">
        <f t="shared" si="10"/>
        <v>17</v>
      </c>
      <c r="V19" t="str">
        <f t="shared" si="11"/>
        <v>building_100_12</v>
      </c>
      <c r="W19" t="str">
        <f t="shared" si="12"/>
        <v>set:blockcity_items.json image:building_100_12</v>
      </c>
      <c r="X19" t="str">
        <f t="shared" si="13"/>
        <v>building_32_12</v>
      </c>
      <c r="Y19" t="s">
        <v>884</v>
      </c>
      <c r="Z19">
        <v>1306</v>
      </c>
      <c r="AA19">
        <f t="shared" ca="1" si="14"/>
        <v>0</v>
      </c>
    </row>
    <row r="20" spans="1:27">
      <c r="A20">
        <f t="shared" si="3"/>
        <v>18</v>
      </c>
      <c r="B20" s="84">
        <v>1</v>
      </c>
      <c r="C20" s="1">
        <v>2118</v>
      </c>
      <c r="D20" s="85" t="s">
        <v>1183</v>
      </c>
      <c r="E20" s="1">
        <v>1</v>
      </c>
      <c r="F20" s="7">
        <f t="shared" si="16"/>
        <v>11</v>
      </c>
      <c r="G20" s="7">
        <f t="shared" si="5"/>
        <v>11</v>
      </c>
      <c r="H20" s="7">
        <f t="shared" si="6"/>
        <v>10</v>
      </c>
      <c r="I20" s="7">
        <f t="shared" si="7"/>
        <v>0</v>
      </c>
      <c r="J20" s="1">
        <v>1</v>
      </c>
      <c r="K20" s="7" t="str">
        <f t="shared" si="0"/>
        <v>set:items.json image:drawing_1</v>
      </c>
      <c r="L20" s="7" t="str">
        <f t="shared" si="1"/>
        <v>drawing_tag_1</v>
      </c>
      <c r="M20" s="129" t="s">
        <v>73</v>
      </c>
      <c r="N20" s="19" t="s">
        <v>885</v>
      </c>
      <c r="O20" s="1">
        <v>123</v>
      </c>
      <c r="P20">
        <f t="shared" si="8"/>
        <v>1</v>
      </c>
      <c r="Q20">
        <f t="shared" si="15"/>
        <v>0.1</v>
      </c>
      <c r="R20">
        <f ca="1">IFERROR(SUM(OFFSET(图纸材料表!$A$1,COUNTIF(图纸材料表!B:B,"&lt;"&amp;A20)+1,7,COUNTIF(图纸材料表!B:B,"&lt;="&amp;A20)-COUNTIF(图纸材料表!B:B,"&lt;"&amp;A20),1)),"")</f>
        <v>1054</v>
      </c>
      <c r="S20">
        <f t="shared" ca="1" si="9"/>
        <v>1054</v>
      </c>
      <c r="T20">
        <f ca="1">IFERROR(VLOOKUP(MAX(OFFSET(图纸材料表!$A$1,COUNTIF(图纸材料表!B:B,"&lt;"&amp;A20)+1,5,COUNTIF(图纸材料表!B:B,"&lt;="&amp;A20)-COUNTIF(图纸材料表!B:B,"&lt;"&amp;A20),1)),OFFSET(图纸材料表!$A$1,COUNTIF(图纸材料表!B:B,"&lt;"&amp;A20)+1,5,COUNTIF(图纸材料表!B:B,"&lt;="&amp;A20)-COUNTIF(图纸材料表!B:B,"&lt;"&amp;A20),4),4),"")</f>
        <v>60</v>
      </c>
      <c r="U20">
        <f t="shared" si="10"/>
        <v>18</v>
      </c>
      <c r="V20" t="str">
        <f t="shared" si="11"/>
        <v>building_100_13</v>
      </c>
      <c r="W20" t="str">
        <f t="shared" si="12"/>
        <v>set:blockcity_items.json image:building_100_13</v>
      </c>
      <c r="X20" t="str">
        <f t="shared" si="13"/>
        <v>building_32_13</v>
      </c>
      <c r="Y20" t="s">
        <v>886</v>
      </c>
      <c r="Z20">
        <v>952</v>
      </c>
      <c r="AA20">
        <f t="shared" ca="1" si="14"/>
        <v>11111111</v>
      </c>
    </row>
    <row r="21" spans="1:27">
      <c r="A21">
        <f t="shared" si="3"/>
        <v>19</v>
      </c>
      <c r="B21" s="84">
        <v>28</v>
      </c>
      <c r="C21" s="1">
        <v>2119</v>
      </c>
      <c r="D21" s="85" t="s">
        <v>887</v>
      </c>
      <c r="E21" s="1">
        <v>1</v>
      </c>
      <c r="F21" s="7">
        <f t="shared" si="16"/>
        <v>9</v>
      </c>
      <c r="G21" s="7">
        <f t="shared" si="5"/>
        <v>9</v>
      </c>
      <c r="H21" s="7">
        <f t="shared" si="6"/>
        <v>15</v>
      </c>
      <c r="I21" s="7">
        <f t="shared" si="7"/>
        <v>0</v>
      </c>
      <c r="J21" s="1">
        <v>2</v>
      </c>
      <c r="K21" s="7" t="str">
        <f t="shared" si="0"/>
        <v>set:items.json image:drawing_2</v>
      </c>
      <c r="L21" s="7" t="str">
        <f t="shared" si="1"/>
        <v>drawing_tag_2</v>
      </c>
      <c r="M21" s="129" t="s">
        <v>73</v>
      </c>
      <c r="N21" s="19" t="s">
        <v>888</v>
      </c>
      <c r="O21" s="1">
        <v>123</v>
      </c>
      <c r="P21">
        <f t="shared" si="8"/>
        <v>1</v>
      </c>
      <c r="Q21">
        <f t="shared" si="15"/>
        <v>0.1</v>
      </c>
      <c r="R21">
        <f ca="1">IFERROR(SUM(OFFSET(图纸材料表!$A$1,COUNTIF(图纸材料表!B:B,"&lt;"&amp;A21)+1,7,COUNTIF(图纸材料表!B:B,"&lt;="&amp;A21)-COUNTIF(图纸材料表!B:B,"&lt;"&amp;A21),1)),"")</f>
        <v>890</v>
      </c>
      <c r="S21">
        <f t="shared" ca="1" si="9"/>
        <v>890</v>
      </c>
      <c r="T21">
        <f ca="1">IFERROR(VLOOKUP(MAX(OFFSET(图纸材料表!$A$1,COUNTIF(图纸材料表!B:B,"&lt;"&amp;A21)+1,5,COUNTIF(图纸材料表!B:B,"&lt;="&amp;A21)-COUNTIF(图纸材料表!B:B,"&lt;"&amp;A21),1)),OFFSET(图纸材料表!$A$1,COUNTIF(图纸材料表!B:B,"&lt;"&amp;A21)+1,5,COUNTIF(图纸材料表!B:B,"&lt;="&amp;A21)-COUNTIF(图纸材料表!B:B,"&lt;"&amp;A21),4),4),"")</f>
        <v>100</v>
      </c>
      <c r="U21">
        <f t="shared" si="10"/>
        <v>19</v>
      </c>
      <c r="V21" t="str">
        <f t="shared" si="11"/>
        <v>landscape_100_01</v>
      </c>
      <c r="W21" t="str">
        <f t="shared" si="12"/>
        <v>set:blockcity_items.json image:landscape_100_01</v>
      </c>
      <c r="X21" t="str">
        <f t="shared" si="13"/>
        <v>landscape_32_01</v>
      </c>
      <c r="Y21" t="s">
        <v>889</v>
      </c>
      <c r="Z21">
        <v>890</v>
      </c>
      <c r="AA21">
        <f t="shared" ca="1" si="14"/>
        <v>0</v>
      </c>
    </row>
    <row r="22" spans="1:27">
      <c r="A22">
        <f t="shared" si="3"/>
        <v>20</v>
      </c>
      <c r="B22" s="84">
        <v>20</v>
      </c>
      <c r="C22" s="1">
        <v>2120</v>
      </c>
      <c r="D22" s="85" t="s">
        <v>890</v>
      </c>
      <c r="E22" s="1">
        <v>1</v>
      </c>
      <c r="F22" s="7">
        <f t="shared" si="16"/>
        <v>3</v>
      </c>
      <c r="G22" s="7">
        <f t="shared" si="5"/>
        <v>3</v>
      </c>
      <c r="H22" s="7">
        <f t="shared" si="6"/>
        <v>5</v>
      </c>
      <c r="I22" s="7">
        <f t="shared" si="7"/>
        <v>0</v>
      </c>
      <c r="J22" s="1">
        <v>2</v>
      </c>
      <c r="K22" s="7" t="str">
        <f t="shared" si="0"/>
        <v>set:items.json image:drawing_2</v>
      </c>
      <c r="L22" s="7" t="str">
        <f t="shared" si="1"/>
        <v>drawing_tag_2</v>
      </c>
      <c r="M22" s="129" t="s">
        <v>73</v>
      </c>
      <c r="N22" s="19" t="s">
        <v>891</v>
      </c>
      <c r="O22" s="1">
        <v>123</v>
      </c>
      <c r="P22">
        <f t="shared" si="8"/>
        <v>1</v>
      </c>
      <c r="Q22">
        <f t="shared" si="15"/>
        <v>0.1</v>
      </c>
      <c r="R22">
        <f ca="1">IFERROR(SUM(OFFSET(图纸材料表!$A$1,COUNTIF(图纸材料表!B:B,"&lt;"&amp;A22)+1,7,COUNTIF(图纸材料表!B:B,"&lt;="&amp;A22)-COUNTIF(图纸材料表!B:B,"&lt;"&amp;A22),1)),"")</f>
        <v>74</v>
      </c>
      <c r="S22">
        <f t="shared" ca="1" si="9"/>
        <v>74</v>
      </c>
      <c r="T22">
        <f ca="1">IFERROR(VLOOKUP(MAX(OFFSET(图纸材料表!$A$1,COUNTIF(图纸材料表!B:B,"&lt;"&amp;A22)+1,5,COUNTIF(图纸材料表!B:B,"&lt;="&amp;A22)-COUNTIF(图纸材料表!B:B,"&lt;"&amp;A22),1)),OFFSET(图纸材料表!$A$1,COUNTIF(图纸材料表!B:B,"&lt;"&amp;A22)+1,5,COUNTIF(图纸材料表!B:B,"&lt;="&amp;A22)-COUNTIF(图纸材料表!B:B,"&lt;"&amp;A22),4),4),"")</f>
        <v>1</v>
      </c>
      <c r="U22">
        <f t="shared" si="10"/>
        <v>20</v>
      </c>
      <c r="V22" t="str">
        <f t="shared" si="11"/>
        <v>landscape_100_02</v>
      </c>
      <c r="W22" t="str">
        <f t="shared" si="12"/>
        <v>set:blockcity_items.json image:landscape_100_02</v>
      </c>
      <c r="X22" t="str">
        <f t="shared" si="13"/>
        <v>landscape_32_02</v>
      </c>
      <c r="Y22" t="s">
        <v>892</v>
      </c>
      <c r="Z22">
        <v>74</v>
      </c>
      <c r="AA22">
        <f t="shared" ca="1" si="14"/>
        <v>0</v>
      </c>
    </row>
    <row r="23" spans="1:27">
      <c r="A23">
        <f t="shared" si="3"/>
        <v>21</v>
      </c>
      <c r="B23" s="84">
        <v>19</v>
      </c>
      <c r="C23" s="1">
        <v>2121</v>
      </c>
      <c r="D23" s="85" t="s">
        <v>893</v>
      </c>
      <c r="E23" s="1">
        <v>1</v>
      </c>
      <c r="F23" s="7">
        <f t="shared" si="16"/>
        <v>1</v>
      </c>
      <c r="G23" s="7">
        <f t="shared" si="5"/>
        <v>1</v>
      </c>
      <c r="H23" s="7">
        <f t="shared" si="6"/>
        <v>5</v>
      </c>
      <c r="I23" s="7">
        <f t="shared" si="7"/>
        <v>0</v>
      </c>
      <c r="J23" s="1">
        <v>2</v>
      </c>
      <c r="K23" s="7" t="str">
        <f t="shared" si="0"/>
        <v>set:items.json image:drawing_2</v>
      </c>
      <c r="L23" s="7" t="str">
        <f t="shared" si="1"/>
        <v>drawing_tag_2</v>
      </c>
      <c r="M23" s="129" t="s">
        <v>73</v>
      </c>
      <c r="N23" s="19" t="s">
        <v>894</v>
      </c>
      <c r="O23" s="1">
        <v>123</v>
      </c>
      <c r="P23">
        <f t="shared" si="8"/>
        <v>1</v>
      </c>
      <c r="Q23">
        <f t="shared" si="15"/>
        <v>0.1</v>
      </c>
      <c r="R23">
        <f ca="1">IFERROR(SUM(OFFSET(图纸材料表!$A$1,COUNTIF(图纸材料表!B:B,"&lt;"&amp;A23)+1,7,COUNTIF(图纸材料表!B:B,"&lt;="&amp;A23)-COUNTIF(图纸材料表!B:B,"&lt;"&amp;A23),1)),"")</f>
        <v>24</v>
      </c>
      <c r="S23">
        <f t="shared" ca="1" si="9"/>
        <v>24</v>
      </c>
      <c r="T23">
        <f ca="1">IFERROR(VLOOKUP(MAX(OFFSET(图纸材料表!$A$1,COUNTIF(图纸材料表!B:B,"&lt;"&amp;A23)+1,5,COUNTIF(图纸材料表!B:B,"&lt;="&amp;A23)-COUNTIF(图纸材料表!B:B,"&lt;"&amp;A23),1)),OFFSET(图纸材料表!$A$1,COUNTIF(图纸材料表!B:B,"&lt;"&amp;A23)+1,5,COUNTIF(图纸材料表!B:B,"&lt;="&amp;A23)-COUNTIF(图纸材料表!B:B,"&lt;"&amp;A23),4),4),"")</f>
        <v>1</v>
      </c>
      <c r="U23">
        <f t="shared" si="10"/>
        <v>21</v>
      </c>
      <c r="V23" t="str">
        <f t="shared" si="11"/>
        <v>landscape_100_03</v>
      </c>
      <c r="W23" t="str">
        <f t="shared" si="12"/>
        <v>set:blockcity_items.json image:landscape_100_03</v>
      </c>
      <c r="X23" t="str">
        <f t="shared" si="13"/>
        <v>landscape_32_03</v>
      </c>
      <c r="Y23" t="s">
        <v>895</v>
      </c>
      <c r="Z23">
        <v>24</v>
      </c>
      <c r="AA23">
        <f t="shared" ca="1" si="14"/>
        <v>0</v>
      </c>
    </row>
    <row r="24" spans="1:27">
      <c r="A24">
        <f t="shared" si="3"/>
        <v>22</v>
      </c>
      <c r="B24" s="84">
        <v>25</v>
      </c>
      <c r="C24" s="1">
        <v>2122</v>
      </c>
      <c r="D24" s="85" t="s">
        <v>896</v>
      </c>
      <c r="E24" s="1">
        <v>1</v>
      </c>
      <c r="F24" s="7">
        <f t="shared" si="16"/>
        <v>5</v>
      </c>
      <c r="G24" s="7">
        <f t="shared" si="5"/>
        <v>5</v>
      </c>
      <c r="H24" s="7">
        <f t="shared" si="6"/>
        <v>2</v>
      </c>
      <c r="I24" s="7">
        <f t="shared" si="7"/>
        <v>1</v>
      </c>
      <c r="J24" s="1">
        <v>2</v>
      </c>
      <c r="K24" s="7" t="str">
        <f t="shared" si="0"/>
        <v>set:items.json image:drawing_2</v>
      </c>
      <c r="L24" s="7" t="str">
        <f t="shared" si="1"/>
        <v>drawing_tag_2</v>
      </c>
      <c r="M24" s="129" t="s">
        <v>73</v>
      </c>
      <c r="N24" s="19" t="s">
        <v>897</v>
      </c>
      <c r="O24" s="1">
        <v>123</v>
      </c>
      <c r="P24">
        <f t="shared" si="8"/>
        <v>1</v>
      </c>
      <c r="Q24">
        <f t="shared" si="15"/>
        <v>0.1</v>
      </c>
      <c r="R24">
        <f ca="1">IFERROR(SUM(OFFSET(图纸材料表!$A$1,COUNTIF(图纸材料表!B:B,"&lt;"&amp;A24)+1,7,COUNTIF(图纸材料表!B:B,"&lt;="&amp;A24)-COUNTIF(图纸材料表!B:B,"&lt;"&amp;A24),1)),"")</f>
        <v>172</v>
      </c>
      <c r="S24">
        <f t="shared" ca="1" si="9"/>
        <v>172</v>
      </c>
      <c r="T24">
        <f ca="1">IFERROR(VLOOKUP(MAX(OFFSET(图纸材料表!$A$1,COUNTIF(图纸材料表!B:B,"&lt;"&amp;A24)+1,5,COUNTIF(图纸材料表!B:B,"&lt;="&amp;A24)-COUNTIF(图纸材料表!B:B,"&lt;"&amp;A24),1)),OFFSET(图纸材料表!$A$1,COUNTIF(图纸材料表!B:B,"&lt;"&amp;A24)+1,5,COUNTIF(图纸材料表!B:B,"&lt;="&amp;A24)-COUNTIF(图纸材料表!B:B,"&lt;"&amp;A24),4),4),"")</f>
        <v>16</v>
      </c>
      <c r="U24">
        <f t="shared" si="10"/>
        <v>22</v>
      </c>
      <c r="V24" t="str">
        <f t="shared" si="11"/>
        <v>landscape_100_04</v>
      </c>
      <c r="W24" t="str">
        <f t="shared" si="12"/>
        <v>set:blockcity_items.json image:landscape_100_04</v>
      </c>
      <c r="X24" t="str">
        <f t="shared" si="13"/>
        <v>landscape_32_04</v>
      </c>
      <c r="Y24" t="s">
        <v>898</v>
      </c>
      <c r="Z24">
        <v>172</v>
      </c>
      <c r="AA24">
        <f t="shared" ca="1" si="14"/>
        <v>0</v>
      </c>
    </row>
    <row r="25" spans="1:27">
      <c r="A25">
        <f t="shared" si="3"/>
        <v>23</v>
      </c>
      <c r="B25" s="84">
        <v>26</v>
      </c>
      <c r="C25" s="1">
        <v>2123</v>
      </c>
      <c r="D25" s="85" t="s">
        <v>899</v>
      </c>
      <c r="E25" s="1">
        <v>1</v>
      </c>
      <c r="F25" s="7">
        <f t="shared" si="16"/>
        <v>5</v>
      </c>
      <c r="G25" s="7">
        <f t="shared" si="5"/>
        <v>5</v>
      </c>
      <c r="H25" s="7">
        <f t="shared" si="6"/>
        <v>4</v>
      </c>
      <c r="I25" s="7">
        <f t="shared" si="7"/>
        <v>0</v>
      </c>
      <c r="J25" s="1">
        <v>2</v>
      </c>
      <c r="K25" s="7" t="str">
        <f t="shared" si="0"/>
        <v>set:items.json image:drawing_2</v>
      </c>
      <c r="L25" s="7" t="str">
        <f t="shared" si="1"/>
        <v>drawing_tag_2</v>
      </c>
      <c r="M25" s="129" t="s">
        <v>73</v>
      </c>
      <c r="N25" s="19" t="s">
        <v>900</v>
      </c>
      <c r="O25" s="1">
        <v>123</v>
      </c>
      <c r="P25">
        <f t="shared" si="8"/>
        <v>1</v>
      </c>
      <c r="Q25">
        <f t="shared" si="15"/>
        <v>0.1</v>
      </c>
      <c r="R25">
        <f ca="1">IFERROR(SUM(OFFSET(图纸材料表!$A$1,COUNTIF(图纸材料表!B:B,"&lt;"&amp;A25)+1,7,COUNTIF(图纸材料表!B:B,"&lt;="&amp;A25)-COUNTIF(图纸材料表!B:B,"&lt;"&amp;A25),1)),"")</f>
        <v>244</v>
      </c>
      <c r="S25">
        <f t="shared" ca="1" si="9"/>
        <v>244</v>
      </c>
      <c r="T25">
        <f ca="1">IFERROR(VLOOKUP(MAX(OFFSET(图纸材料表!$A$1,COUNTIF(图纸材料表!B:B,"&lt;"&amp;A25)+1,5,COUNTIF(图纸材料表!B:B,"&lt;="&amp;A25)-COUNTIF(图纸材料表!B:B,"&lt;"&amp;A25),1)),OFFSET(图纸材料表!$A$1,COUNTIF(图纸材料表!B:B,"&lt;"&amp;A25)+1,5,COUNTIF(图纸材料表!B:B,"&lt;="&amp;A25)-COUNTIF(图纸材料表!B:B,"&lt;"&amp;A25),4),4),"")</f>
        <v>1</v>
      </c>
      <c r="U25">
        <f t="shared" si="10"/>
        <v>23</v>
      </c>
      <c r="V25" t="str">
        <f t="shared" si="11"/>
        <v>landscape_100_05</v>
      </c>
      <c r="W25" t="str">
        <f t="shared" si="12"/>
        <v>set:blockcity_items.json image:landscape_100_05</v>
      </c>
      <c r="X25" t="str">
        <f t="shared" si="13"/>
        <v>landscape_32_05</v>
      </c>
      <c r="Y25" t="s">
        <v>901</v>
      </c>
      <c r="Z25">
        <v>244</v>
      </c>
      <c r="AA25">
        <f t="shared" ca="1" si="14"/>
        <v>0</v>
      </c>
    </row>
    <row r="26" spans="1:27">
      <c r="A26">
        <f t="shared" si="3"/>
        <v>24</v>
      </c>
      <c r="B26" s="84">
        <v>22</v>
      </c>
      <c r="C26" s="1">
        <v>2124</v>
      </c>
      <c r="D26" s="85" t="s">
        <v>902</v>
      </c>
      <c r="E26" s="1">
        <v>1</v>
      </c>
      <c r="F26" s="7">
        <f t="shared" si="16"/>
        <v>3</v>
      </c>
      <c r="G26" s="7">
        <f t="shared" si="5"/>
        <v>3</v>
      </c>
      <c r="H26" s="7">
        <f t="shared" si="6"/>
        <v>4</v>
      </c>
      <c r="I26" s="7">
        <f t="shared" si="7"/>
        <v>0</v>
      </c>
      <c r="J26" s="1">
        <v>2</v>
      </c>
      <c r="K26" s="7" t="str">
        <f t="shared" si="0"/>
        <v>set:items.json image:drawing_2</v>
      </c>
      <c r="L26" s="7" t="str">
        <f t="shared" si="1"/>
        <v>drawing_tag_2</v>
      </c>
      <c r="M26" s="129" t="s">
        <v>73</v>
      </c>
      <c r="N26" s="19" t="s">
        <v>903</v>
      </c>
      <c r="O26" s="1">
        <v>123</v>
      </c>
      <c r="P26">
        <f t="shared" si="8"/>
        <v>1</v>
      </c>
      <c r="Q26">
        <f t="shared" si="15"/>
        <v>0.1</v>
      </c>
      <c r="R26">
        <f ca="1">IFERROR(SUM(OFFSET(图纸材料表!$A$1,COUNTIF(图纸材料表!B:B,"&lt;"&amp;A26)+1,7,COUNTIF(图纸材料表!B:B,"&lt;="&amp;A26)-COUNTIF(图纸材料表!B:B,"&lt;"&amp;A26),1)),"")</f>
        <v>156</v>
      </c>
      <c r="S26">
        <f t="shared" ca="1" si="9"/>
        <v>156</v>
      </c>
      <c r="T26">
        <f ca="1">IFERROR(VLOOKUP(MAX(OFFSET(图纸材料表!$A$1,COUNTIF(图纸材料表!B:B,"&lt;"&amp;A26)+1,5,COUNTIF(图纸材料表!B:B,"&lt;="&amp;A26)-COUNTIF(图纸材料表!B:B,"&lt;"&amp;A26),1)),OFFSET(图纸材料表!$A$1,COUNTIF(图纸材料表!B:B,"&lt;"&amp;A26)+1,5,COUNTIF(图纸材料表!B:B,"&lt;="&amp;A26)-COUNTIF(图纸材料表!B:B,"&lt;"&amp;A26),4),4),"")</f>
        <v>3</v>
      </c>
      <c r="U26">
        <f t="shared" si="10"/>
        <v>24</v>
      </c>
      <c r="V26" t="str">
        <f t="shared" si="11"/>
        <v>landscape_100_06</v>
      </c>
      <c r="W26" t="str">
        <f t="shared" si="12"/>
        <v>set:blockcity_items.json image:landscape_100_06</v>
      </c>
      <c r="X26" t="str">
        <f t="shared" si="13"/>
        <v>landscape_32_06</v>
      </c>
      <c r="Y26" t="s">
        <v>10</v>
      </c>
      <c r="Z26">
        <v>156</v>
      </c>
      <c r="AA26">
        <f t="shared" ca="1" si="14"/>
        <v>0</v>
      </c>
    </row>
    <row r="27" spans="1:27">
      <c r="A27">
        <f t="shared" si="3"/>
        <v>25</v>
      </c>
      <c r="B27" s="84">
        <v>21</v>
      </c>
      <c r="C27" s="1">
        <v>2125</v>
      </c>
      <c r="D27" s="85" t="s">
        <v>904</v>
      </c>
      <c r="E27" s="1">
        <v>1</v>
      </c>
      <c r="F27" s="7">
        <f t="shared" si="16"/>
        <v>2</v>
      </c>
      <c r="G27" s="7">
        <f t="shared" si="5"/>
        <v>2</v>
      </c>
      <c r="H27" s="7">
        <f t="shared" si="6"/>
        <v>8</v>
      </c>
      <c r="I27" s="7">
        <f t="shared" si="7"/>
        <v>0</v>
      </c>
      <c r="J27" s="1">
        <v>2</v>
      </c>
      <c r="K27" s="7" t="str">
        <f t="shared" si="0"/>
        <v>set:items.json image:drawing_2</v>
      </c>
      <c r="L27" s="7" t="str">
        <f t="shared" si="1"/>
        <v>drawing_tag_2</v>
      </c>
      <c r="M27" s="129" t="s">
        <v>73</v>
      </c>
      <c r="N27" s="19" t="s">
        <v>905</v>
      </c>
      <c r="O27" s="1">
        <v>123</v>
      </c>
      <c r="P27">
        <f t="shared" si="8"/>
        <v>1</v>
      </c>
      <c r="Q27">
        <f t="shared" si="15"/>
        <v>0.1</v>
      </c>
      <c r="R27">
        <f ca="1">IFERROR(SUM(OFFSET(图纸材料表!$A$1,COUNTIF(图纸材料表!B:B,"&lt;"&amp;A27)+1,7,COUNTIF(图纸材料表!B:B,"&lt;="&amp;A27)-COUNTIF(图纸材料表!B:B,"&lt;"&amp;A27),1)),"")</f>
        <v>74</v>
      </c>
      <c r="S27">
        <f t="shared" ca="1" si="9"/>
        <v>74</v>
      </c>
      <c r="T27">
        <f ca="1">IFERROR(VLOOKUP(MAX(OFFSET(图纸材料表!$A$1,COUNTIF(图纸材料表!B:B,"&lt;"&amp;A27)+1,5,COUNTIF(图纸材料表!B:B,"&lt;="&amp;A27)-COUNTIF(图纸材料表!B:B,"&lt;"&amp;A27),1)),OFFSET(图纸材料表!$A$1,COUNTIF(图纸材料表!B:B,"&lt;"&amp;A27)+1,5,COUNTIF(图纸材料表!B:B,"&lt;="&amp;A27)-COUNTIF(图纸材料表!B:B,"&lt;"&amp;A27),4),4),"")</f>
        <v>2</v>
      </c>
      <c r="U27">
        <f t="shared" si="10"/>
        <v>25</v>
      </c>
      <c r="V27" t="str">
        <f t="shared" si="11"/>
        <v>landscape_100_07</v>
      </c>
      <c r="W27" t="str">
        <f t="shared" si="12"/>
        <v>set:blockcity_items.json image:landscape_100_07</v>
      </c>
      <c r="X27" t="str">
        <f t="shared" si="13"/>
        <v>landscape_32_07</v>
      </c>
      <c r="Y27" t="s">
        <v>906</v>
      </c>
      <c r="Z27">
        <v>74</v>
      </c>
      <c r="AA27">
        <f t="shared" ca="1" si="14"/>
        <v>0</v>
      </c>
    </row>
    <row r="28" spans="1:27">
      <c r="A28">
        <f t="shared" si="3"/>
        <v>26</v>
      </c>
      <c r="B28" s="84">
        <v>27</v>
      </c>
      <c r="C28" s="1">
        <v>2126</v>
      </c>
      <c r="D28" s="85" t="s">
        <v>907</v>
      </c>
      <c r="E28" s="1">
        <v>1</v>
      </c>
      <c r="F28" s="7">
        <f t="shared" si="16"/>
        <v>7</v>
      </c>
      <c r="G28" s="7">
        <f t="shared" si="5"/>
        <v>7</v>
      </c>
      <c r="H28" s="7">
        <f t="shared" si="6"/>
        <v>11</v>
      </c>
      <c r="I28" s="7">
        <f t="shared" si="7"/>
        <v>1</v>
      </c>
      <c r="J28" s="1">
        <v>2</v>
      </c>
      <c r="K28" s="7" t="str">
        <f t="shared" si="0"/>
        <v>set:items.json image:drawing_2</v>
      </c>
      <c r="L28" s="7" t="str">
        <f t="shared" si="1"/>
        <v>drawing_tag_2</v>
      </c>
      <c r="M28" s="129" t="s">
        <v>73</v>
      </c>
      <c r="N28" s="19" t="s">
        <v>908</v>
      </c>
      <c r="O28" s="1">
        <v>123</v>
      </c>
      <c r="P28">
        <f t="shared" si="8"/>
        <v>1</v>
      </c>
      <c r="Q28">
        <f t="shared" si="15"/>
        <v>0.1</v>
      </c>
      <c r="R28">
        <f ca="1">IFERROR(SUM(OFFSET(图纸材料表!$A$1,COUNTIF(图纸材料表!B:B,"&lt;"&amp;A28)+1,7,COUNTIF(图纸材料表!B:B,"&lt;="&amp;A28)-COUNTIF(图纸材料表!B:B,"&lt;"&amp;A28),1)),"")</f>
        <v>344</v>
      </c>
      <c r="S28">
        <f t="shared" ca="1" si="9"/>
        <v>344</v>
      </c>
      <c r="T28">
        <f ca="1">IFERROR(VLOOKUP(MAX(OFFSET(图纸材料表!$A$1,COUNTIF(图纸材料表!B:B,"&lt;"&amp;A28)+1,5,COUNTIF(图纸材料表!B:B,"&lt;="&amp;A28)-COUNTIF(图纸材料表!B:B,"&lt;"&amp;A28),1)),OFFSET(图纸材料表!$A$1,COUNTIF(图纸材料表!B:B,"&lt;"&amp;A28)+1,5,COUNTIF(图纸材料表!B:B,"&lt;="&amp;A28)-COUNTIF(图纸材料表!B:B,"&lt;"&amp;A28),4),4),"")</f>
        <v>1</v>
      </c>
      <c r="U28">
        <f t="shared" si="10"/>
        <v>26</v>
      </c>
      <c r="V28" t="str">
        <f t="shared" si="11"/>
        <v>landscape_100_08</v>
      </c>
      <c r="W28" t="str">
        <f t="shared" si="12"/>
        <v>set:blockcity_items.json image:landscape_100_08</v>
      </c>
      <c r="X28" t="str">
        <f t="shared" si="13"/>
        <v>landscape_32_08</v>
      </c>
      <c r="Y28" t="s">
        <v>909</v>
      </c>
      <c r="Z28">
        <v>344</v>
      </c>
      <c r="AA28">
        <f t="shared" ca="1" si="14"/>
        <v>0</v>
      </c>
    </row>
    <row r="29" spans="1:27">
      <c r="A29">
        <f t="shared" si="3"/>
        <v>27</v>
      </c>
      <c r="B29" s="84">
        <v>24</v>
      </c>
      <c r="C29" s="1">
        <v>2127</v>
      </c>
      <c r="D29" s="85" t="s">
        <v>910</v>
      </c>
      <c r="E29" s="1">
        <v>1</v>
      </c>
      <c r="F29" s="7">
        <f t="shared" si="16"/>
        <v>5</v>
      </c>
      <c r="G29" s="7">
        <f t="shared" si="5"/>
        <v>5</v>
      </c>
      <c r="H29" s="7">
        <f t="shared" si="6"/>
        <v>6</v>
      </c>
      <c r="I29" s="7">
        <f t="shared" si="7"/>
        <v>0</v>
      </c>
      <c r="J29" s="1">
        <v>2</v>
      </c>
      <c r="K29" s="7" t="str">
        <f t="shared" si="0"/>
        <v>set:items.json image:drawing_2</v>
      </c>
      <c r="L29" s="7" t="str">
        <f t="shared" si="1"/>
        <v>drawing_tag_2</v>
      </c>
      <c r="M29" s="129" t="s">
        <v>73</v>
      </c>
      <c r="N29" s="19" t="s">
        <v>911</v>
      </c>
      <c r="O29" s="1">
        <v>123</v>
      </c>
      <c r="P29">
        <f t="shared" si="8"/>
        <v>1</v>
      </c>
      <c r="Q29">
        <f t="shared" si="15"/>
        <v>0.1</v>
      </c>
      <c r="R29">
        <f ca="1">IFERROR(SUM(OFFSET(图纸材料表!$A$1,COUNTIF(图纸材料表!B:B,"&lt;"&amp;A29)+1,7,COUNTIF(图纸材料表!B:B,"&lt;="&amp;A29)-COUNTIF(图纸材料表!B:B,"&lt;"&amp;A29),1)),"")</f>
        <v>118</v>
      </c>
      <c r="S29">
        <f t="shared" ca="1" si="9"/>
        <v>118</v>
      </c>
      <c r="T29">
        <f ca="1">IFERROR(VLOOKUP(MAX(OFFSET(图纸材料表!$A$1,COUNTIF(图纸材料表!B:B,"&lt;"&amp;A29)+1,5,COUNTIF(图纸材料表!B:B,"&lt;="&amp;A29)-COUNTIF(图纸材料表!B:B,"&lt;"&amp;A29),1)),OFFSET(图纸材料表!$A$1,COUNTIF(图纸材料表!B:B,"&lt;"&amp;A29)+1,5,COUNTIF(图纸材料表!B:B,"&lt;="&amp;A29)-COUNTIF(图纸材料表!B:B,"&lt;"&amp;A29),4),4),"")</f>
        <v>2</v>
      </c>
      <c r="U29">
        <f t="shared" si="10"/>
        <v>27</v>
      </c>
      <c r="V29" t="str">
        <f t="shared" si="11"/>
        <v>landscape_100_09</v>
      </c>
      <c r="W29" t="str">
        <f t="shared" si="12"/>
        <v>set:blockcity_items.json image:landscape_100_09</v>
      </c>
      <c r="X29" t="str">
        <f t="shared" si="13"/>
        <v>landscape_32_09</v>
      </c>
      <c r="Y29" t="s">
        <v>912</v>
      </c>
      <c r="Z29">
        <v>118</v>
      </c>
      <c r="AA29">
        <f t="shared" ca="1" si="14"/>
        <v>0</v>
      </c>
    </row>
    <row r="30" spans="1:27">
      <c r="A30">
        <f t="shared" si="3"/>
        <v>28</v>
      </c>
      <c r="B30" s="84">
        <v>23</v>
      </c>
      <c r="C30" s="1">
        <v>2128</v>
      </c>
      <c r="D30" s="85" t="s">
        <v>1177</v>
      </c>
      <c r="E30" s="1">
        <v>1</v>
      </c>
      <c r="F30" s="7">
        <f t="shared" si="16"/>
        <v>5</v>
      </c>
      <c r="G30" s="7">
        <f t="shared" si="5"/>
        <v>5</v>
      </c>
      <c r="H30" s="7">
        <f t="shared" si="6"/>
        <v>7</v>
      </c>
      <c r="I30" s="7">
        <f t="shared" si="7"/>
        <v>0</v>
      </c>
      <c r="J30" s="1">
        <v>2</v>
      </c>
      <c r="K30" s="7" t="str">
        <f t="shared" si="0"/>
        <v>set:items.json image:drawing_2</v>
      </c>
      <c r="L30" s="7" t="str">
        <f t="shared" si="1"/>
        <v>drawing_tag_2</v>
      </c>
      <c r="M30" s="129" t="s">
        <v>73</v>
      </c>
      <c r="N30" s="19" t="s">
        <v>914</v>
      </c>
      <c r="O30" s="1">
        <v>123</v>
      </c>
      <c r="P30">
        <f t="shared" si="8"/>
        <v>1</v>
      </c>
      <c r="Q30">
        <f t="shared" si="15"/>
        <v>0.1</v>
      </c>
      <c r="R30">
        <f ca="1">IFERROR(SUM(OFFSET(图纸材料表!$A$1,COUNTIF(图纸材料表!B:B,"&lt;"&amp;A30)+1,7,COUNTIF(图纸材料表!B:B,"&lt;="&amp;A30)-COUNTIF(图纸材料表!B:B,"&lt;"&amp;A30),1)),"")</f>
        <v>116</v>
      </c>
      <c r="S30">
        <f t="shared" ca="1" si="9"/>
        <v>116</v>
      </c>
      <c r="T30">
        <f ca="1">IFERROR(VLOOKUP(MAX(OFFSET(图纸材料表!$A$1,COUNTIF(图纸材料表!B:B,"&lt;"&amp;A30)+1,5,COUNTIF(图纸材料表!B:B,"&lt;="&amp;A30)-COUNTIF(图纸材料表!B:B,"&lt;"&amp;A30),1)),OFFSET(图纸材料表!$A$1,COUNTIF(图纸材料表!B:B,"&lt;"&amp;A30)+1,5,COUNTIF(图纸材料表!B:B,"&lt;="&amp;A30)-COUNTIF(图纸材料表!B:B,"&lt;"&amp;A30),4),4),"")</f>
        <v>18</v>
      </c>
      <c r="U30">
        <f t="shared" si="10"/>
        <v>28</v>
      </c>
      <c r="V30" t="str">
        <f t="shared" si="11"/>
        <v>landscape_100_10</v>
      </c>
      <c r="W30" t="str">
        <f t="shared" si="12"/>
        <v>set:blockcity_items.json image:landscape_100_10</v>
      </c>
      <c r="X30" t="str">
        <f t="shared" si="13"/>
        <v>landscape_32_10</v>
      </c>
      <c r="Y30" t="s">
        <v>915</v>
      </c>
      <c r="Z30">
        <v>116</v>
      </c>
      <c r="AA30">
        <f t="shared" ca="1" si="14"/>
        <v>0</v>
      </c>
    </row>
    <row r="31" spans="1:27">
      <c r="A31" s="1">
        <v>901</v>
      </c>
      <c r="B31" s="1">
        <v>29</v>
      </c>
      <c r="C31" s="1">
        <v>0</v>
      </c>
      <c r="D31" s="1" t="s">
        <v>73</v>
      </c>
      <c r="E31" s="1">
        <v>1</v>
      </c>
      <c r="F31" s="7">
        <v>0</v>
      </c>
      <c r="G31" s="7">
        <f t="shared" si="5"/>
        <v>0</v>
      </c>
      <c r="H31" s="7">
        <f t="shared" si="6"/>
        <v>0</v>
      </c>
      <c r="I31" s="7">
        <f t="shared" si="7"/>
        <v>0</v>
      </c>
      <c r="J31" s="1">
        <v>1</v>
      </c>
      <c r="K31" s="7">
        <f t="shared" si="0"/>
        <v>0</v>
      </c>
      <c r="L31" s="7">
        <f t="shared" si="1"/>
        <v>0</v>
      </c>
      <c r="M31" s="129" t="s">
        <v>73</v>
      </c>
      <c r="N31" s="19" t="s">
        <v>916</v>
      </c>
      <c r="O31" s="1">
        <v>123</v>
      </c>
      <c r="P31">
        <f t="shared" si="8"/>
        <v>0</v>
      </c>
      <c r="Q31">
        <f t="shared" si="15"/>
        <v>0.1</v>
      </c>
      <c r="R31">
        <f ca="1">IFERROR(SUM(OFFSET(图纸材料表!$A$1,COUNTIF(图纸材料表!B:B,"&lt;"&amp;A31)+1,7,COUNTIF(图纸材料表!B:B,"&lt;="&amp;A31)-COUNTIF(图纸材料表!B:B,"&lt;"&amp;A31),1)),"")</f>
        <v>240</v>
      </c>
      <c r="S31">
        <f t="shared" ca="1" si="9"/>
        <v>240</v>
      </c>
      <c r="T31">
        <f ca="1">IFERROR(VLOOKUP(MAX(OFFSET(图纸材料表!$A$1,COUNTIF(图纸材料表!B:B,"&lt;"&amp;A31)+1,5,COUNTIF(图纸材料表!B:B,"&lt;="&amp;A31)-COUNTIF(图纸材料表!B:B,"&lt;"&amp;A31),1)),OFFSET(图纸材料表!$A$1,COUNTIF(图纸材料表!B:B,"&lt;"&amp;A31)+1,5,COUNTIF(图纸材料表!B:B,"&lt;="&amp;A31)-COUNTIF(图纸材料表!B:B,"&lt;"&amp;A31),4),4),"")</f>
        <v>30</v>
      </c>
      <c r="U31">
        <f t="shared" ref="U31:U41" si="17">A31</f>
        <v>901</v>
      </c>
      <c r="V31" s="1">
        <f t="shared" si="11"/>
        <v>0</v>
      </c>
      <c r="W31" s="1" t="str">
        <f t="shared" ref="W31:W41" si="18">"set:blockcity_items.json image:"&amp;V31</f>
        <v>set:blockcity_items.json image:0</v>
      </c>
      <c r="X31" s="1">
        <f t="shared" si="13"/>
        <v>0</v>
      </c>
      <c r="Y31" s="1" t="s">
        <v>915</v>
      </c>
      <c r="Z31">
        <v>0</v>
      </c>
      <c r="AA31">
        <v>0</v>
      </c>
    </row>
    <row r="32" spans="1:27">
      <c r="A32" s="1">
        <v>902</v>
      </c>
      <c r="B32" s="1">
        <v>30</v>
      </c>
      <c r="C32" s="1">
        <v>0</v>
      </c>
      <c r="D32" s="1" t="s">
        <v>73</v>
      </c>
      <c r="E32" s="1">
        <v>1</v>
      </c>
      <c r="F32" s="7">
        <v>0</v>
      </c>
      <c r="G32" s="7">
        <f t="shared" si="5"/>
        <v>0</v>
      </c>
      <c r="H32" s="7">
        <f t="shared" si="6"/>
        <v>0</v>
      </c>
      <c r="I32" s="7">
        <f t="shared" si="7"/>
        <v>0</v>
      </c>
      <c r="J32" s="1">
        <v>1</v>
      </c>
      <c r="K32" s="7">
        <f t="shared" si="0"/>
        <v>0</v>
      </c>
      <c r="L32" s="7">
        <f t="shared" si="1"/>
        <v>0</v>
      </c>
      <c r="M32" s="129" t="s">
        <v>73</v>
      </c>
      <c r="N32" s="19" t="s">
        <v>917</v>
      </c>
      <c r="O32" s="1">
        <v>123</v>
      </c>
      <c r="P32">
        <f t="shared" si="8"/>
        <v>0</v>
      </c>
      <c r="Q32">
        <f t="shared" si="15"/>
        <v>0.1</v>
      </c>
      <c r="R32">
        <f ca="1">IFERROR(SUM(OFFSET(图纸材料表!$A$1,COUNTIF(图纸材料表!B:B,"&lt;"&amp;A32)+1,7,COUNTIF(图纸材料表!B:B,"&lt;="&amp;A32)-COUNTIF(图纸材料表!B:B,"&lt;"&amp;A32),1)),"")</f>
        <v>360</v>
      </c>
      <c r="S32">
        <f t="shared" ca="1" si="9"/>
        <v>360</v>
      </c>
      <c r="T32">
        <f ca="1">IFERROR(VLOOKUP(MAX(OFFSET(图纸材料表!$A$1,COUNTIF(图纸材料表!B:B,"&lt;"&amp;A32)+1,5,COUNTIF(图纸材料表!B:B,"&lt;="&amp;A32)-COUNTIF(图纸材料表!B:B,"&lt;"&amp;A32),1)),OFFSET(图纸材料表!$A$1,COUNTIF(图纸材料表!B:B,"&lt;"&amp;A32)+1,5,COUNTIF(图纸材料表!B:B,"&lt;="&amp;A32)-COUNTIF(图纸材料表!B:B,"&lt;"&amp;A32),4),4),"")</f>
        <v>30</v>
      </c>
      <c r="U32">
        <f t="shared" si="17"/>
        <v>902</v>
      </c>
      <c r="V32" s="1">
        <f t="shared" si="11"/>
        <v>0</v>
      </c>
      <c r="W32" s="1" t="str">
        <f t="shared" si="18"/>
        <v>set:blockcity_items.json image:0</v>
      </c>
      <c r="X32" s="1">
        <f t="shared" si="13"/>
        <v>0</v>
      </c>
      <c r="Y32" s="1" t="s">
        <v>915</v>
      </c>
      <c r="Z32">
        <v>0</v>
      </c>
      <c r="AA32">
        <v>0</v>
      </c>
    </row>
    <row r="33" spans="1:27">
      <c r="A33" s="1">
        <v>903</v>
      </c>
      <c r="B33" s="1">
        <v>31</v>
      </c>
      <c r="C33" s="1">
        <v>0</v>
      </c>
      <c r="D33" s="1" t="s">
        <v>73</v>
      </c>
      <c r="E33" s="1">
        <v>1</v>
      </c>
      <c r="F33" s="7">
        <v>0</v>
      </c>
      <c r="G33" s="7">
        <f t="shared" si="5"/>
        <v>0</v>
      </c>
      <c r="H33" s="7">
        <f t="shared" si="6"/>
        <v>0</v>
      </c>
      <c r="I33" s="7">
        <f t="shared" si="7"/>
        <v>0</v>
      </c>
      <c r="J33" s="1">
        <v>1</v>
      </c>
      <c r="K33" s="7">
        <f t="shared" si="0"/>
        <v>0</v>
      </c>
      <c r="L33" s="7">
        <f t="shared" si="1"/>
        <v>0</v>
      </c>
      <c r="M33" s="129" t="s">
        <v>73</v>
      </c>
      <c r="N33" s="19" t="s">
        <v>918</v>
      </c>
      <c r="O33" s="1">
        <v>123</v>
      </c>
      <c r="P33">
        <f t="shared" si="8"/>
        <v>0</v>
      </c>
      <c r="Q33">
        <f t="shared" si="15"/>
        <v>0.1</v>
      </c>
      <c r="R33">
        <f ca="1">IFERROR(SUM(OFFSET(图纸材料表!$A$1,COUNTIF(图纸材料表!B:B,"&lt;"&amp;A33)+1,7,COUNTIF(图纸材料表!B:B,"&lt;="&amp;A33)-COUNTIF(图纸材料表!B:B,"&lt;"&amp;A33),1)),"")</f>
        <v>600</v>
      </c>
      <c r="S33">
        <f t="shared" ca="1" si="9"/>
        <v>600</v>
      </c>
      <c r="T33">
        <f ca="1">IFERROR(VLOOKUP(MAX(OFFSET(图纸材料表!$A$1,COUNTIF(图纸材料表!B:B,"&lt;"&amp;A33)+1,5,COUNTIF(图纸材料表!B:B,"&lt;="&amp;A33)-COUNTIF(图纸材料表!B:B,"&lt;"&amp;A33),1)),OFFSET(图纸材料表!$A$1,COUNTIF(图纸材料表!B:B,"&lt;"&amp;A33)+1,5,COUNTIF(图纸材料表!B:B,"&lt;="&amp;A33)-COUNTIF(图纸材料表!B:B,"&lt;"&amp;A33),4),4),"")</f>
        <v>30</v>
      </c>
      <c r="U33">
        <f t="shared" si="17"/>
        <v>903</v>
      </c>
      <c r="V33" s="1">
        <f t="shared" si="11"/>
        <v>0</v>
      </c>
      <c r="W33" s="1" t="str">
        <f t="shared" si="18"/>
        <v>set:blockcity_items.json image:0</v>
      </c>
      <c r="X33" s="1">
        <f t="shared" si="13"/>
        <v>0</v>
      </c>
      <c r="Y33" s="1" t="s">
        <v>915</v>
      </c>
      <c r="Z33">
        <v>0</v>
      </c>
      <c r="AA33">
        <v>0</v>
      </c>
    </row>
    <row r="34" spans="1:27">
      <c r="A34" s="1">
        <v>904</v>
      </c>
      <c r="B34" s="1">
        <v>32</v>
      </c>
      <c r="C34" s="1">
        <v>0</v>
      </c>
      <c r="D34" s="1" t="s">
        <v>73</v>
      </c>
      <c r="E34" s="1">
        <v>1</v>
      </c>
      <c r="F34" s="7">
        <v>0</v>
      </c>
      <c r="G34" s="7">
        <f t="shared" si="5"/>
        <v>0</v>
      </c>
      <c r="H34" s="7">
        <f t="shared" si="6"/>
        <v>0</v>
      </c>
      <c r="I34" s="7">
        <f t="shared" si="7"/>
        <v>0</v>
      </c>
      <c r="J34" s="1">
        <v>1</v>
      </c>
      <c r="K34" s="7">
        <f t="shared" si="0"/>
        <v>0</v>
      </c>
      <c r="L34" s="7">
        <f t="shared" si="1"/>
        <v>0</v>
      </c>
      <c r="M34" s="129" t="s">
        <v>73</v>
      </c>
      <c r="N34" s="19" t="s">
        <v>919</v>
      </c>
      <c r="O34" s="1">
        <v>123</v>
      </c>
      <c r="P34">
        <f t="shared" si="8"/>
        <v>0</v>
      </c>
      <c r="Q34">
        <f t="shared" ref="Q34:Q44" si="19">Q$2</f>
        <v>0.1</v>
      </c>
      <c r="R34">
        <f ca="1">IFERROR(SUM(OFFSET(图纸材料表!$A$1,COUNTIF(图纸材料表!B:B,"&lt;"&amp;A34)+1,7,COUNTIF(图纸材料表!B:B,"&lt;="&amp;A34)-COUNTIF(图纸材料表!B:B,"&lt;"&amp;A34),1)),"")</f>
        <v>40</v>
      </c>
      <c r="S34">
        <f t="shared" ca="1" si="9"/>
        <v>40</v>
      </c>
      <c r="T34">
        <f ca="1">IFERROR(VLOOKUP(MAX(OFFSET(图纸材料表!$A$1,COUNTIF(图纸材料表!B:B,"&lt;"&amp;A34)+1,5,COUNTIF(图纸材料表!B:B,"&lt;="&amp;A34)-COUNTIF(图纸材料表!B:B,"&lt;"&amp;A34),1)),OFFSET(图纸材料表!$A$1,COUNTIF(图纸材料表!B:B,"&lt;"&amp;A34)+1,5,COUNTIF(图纸材料表!B:B,"&lt;="&amp;A34)-COUNTIF(图纸材料表!B:B,"&lt;"&amp;A34),4),4),"")</f>
        <v>10</v>
      </c>
      <c r="U34">
        <f t="shared" si="17"/>
        <v>904</v>
      </c>
      <c r="V34" s="1">
        <f t="shared" si="11"/>
        <v>0</v>
      </c>
      <c r="W34" s="1" t="str">
        <f t="shared" si="18"/>
        <v>set:blockcity_items.json image:0</v>
      </c>
      <c r="X34" s="1">
        <f t="shared" si="13"/>
        <v>0</v>
      </c>
      <c r="Y34" s="1" t="s">
        <v>915</v>
      </c>
      <c r="Z34">
        <v>0</v>
      </c>
      <c r="AA34">
        <v>0</v>
      </c>
    </row>
    <row r="35" spans="1:27">
      <c r="A35" s="1">
        <v>905</v>
      </c>
      <c r="B35" s="1">
        <v>33</v>
      </c>
      <c r="C35" s="1">
        <v>0</v>
      </c>
      <c r="D35" s="1" t="s">
        <v>73</v>
      </c>
      <c r="E35" s="1">
        <v>1</v>
      </c>
      <c r="F35" s="7">
        <v>0</v>
      </c>
      <c r="G35" s="7">
        <f t="shared" si="5"/>
        <v>0</v>
      </c>
      <c r="H35" s="7">
        <f t="shared" si="6"/>
        <v>0</v>
      </c>
      <c r="I35" s="7">
        <f t="shared" si="7"/>
        <v>0</v>
      </c>
      <c r="J35" s="1">
        <v>1</v>
      </c>
      <c r="K35" s="7">
        <f t="shared" si="0"/>
        <v>0</v>
      </c>
      <c r="L35" s="7">
        <f t="shared" si="1"/>
        <v>0</v>
      </c>
      <c r="M35" s="129" t="s">
        <v>73</v>
      </c>
      <c r="N35" s="19" t="s">
        <v>920</v>
      </c>
      <c r="O35" s="1">
        <v>123</v>
      </c>
      <c r="P35">
        <f t="shared" si="8"/>
        <v>0</v>
      </c>
      <c r="Q35">
        <f t="shared" si="19"/>
        <v>0.1</v>
      </c>
      <c r="R35">
        <f ca="1">IFERROR(SUM(OFFSET(图纸材料表!$A$1,COUNTIF(图纸材料表!B:B,"&lt;"&amp;A35)+1,7,COUNTIF(图纸材料表!B:B,"&lt;="&amp;A35)-COUNTIF(图纸材料表!B:B,"&lt;"&amp;A35),1)),"")</f>
        <v>60</v>
      </c>
      <c r="S35">
        <f t="shared" ca="1" si="9"/>
        <v>60</v>
      </c>
      <c r="T35">
        <f ca="1">IFERROR(VLOOKUP(MAX(OFFSET(图纸材料表!$A$1,COUNTIF(图纸材料表!B:B,"&lt;"&amp;A35)+1,5,COUNTIF(图纸材料表!B:B,"&lt;="&amp;A35)-COUNTIF(图纸材料表!B:B,"&lt;"&amp;A35),1)),OFFSET(图纸材料表!$A$1,COUNTIF(图纸材料表!B:B,"&lt;"&amp;A35)+1,5,COUNTIF(图纸材料表!B:B,"&lt;="&amp;A35)-COUNTIF(图纸材料表!B:B,"&lt;"&amp;A35),4),4),"")</f>
        <v>10</v>
      </c>
      <c r="U35">
        <f t="shared" si="17"/>
        <v>905</v>
      </c>
      <c r="V35" s="1">
        <f t="shared" si="11"/>
        <v>0</v>
      </c>
      <c r="W35" s="1" t="str">
        <f t="shared" si="18"/>
        <v>set:blockcity_items.json image:0</v>
      </c>
      <c r="X35" s="1">
        <f t="shared" si="13"/>
        <v>0</v>
      </c>
      <c r="Y35" s="1" t="s">
        <v>915</v>
      </c>
      <c r="Z35">
        <v>0</v>
      </c>
      <c r="AA35">
        <v>0</v>
      </c>
    </row>
    <row r="36" spans="1:27">
      <c r="A36" s="1">
        <v>906</v>
      </c>
      <c r="B36" s="1">
        <v>34</v>
      </c>
      <c r="C36" s="1">
        <v>0</v>
      </c>
      <c r="D36" s="1" t="s">
        <v>73</v>
      </c>
      <c r="E36" s="1">
        <v>1</v>
      </c>
      <c r="F36" s="7">
        <v>0</v>
      </c>
      <c r="G36" s="7">
        <f t="shared" si="5"/>
        <v>0</v>
      </c>
      <c r="H36" s="7">
        <f t="shared" si="6"/>
        <v>0</v>
      </c>
      <c r="I36" s="7">
        <f t="shared" si="7"/>
        <v>0</v>
      </c>
      <c r="J36" s="1">
        <v>1</v>
      </c>
      <c r="K36" s="7">
        <f t="shared" si="0"/>
        <v>0</v>
      </c>
      <c r="L36" s="7">
        <f t="shared" si="1"/>
        <v>0</v>
      </c>
      <c r="M36" s="129" t="s">
        <v>73</v>
      </c>
      <c r="N36" s="19" t="s">
        <v>921</v>
      </c>
      <c r="O36" s="1">
        <v>123</v>
      </c>
      <c r="P36">
        <f t="shared" si="8"/>
        <v>0</v>
      </c>
      <c r="Q36">
        <f t="shared" si="19"/>
        <v>0.1</v>
      </c>
      <c r="R36">
        <f ca="1">IFERROR(SUM(OFFSET(图纸材料表!$A$1,COUNTIF(图纸材料表!B:B,"&lt;"&amp;A36)+1,7,COUNTIF(图纸材料表!B:B,"&lt;="&amp;A36)-COUNTIF(图纸材料表!B:B,"&lt;"&amp;A36),1)),"")</f>
        <v>140</v>
      </c>
      <c r="S36">
        <f t="shared" ca="1" si="9"/>
        <v>140</v>
      </c>
      <c r="T36">
        <f ca="1">IFERROR(VLOOKUP(MAX(OFFSET(图纸材料表!$A$1,COUNTIF(图纸材料表!B:B,"&lt;"&amp;A36)+1,5,COUNTIF(图纸材料表!B:B,"&lt;="&amp;A36)-COUNTIF(图纸材料表!B:B,"&lt;"&amp;A36),1)),OFFSET(图纸材料表!$A$1,COUNTIF(图纸材料表!B:B,"&lt;"&amp;A36)+1,5,COUNTIF(图纸材料表!B:B,"&lt;="&amp;A36)-COUNTIF(图纸材料表!B:B,"&lt;"&amp;A36),4),4),"")</f>
        <v>10</v>
      </c>
      <c r="U36">
        <f t="shared" si="17"/>
        <v>906</v>
      </c>
      <c r="V36" s="1">
        <f t="shared" si="11"/>
        <v>0</v>
      </c>
      <c r="W36" s="1" t="str">
        <f t="shared" si="18"/>
        <v>set:blockcity_items.json image:0</v>
      </c>
      <c r="X36" s="1">
        <f t="shared" si="13"/>
        <v>0</v>
      </c>
      <c r="Y36" s="1" t="s">
        <v>915</v>
      </c>
      <c r="Z36">
        <v>0</v>
      </c>
      <c r="AA36">
        <v>0</v>
      </c>
    </row>
    <row r="37" spans="1:27">
      <c r="A37" s="1">
        <v>907</v>
      </c>
      <c r="B37" s="1">
        <v>35</v>
      </c>
      <c r="C37" s="1">
        <v>0</v>
      </c>
      <c r="D37" s="1" t="s">
        <v>73</v>
      </c>
      <c r="E37" s="1">
        <v>1</v>
      </c>
      <c r="F37" s="7">
        <v>0</v>
      </c>
      <c r="G37" s="7">
        <f t="shared" si="5"/>
        <v>0</v>
      </c>
      <c r="H37" s="7">
        <f t="shared" si="6"/>
        <v>0</v>
      </c>
      <c r="I37" s="7">
        <f t="shared" si="7"/>
        <v>0</v>
      </c>
      <c r="J37" s="1">
        <v>1</v>
      </c>
      <c r="K37" s="7">
        <f t="shared" si="0"/>
        <v>0</v>
      </c>
      <c r="L37" s="7">
        <f t="shared" si="1"/>
        <v>0</v>
      </c>
      <c r="M37" s="129" t="s">
        <v>73</v>
      </c>
      <c r="N37" s="19" t="s">
        <v>922</v>
      </c>
      <c r="O37" s="1">
        <v>123</v>
      </c>
      <c r="P37">
        <f t="shared" si="8"/>
        <v>0</v>
      </c>
      <c r="Q37">
        <f t="shared" si="19"/>
        <v>0.1</v>
      </c>
      <c r="R37">
        <f ca="1">IFERROR(SUM(OFFSET(图纸材料表!$A$1,COUNTIF(图纸材料表!B:B,"&lt;"&amp;A37)+1,7,COUNTIF(图纸材料表!B:B,"&lt;="&amp;A37)-COUNTIF(图纸材料表!B:B,"&lt;"&amp;A37),1)),"")</f>
        <v>80</v>
      </c>
      <c r="S37">
        <f t="shared" ca="1" si="9"/>
        <v>80</v>
      </c>
      <c r="T37">
        <f ca="1">IFERROR(VLOOKUP(MAX(OFFSET(图纸材料表!$A$1,COUNTIF(图纸材料表!B:B,"&lt;"&amp;A37)+1,5,COUNTIF(图纸材料表!B:B,"&lt;="&amp;A37)-COUNTIF(图纸材料表!B:B,"&lt;"&amp;A37),1)),OFFSET(图纸材料表!$A$1,COUNTIF(图纸材料表!B:B,"&lt;"&amp;A37)+1,5,COUNTIF(图纸材料表!B:B,"&lt;="&amp;A37)-COUNTIF(图纸材料表!B:B,"&lt;"&amp;A37),4),4),"")</f>
        <v>10</v>
      </c>
      <c r="U37">
        <f t="shared" si="17"/>
        <v>907</v>
      </c>
      <c r="V37" s="1">
        <f t="shared" si="11"/>
        <v>0</v>
      </c>
      <c r="W37" s="1" t="str">
        <f t="shared" si="18"/>
        <v>set:blockcity_items.json image:0</v>
      </c>
      <c r="X37" s="1">
        <f t="shared" si="13"/>
        <v>0</v>
      </c>
      <c r="Y37" s="1" t="s">
        <v>915</v>
      </c>
      <c r="Z37">
        <v>0</v>
      </c>
      <c r="AA37">
        <v>0</v>
      </c>
    </row>
    <row r="38" spans="1:27">
      <c r="A38" s="1">
        <v>908</v>
      </c>
      <c r="B38" s="1">
        <v>36</v>
      </c>
      <c r="C38" s="1">
        <v>0</v>
      </c>
      <c r="D38" s="1" t="s">
        <v>73</v>
      </c>
      <c r="E38" s="1">
        <v>1</v>
      </c>
      <c r="F38" s="7">
        <v>0</v>
      </c>
      <c r="G38" s="7">
        <f t="shared" si="5"/>
        <v>0</v>
      </c>
      <c r="H38" s="7">
        <f t="shared" si="6"/>
        <v>0</v>
      </c>
      <c r="I38" s="7">
        <f t="shared" si="7"/>
        <v>0</v>
      </c>
      <c r="J38" s="1">
        <v>1</v>
      </c>
      <c r="K38" s="7">
        <f t="shared" si="0"/>
        <v>0</v>
      </c>
      <c r="L38" s="7">
        <f t="shared" si="1"/>
        <v>0</v>
      </c>
      <c r="M38" s="129" t="s">
        <v>73</v>
      </c>
      <c r="N38" s="19" t="s">
        <v>923</v>
      </c>
      <c r="O38" s="1">
        <v>123</v>
      </c>
      <c r="P38">
        <f t="shared" si="8"/>
        <v>0</v>
      </c>
      <c r="Q38">
        <f t="shared" si="19"/>
        <v>0.1</v>
      </c>
      <c r="R38">
        <f ca="1">IFERROR(SUM(OFFSET(图纸材料表!$A$1,COUNTIF(图纸材料表!B:B,"&lt;"&amp;A38)+1,7,COUNTIF(图纸材料表!B:B,"&lt;="&amp;A38)-COUNTIF(图纸材料表!B:B,"&lt;"&amp;A38),1)),"")</f>
        <v>160</v>
      </c>
      <c r="S38">
        <f t="shared" ca="1" si="9"/>
        <v>160</v>
      </c>
      <c r="T38">
        <f ca="1">IFERROR(VLOOKUP(MAX(OFFSET(图纸材料表!$A$1,COUNTIF(图纸材料表!B:B,"&lt;"&amp;A38)+1,5,COUNTIF(图纸材料表!B:B,"&lt;="&amp;A38)-COUNTIF(图纸材料表!B:B,"&lt;"&amp;A38),1)),OFFSET(图纸材料表!$A$1,COUNTIF(图纸材料表!B:B,"&lt;"&amp;A38)+1,5,COUNTIF(图纸材料表!B:B,"&lt;="&amp;A38)-COUNTIF(图纸材料表!B:B,"&lt;"&amp;A38),4),4),"")</f>
        <v>10</v>
      </c>
      <c r="U38">
        <f t="shared" si="17"/>
        <v>908</v>
      </c>
      <c r="V38" s="1">
        <f t="shared" si="11"/>
        <v>0</v>
      </c>
      <c r="W38" s="1" t="str">
        <f t="shared" si="18"/>
        <v>set:blockcity_items.json image:0</v>
      </c>
      <c r="X38" s="1">
        <f t="shared" si="13"/>
        <v>0</v>
      </c>
      <c r="Y38" s="1" t="s">
        <v>915</v>
      </c>
      <c r="Z38">
        <v>0</v>
      </c>
      <c r="AA38">
        <v>0</v>
      </c>
    </row>
    <row r="39" spans="1:27">
      <c r="A39" s="1">
        <v>909</v>
      </c>
      <c r="B39" s="1">
        <v>37</v>
      </c>
      <c r="C39" s="1">
        <v>0</v>
      </c>
      <c r="D39" s="1" t="s">
        <v>73</v>
      </c>
      <c r="E39" s="1">
        <v>1</v>
      </c>
      <c r="F39" s="7">
        <v>0</v>
      </c>
      <c r="G39" s="7">
        <f t="shared" si="5"/>
        <v>0</v>
      </c>
      <c r="H39" s="7">
        <f t="shared" si="6"/>
        <v>0</v>
      </c>
      <c r="I39" s="7">
        <f t="shared" si="7"/>
        <v>0</v>
      </c>
      <c r="J39" s="1">
        <v>1</v>
      </c>
      <c r="K39" s="7">
        <f t="shared" si="0"/>
        <v>0</v>
      </c>
      <c r="L39" s="7">
        <f t="shared" si="1"/>
        <v>0</v>
      </c>
      <c r="M39" s="129" t="s">
        <v>73</v>
      </c>
      <c r="N39" s="19" t="s">
        <v>924</v>
      </c>
      <c r="O39" s="1">
        <v>123</v>
      </c>
      <c r="P39">
        <f t="shared" si="8"/>
        <v>0</v>
      </c>
      <c r="Q39">
        <f t="shared" si="19"/>
        <v>0.1</v>
      </c>
      <c r="R39">
        <f ca="1">IFERROR(SUM(OFFSET(图纸材料表!$A$1,COUNTIF(图纸材料表!B:B,"&lt;"&amp;A39)+1,7,COUNTIF(图纸材料表!B:B,"&lt;="&amp;A39)-COUNTIF(图纸材料表!B:B,"&lt;"&amp;A39),1)),"")</f>
        <v>240</v>
      </c>
      <c r="S39">
        <f t="shared" ca="1" si="9"/>
        <v>240</v>
      </c>
      <c r="T39">
        <f ca="1">IFERROR(VLOOKUP(MAX(OFFSET(图纸材料表!$A$1,COUNTIF(图纸材料表!B:B,"&lt;"&amp;A39)+1,5,COUNTIF(图纸材料表!B:B,"&lt;="&amp;A39)-COUNTIF(图纸材料表!B:B,"&lt;"&amp;A39),1)),OFFSET(图纸材料表!$A$1,COUNTIF(图纸材料表!B:B,"&lt;"&amp;A39)+1,5,COUNTIF(图纸材料表!B:B,"&lt;="&amp;A39)-COUNTIF(图纸材料表!B:B,"&lt;"&amp;A39),4),4),"")</f>
        <v>10</v>
      </c>
      <c r="U39">
        <f t="shared" si="17"/>
        <v>909</v>
      </c>
      <c r="V39" s="1">
        <f t="shared" si="11"/>
        <v>0</v>
      </c>
      <c r="W39" s="1" t="str">
        <f t="shared" si="18"/>
        <v>set:blockcity_items.json image:0</v>
      </c>
      <c r="X39" s="1">
        <f t="shared" si="13"/>
        <v>0</v>
      </c>
      <c r="Y39" s="1" t="s">
        <v>915</v>
      </c>
      <c r="Z39">
        <v>0</v>
      </c>
      <c r="AA39">
        <v>0</v>
      </c>
    </row>
    <row r="40" spans="1:27">
      <c r="A40" s="1">
        <v>910</v>
      </c>
      <c r="B40" s="1">
        <v>38</v>
      </c>
      <c r="C40" s="1">
        <v>0</v>
      </c>
      <c r="D40" s="1" t="s">
        <v>73</v>
      </c>
      <c r="E40" s="1">
        <v>1</v>
      </c>
      <c r="F40" s="7">
        <v>0</v>
      </c>
      <c r="G40" s="7">
        <f t="shared" si="5"/>
        <v>0</v>
      </c>
      <c r="H40" s="7">
        <f t="shared" si="6"/>
        <v>0</v>
      </c>
      <c r="I40" s="7">
        <f t="shared" si="7"/>
        <v>0</v>
      </c>
      <c r="J40" s="1">
        <v>1</v>
      </c>
      <c r="K40" s="7">
        <f t="shared" si="0"/>
        <v>0</v>
      </c>
      <c r="L40" s="7">
        <f t="shared" si="1"/>
        <v>0</v>
      </c>
      <c r="M40" s="129" t="s">
        <v>73</v>
      </c>
      <c r="N40" s="19" t="s">
        <v>925</v>
      </c>
      <c r="O40" s="1">
        <v>123</v>
      </c>
      <c r="P40">
        <f t="shared" si="8"/>
        <v>0</v>
      </c>
      <c r="Q40">
        <f t="shared" si="19"/>
        <v>0.1</v>
      </c>
      <c r="R40">
        <f ca="1">IFERROR(SUM(OFFSET(图纸材料表!$A$1,COUNTIF(图纸材料表!B:B,"&lt;"&amp;A40)+1,7,COUNTIF(图纸材料表!B:B,"&lt;="&amp;A40)-COUNTIF(图纸材料表!B:B,"&lt;"&amp;A40),1)),"")</f>
        <v>240</v>
      </c>
      <c r="S40">
        <f t="shared" ca="1" si="9"/>
        <v>240</v>
      </c>
      <c r="T40">
        <f ca="1">IFERROR(VLOOKUP(MAX(OFFSET(图纸材料表!$A$1,COUNTIF(图纸材料表!B:B,"&lt;"&amp;A40)+1,5,COUNTIF(图纸材料表!B:B,"&lt;="&amp;A40)-COUNTIF(图纸材料表!B:B,"&lt;"&amp;A40),1)),OFFSET(图纸材料表!$A$1,COUNTIF(图纸材料表!B:B,"&lt;"&amp;A40)+1,5,COUNTIF(图纸材料表!B:B,"&lt;="&amp;A40)-COUNTIF(图纸材料表!B:B,"&lt;"&amp;A40),4),4),"")</f>
        <v>10</v>
      </c>
      <c r="U40">
        <f t="shared" si="17"/>
        <v>910</v>
      </c>
      <c r="V40" s="1">
        <f t="shared" si="11"/>
        <v>0</v>
      </c>
      <c r="W40" s="1" t="str">
        <f t="shared" si="18"/>
        <v>set:blockcity_items.json image:0</v>
      </c>
      <c r="X40" s="1">
        <f t="shared" si="13"/>
        <v>0</v>
      </c>
      <c r="Y40" s="1" t="s">
        <v>915</v>
      </c>
      <c r="Z40">
        <v>0</v>
      </c>
      <c r="AA40">
        <v>0</v>
      </c>
    </row>
    <row r="41" spans="1:27">
      <c r="A41" s="1">
        <v>911</v>
      </c>
      <c r="B41" s="1">
        <v>39</v>
      </c>
      <c r="C41" s="1">
        <v>0</v>
      </c>
      <c r="D41" s="1" t="s">
        <v>73</v>
      </c>
      <c r="E41" s="1">
        <v>1</v>
      </c>
      <c r="F41" s="7">
        <v>0</v>
      </c>
      <c r="G41" s="7">
        <f t="shared" si="5"/>
        <v>0</v>
      </c>
      <c r="H41" s="7">
        <f t="shared" si="6"/>
        <v>0</v>
      </c>
      <c r="I41" s="7">
        <f t="shared" si="7"/>
        <v>0</v>
      </c>
      <c r="J41" s="1">
        <v>1</v>
      </c>
      <c r="K41" s="7">
        <f t="shared" si="0"/>
        <v>0</v>
      </c>
      <c r="L41" s="7">
        <f t="shared" si="1"/>
        <v>0</v>
      </c>
      <c r="M41" s="129" t="s">
        <v>73</v>
      </c>
      <c r="N41" s="19" t="s">
        <v>926</v>
      </c>
      <c r="O41" s="1">
        <v>123</v>
      </c>
      <c r="P41">
        <f t="shared" si="8"/>
        <v>0</v>
      </c>
      <c r="Q41">
        <f t="shared" si="19"/>
        <v>0.1</v>
      </c>
      <c r="R41">
        <f ca="1">IFERROR(SUM(OFFSET(图纸材料表!$A$1,COUNTIF(图纸材料表!B:B,"&lt;"&amp;A41)+1,7,COUNTIF(图纸材料表!B:B,"&lt;="&amp;A41)-COUNTIF(图纸材料表!B:B,"&lt;"&amp;A41),1)),"")</f>
        <v>160</v>
      </c>
      <c r="S41">
        <f t="shared" ca="1" si="9"/>
        <v>160</v>
      </c>
      <c r="T41">
        <f ca="1">IFERROR(VLOOKUP(MAX(OFFSET(图纸材料表!$A$1,COUNTIF(图纸材料表!B:B,"&lt;"&amp;A41)+1,5,COUNTIF(图纸材料表!B:B,"&lt;="&amp;A41)-COUNTIF(图纸材料表!B:B,"&lt;"&amp;A41),1)),OFFSET(图纸材料表!$A$1,COUNTIF(图纸材料表!B:B,"&lt;"&amp;A41)+1,5,COUNTIF(图纸材料表!B:B,"&lt;="&amp;A41)-COUNTIF(图纸材料表!B:B,"&lt;"&amp;A41),4),4),"")</f>
        <v>10</v>
      </c>
      <c r="U41">
        <f t="shared" si="17"/>
        <v>911</v>
      </c>
      <c r="V41" s="1">
        <f t="shared" si="11"/>
        <v>0</v>
      </c>
      <c r="W41" s="1" t="str">
        <f t="shared" si="18"/>
        <v>set:blockcity_items.json image:0</v>
      </c>
      <c r="X41" s="1">
        <f t="shared" si="13"/>
        <v>0</v>
      </c>
      <c r="Y41" s="1" t="s">
        <v>915</v>
      </c>
      <c r="Z41">
        <v>0</v>
      </c>
      <c r="AA41">
        <v>0</v>
      </c>
    </row>
    <row r="42" spans="1:27">
      <c r="A42" s="1">
        <v>912</v>
      </c>
      <c r="B42" s="1">
        <v>40</v>
      </c>
      <c r="C42" s="1">
        <v>0</v>
      </c>
      <c r="D42" s="1" t="s">
        <v>73</v>
      </c>
      <c r="E42" s="1">
        <v>1</v>
      </c>
      <c r="F42" s="7">
        <v>0</v>
      </c>
      <c r="G42" s="7">
        <f t="shared" ref="G42:G44" si="20">IF(D42="@@@",0,MID(D42,FIND("x",D42,1)+1,FIND("x",D42,FIND("x",D42,1)+1)-FIND("x",D42,1)-1)+0)</f>
        <v>0</v>
      </c>
      <c r="H42" s="7">
        <f t="shared" ref="H42:H44" si="21">IF(D42="@@@",0,MID(D42,FIND("x",D42,FIND("x",D42,1)+1)+1,FIND("-",D42,1)-FIND("x",D42,FIND("x",D42,1)+1)-1)+0)</f>
        <v>0</v>
      </c>
      <c r="I42" s="7">
        <f t="shared" ref="I42:I44" si="22">IF(D42="@@@",0,MID(D42,FIND("-",D42,1)+1,FIND(".",D42,1)-FIND("-",D42,1)-1)+0)</f>
        <v>0</v>
      </c>
      <c r="J42" s="1">
        <v>1</v>
      </c>
      <c r="K42" s="7">
        <f t="shared" ref="K42:K44" si="23">IF(D42="@@@",0,VLOOKUP(J42,图纸表_图纸分类,3,1))</f>
        <v>0</v>
      </c>
      <c r="L42" s="7">
        <f t="shared" ref="L42:L44" si="24">IF(D42="@@@",0,VLOOKUP(J42,图纸表_图纸分类,6,1))</f>
        <v>0</v>
      </c>
      <c r="M42" s="129" t="s">
        <v>73</v>
      </c>
      <c r="N42" s="19" t="s">
        <v>1173</v>
      </c>
      <c r="O42" s="1">
        <v>123</v>
      </c>
      <c r="P42">
        <f t="shared" ref="P42:P44" si="25">IF(D42="@@@",0,P$2)</f>
        <v>0</v>
      </c>
      <c r="Q42">
        <f t="shared" si="19"/>
        <v>0.1</v>
      </c>
      <c r="R42">
        <f ca="1">IFERROR(SUM(OFFSET(图纸材料表!$A$1,COUNTIF(图纸材料表!B:B,"&lt;"&amp;A42)+1,7,COUNTIF(图纸材料表!B:B,"&lt;="&amp;A42)-COUNTIF(图纸材料表!B:B,"&lt;"&amp;A42),1)),"")</f>
        <v>320</v>
      </c>
      <c r="S42">
        <f t="shared" ref="S42:S44" ca="1" si="26">R42</f>
        <v>320</v>
      </c>
      <c r="T42">
        <f ca="1">IFERROR(VLOOKUP(MAX(OFFSET(图纸材料表!$A$1,COUNTIF(图纸材料表!B:B,"&lt;"&amp;A42)+1,5,COUNTIF(图纸材料表!B:B,"&lt;="&amp;A42)-COUNTIF(图纸材料表!B:B,"&lt;"&amp;A42),1)),OFFSET(图纸材料表!$A$1,COUNTIF(图纸材料表!B:B,"&lt;"&amp;A42)+1,5,COUNTIF(图纸材料表!B:B,"&lt;="&amp;A42)-COUNTIF(图纸材料表!B:B,"&lt;"&amp;A42),4),4),"")</f>
        <v>10</v>
      </c>
      <c r="U42">
        <f t="shared" ref="U42:U44" si="27">A42</f>
        <v>912</v>
      </c>
      <c r="V42" s="1">
        <f t="shared" ref="V42:V44" si="28">IF(D42="@@@",0,SUBSTITUTE(SUBSTITUTE(MID(LOWER(D42),1,FIND("_",D42,FIND("_",D42,1)+1)-1),"_","_100_",1),"build","building",1))</f>
        <v>0</v>
      </c>
      <c r="W42" s="1" t="str">
        <f t="shared" ref="W42:W44" si="29">"set:blockcity_items.json image:"&amp;V42</f>
        <v>set:blockcity_items.json image:0</v>
      </c>
      <c r="X42" s="1">
        <f t="shared" ref="X42:X44" si="30">IF(D42="@@@",0,SUBSTITUTE(SUBSTITUTE(MID(LOWER(D42),1,FIND("_",D42,FIND("_",D42,1)+1)-1),"_","_32_",1),"build","building",1))</f>
        <v>0</v>
      </c>
      <c r="Y42" s="1" t="s">
        <v>915</v>
      </c>
      <c r="Z42">
        <v>0</v>
      </c>
      <c r="AA42">
        <v>0</v>
      </c>
    </row>
    <row r="43" spans="1:27">
      <c r="A43" s="1">
        <v>913</v>
      </c>
      <c r="B43" s="1">
        <v>41</v>
      </c>
      <c r="C43" s="1">
        <v>0</v>
      </c>
      <c r="D43" s="1" t="s">
        <v>73</v>
      </c>
      <c r="E43" s="1">
        <v>1</v>
      </c>
      <c r="F43" s="7">
        <v>0</v>
      </c>
      <c r="G43" s="7">
        <f t="shared" si="20"/>
        <v>0</v>
      </c>
      <c r="H43" s="7">
        <f t="shared" si="21"/>
        <v>0</v>
      </c>
      <c r="I43" s="7">
        <f t="shared" si="22"/>
        <v>0</v>
      </c>
      <c r="J43" s="1">
        <v>1</v>
      </c>
      <c r="K43" s="7">
        <f t="shared" si="23"/>
        <v>0</v>
      </c>
      <c r="L43" s="7">
        <f t="shared" si="24"/>
        <v>0</v>
      </c>
      <c r="M43" s="129" t="s">
        <v>73</v>
      </c>
      <c r="N43" s="19" t="s">
        <v>1174</v>
      </c>
      <c r="O43" s="1">
        <v>123</v>
      </c>
      <c r="P43">
        <f t="shared" si="25"/>
        <v>0</v>
      </c>
      <c r="Q43">
        <f t="shared" si="19"/>
        <v>0.1</v>
      </c>
      <c r="R43">
        <f ca="1">IFERROR(SUM(OFFSET(图纸材料表!$A$1,COUNTIF(图纸材料表!B:B,"&lt;"&amp;A43)+1,7,COUNTIF(图纸材料表!B:B,"&lt;="&amp;A43)-COUNTIF(图纸材料表!B:B,"&lt;"&amp;A43),1)),"")</f>
        <v>420</v>
      </c>
      <c r="S43">
        <f t="shared" ca="1" si="26"/>
        <v>420</v>
      </c>
      <c r="T43">
        <f ca="1">IFERROR(VLOOKUP(MAX(OFFSET(图纸材料表!$A$1,COUNTIF(图纸材料表!B:B,"&lt;"&amp;A43)+1,5,COUNTIF(图纸材料表!B:B,"&lt;="&amp;A43)-COUNTIF(图纸材料表!B:B,"&lt;"&amp;A43),1)),OFFSET(图纸材料表!$A$1,COUNTIF(图纸材料表!B:B,"&lt;"&amp;A43)+1,5,COUNTIF(图纸材料表!B:B,"&lt;="&amp;A43)-COUNTIF(图纸材料表!B:B,"&lt;"&amp;A43),4),4),"")</f>
        <v>10</v>
      </c>
      <c r="U43">
        <f t="shared" si="27"/>
        <v>913</v>
      </c>
      <c r="V43" s="1">
        <f t="shared" si="28"/>
        <v>0</v>
      </c>
      <c r="W43" s="1" t="str">
        <f t="shared" si="29"/>
        <v>set:blockcity_items.json image:0</v>
      </c>
      <c r="X43" s="1">
        <f t="shared" si="30"/>
        <v>0</v>
      </c>
      <c r="Y43" s="1" t="s">
        <v>915</v>
      </c>
      <c r="Z43">
        <v>0</v>
      </c>
      <c r="AA43">
        <v>0</v>
      </c>
    </row>
    <row r="44" spans="1:27">
      <c r="A44" s="1">
        <v>914</v>
      </c>
      <c r="B44" s="1">
        <v>42</v>
      </c>
      <c r="C44" s="1">
        <v>0</v>
      </c>
      <c r="D44" s="1" t="s">
        <v>1178</v>
      </c>
      <c r="E44" s="1">
        <v>1</v>
      </c>
      <c r="F44" s="7">
        <v>0</v>
      </c>
      <c r="G44" s="7">
        <f t="shared" si="20"/>
        <v>11</v>
      </c>
      <c r="H44" s="7">
        <f t="shared" si="21"/>
        <v>5</v>
      </c>
      <c r="I44" s="7">
        <f t="shared" si="22"/>
        <v>0</v>
      </c>
      <c r="J44" s="1">
        <v>2</v>
      </c>
      <c r="K44" s="7" t="str">
        <f t="shared" si="23"/>
        <v>set:items.json image:drawing_2</v>
      </c>
      <c r="L44" s="7" t="str">
        <f t="shared" si="24"/>
        <v>drawing_tag_2</v>
      </c>
      <c r="M44" s="129" t="s">
        <v>73</v>
      </c>
      <c r="N44" s="19" t="s">
        <v>1176</v>
      </c>
      <c r="O44" s="1">
        <v>123</v>
      </c>
      <c r="P44">
        <f t="shared" si="25"/>
        <v>1</v>
      </c>
      <c r="Q44">
        <f t="shared" si="19"/>
        <v>0.1</v>
      </c>
      <c r="R44">
        <f ca="1">IFERROR(SUM(OFFSET(图纸材料表!$A$1,COUNTIF(图纸材料表!B:B,"&lt;"&amp;A44)+1,7,COUNTIF(图纸材料表!B:B,"&lt;="&amp;A44)-COUNTIF(图纸材料表!B:B,"&lt;"&amp;A44),1)),"")</f>
        <v>370</v>
      </c>
      <c r="S44">
        <f t="shared" ca="1" si="26"/>
        <v>370</v>
      </c>
      <c r="T44">
        <f ca="1">IFERROR(VLOOKUP(MAX(OFFSET(图纸材料表!$A$1,COUNTIF(图纸材料表!B:B,"&lt;"&amp;A44)+1,5,COUNTIF(图纸材料表!B:B,"&lt;="&amp;A44)-COUNTIF(图纸材料表!B:B,"&lt;"&amp;A44),1)),OFFSET(图纸材料表!$A$1,COUNTIF(图纸材料表!B:B,"&lt;"&amp;A44)+1,5,COUNTIF(图纸材料表!B:B,"&lt;="&amp;A44)-COUNTIF(图纸材料表!B:B,"&lt;"&amp;A44),4),4),"")</f>
        <v>70</v>
      </c>
      <c r="U44">
        <f t="shared" si="27"/>
        <v>914</v>
      </c>
      <c r="V44" s="1" t="str">
        <f t="shared" si="28"/>
        <v>guide_100_100</v>
      </c>
      <c r="W44" s="1" t="str">
        <f t="shared" si="29"/>
        <v>set:blockcity_items.json image:guide_100_100</v>
      </c>
      <c r="X44" s="1" t="str">
        <f t="shared" si="30"/>
        <v>guide_32_100</v>
      </c>
      <c r="Y44" s="1" t="s">
        <v>915</v>
      </c>
      <c r="Z44">
        <v>0</v>
      </c>
      <c r="AA44">
        <v>0</v>
      </c>
    </row>
  </sheetData>
  <mergeCells count="1">
    <mergeCell ref="AB1:AH1"/>
  </mergeCells>
  <phoneticPr fontId="19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0"/>
  <sheetViews>
    <sheetView workbookViewId="0">
      <selection activeCell="M38" sqref="M38"/>
    </sheetView>
  </sheetViews>
  <sheetFormatPr defaultColWidth="9" defaultRowHeight="14.25"/>
  <cols>
    <col min="1" max="1" width="9" style="77"/>
    <col min="2" max="2" width="29.875" style="77" customWidth="1"/>
    <col min="3" max="5" width="9" style="77" hidden="1" customWidth="1"/>
    <col min="6" max="6" width="13.75" style="77" hidden="1" customWidth="1"/>
    <col min="7" max="10" width="9" style="77" hidden="1" customWidth="1"/>
    <col min="11" max="19" width="9" style="77"/>
    <col min="20" max="16384" width="9" style="3"/>
  </cols>
  <sheetData>
    <row r="1" spans="1:22">
      <c r="A1" s="77" t="s">
        <v>927</v>
      </c>
      <c r="B1" s="77" t="s">
        <v>928</v>
      </c>
      <c r="C1" s="77" t="s">
        <v>62</v>
      </c>
      <c r="D1" s="77" t="s">
        <v>63</v>
      </c>
      <c r="E1" s="77" t="s">
        <v>64</v>
      </c>
      <c r="F1" s="77" t="s">
        <v>929</v>
      </c>
      <c r="G1" s="77" t="s">
        <v>930</v>
      </c>
      <c r="H1" s="77" t="s">
        <v>931</v>
      </c>
      <c r="I1" s="77" t="s">
        <v>932</v>
      </c>
      <c r="J1" s="77" t="s">
        <v>753</v>
      </c>
      <c r="K1" s="77" t="s">
        <v>818</v>
      </c>
      <c r="S1" s="77">
        <v>1072</v>
      </c>
      <c r="V1" s="3" t="s">
        <v>928</v>
      </c>
    </row>
    <row r="2" spans="1:22">
      <c r="A2" s="77" t="s">
        <v>658</v>
      </c>
      <c r="B2" s="77" t="s">
        <v>755</v>
      </c>
      <c r="C2" s="77" t="s">
        <v>933</v>
      </c>
      <c r="D2" s="77" t="s">
        <v>934</v>
      </c>
      <c r="E2" s="77" t="s">
        <v>935</v>
      </c>
      <c r="F2" s="77" t="s">
        <v>936</v>
      </c>
      <c r="G2" s="77" t="s">
        <v>754</v>
      </c>
      <c r="H2" s="77" t="s">
        <v>937</v>
      </c>
      <c r="I2" s="77" t="s">
        <v>660</v>
      </c>
      <c r="J2" s="77" t="s">
        <v>938</v>
      </c>
      <c r="K2" s="77" t="s">
        <v>939</v>
      </c>
      <c r="N2" s="78" t="s">
        <v>940</v>
      </c>
      <c r="O2" s="78" t="s">
        <v>660</v>
      </c>
      <c r="P2" s="78" t="s">
        <v>649</v>
      </c>
      <c r="S2" s="77">
        <v>3054</v>
      </c>
      <c r="V2" s="3" t="s">
        <v>755</v>
      </c>
    </row>
    <row r="3" spans="1:22">
      <c r="A3" s="77">
        <v>1</v>
      </c>
      <c r="B3" s="77" t="s">
        <v>941</v>
      </c>
      <c r="C3" s="77">
        <v>9</v>
      </c>
      <c r="D3" s="77">
        <v>9</v>
      </c>
      <c r="E3" s="77">
        <v>10</v>
      </c>
      <c r="F3" s="77" t="s">
        <v>942</v>
      </c>
      <c r="G3" s="77">
        <v>6</v>
      </c>
      <c r="H3" s="77">
        <v>44</v>
      </c>
      <c r="I3" s="77">
        <v>5</v>
      </c>
      <c r="J3" s="77">
        <v>53</v>
      </c>
      <c r="K3" s="77">
        <v>0</v>
      </c>
      <c r="L3" s="77">
        <f ca="1">SUM(M3:M10)</f>
        <v>1072</v>
      </c>
      <c r="M3" s="77">
        <f t="shared" ref="M3:M66" ca="1" si="0">OFFSET(P$1,MATCH(H3,N$1:N$65536,0)-1,0,1,1)*J3</f>
        <v>318</v>
      </c>
      <c r="N3" s="77">
        <v>1</v>
      </c>
      <c r="O3" s="77">
        <v>0</v>
      </c>
      <c r="P3" s="79">
        <v>2</v>
      </c>
      <c r="Q3" s="80"/>
      <c r="R3" s="81"/>
      <c r="S3" s="77">
        <v>1312</v>
      </c>
      <c r="V3" s="3" t="s">
        <v>941</v>
      </c>
    </row>
    <row r="4" spans="1:22">
      <c r="F4" s="77" t="s">
        <v>421</v>
      </c>
      <c r="G4" s="77">
        <f t="shared" ref="G4:G67" si="1">IF(LEN(B4)&gt;0,G3+1,G3)</f>
        <v>6</v>
      </c>
      <c r="H4" s="77">
        <v>72</v>
      </c>
      <c r="I4" s="77">
        <v>0</v>
      </c>
      <c r="J4" s="77">
        <v>1</v>
      </c>
      <c r="M4" s="77">
        <f t="shared" ca="1" si="0"/>
        <v>6</v>
      </c>
      <c r="N4" s="79">
        <v>2</v>
      </c>
      <c r="O4" s="79">
        <v>0</v>
      </c>
      <c r="P4" s="79">
        <v>2</v>
      </c>
      <c r="Q4" s="80"/>
      <c r="R4" s="81"/>
      <c r="S4" s="77">
        <v>2322</v>
      </c>
      <c r="V4" s="3" t="s">
        <v>943</v>
      </c>
    </row>
    <row r="5" spans="1:22">
      <c r="F5" s="77" t="s">
        <v>423</v>
      </c>
      <c r="G5" s="77">
        <f t="shared" si="1"/>
        <v>6</v>
      </c>
      <c r="H5" s="77">
        <v>85</v>
      </c>
      <c r="I5" s="77">
        <v>0</v>
      </c>
      <c r="J5" s="77">
        <v>27</v>
      </c>
      <c r="M5" s="77">
        <f t="shared" ca="1" si="0"/>
        <v>162</v>
      </c>
      <c r="N5" s="79">
        <v>3</v>
      </c>
      <c r="O5" s="79">
        <v>0</v>
      </c>
      <c r="P5" s="79">
        <v>2</v>
      </c>
      <c r="Q5" s="80"/>
      <c r="R5" s="81"/>
      <c r="S5" s="77">
        <v>2928</v>
      </c>
      <c r="V5" s="3" t="s">
        <v>944</v>
      </c>
    </row>
    <row r="6" spans="1:22">
      <c r="F6" s="77" t="s">
        <v>623</v>
      </c>
      <c r="G6" s="77">
        <f t="shared" si="1"/>
        <v>6</v>
      </c>
      <c r="H6" s="77">
        <v>89</v>
      </c>
      <c r="I6" s="77">
        <v>0</v>
      </c>
      <c r="J6" s="77">
        <v>1</v>
      </c>
      <c r="M6" s="77">
        <f t="shared" ca="1" si="0"/>
        <v>10</v>
      </c>
      <c r="N6" s="77">
        <v>4</v>
      </c>
      <c r="O6" s="77">
        <v>0</v>
      </c>
      <c r="P6" s="79">
        <v>2</v>
      </c>
      <c r="Q6" s="80"/>
      <c r="R6" s="81"/>
      <c r="S6" s="77">
        <v>2786</v>
      </c>
      <c r="V6" s="3" t="s">
        <v>945</v>
      </c>
    </row>
    <row r="7" spans="1:22">
      <c r="F7" s="77" t="s">
        <v>245</v>
      </c>
      <c r="G7" s="77">
        <f t="shared" si="1"/>
        <v>6</v>
      </c>
      <c r="H7" s="77">
        <v>98</v>
      </c>
      <c r="I7" s="77">
        <v>0</v>
      </c>
      <c r="J7" s="77">
        <v>53</v>
      </c>
      <c r="M7" s="77">
        <f t="shared" ca="1" si="0"/>
        <v>212</v>
      </c>
      <c r="N7" s="77">
        <v>12</v>
      </c>
      <c r="O7" s="79">
        <v>0</v>
      </c>
      <c r="P7" s="79">
        <v>2</v>
      </c>
      <c r="Q7" s="80"/>
      <c r="R7" s="81"/>
      <c r="S7" s="77">
        <v>1006</v>
      </c>
      <c r="V7" s="3" t="s">
        <v>946</v>
      </c>
    </row>
    <row r="8" spans="1:22">
      <c r="F8" s="77" t="s">
        <v>260</v>
      </c>
      <c r="G8" s="77">
        <f t="shared" si="1"/>
        <v>6</v>
      </c>
      <c r="H8" s="77">
        <v>98</v>
      </c>
      <c r="I8" s="77">
        <v>3</v>
      </c>
      <c r="J8" s="77">
        <v>1</v>
      </c>
      <c r="M8" s="77">
        <f t="shared" ca="1" si="0"/>
        <v>4</v>
      </c>
      <c r="N8" s="77">
        <v>17</v>
      </c>
      <c r="O8" s="77">
        <v>0</v>
      </c>
      <c r="P8" s="79">
        <v>2</v>
      </c>
      <c r="Q8" s="80"/>
      <c r="R8" s="81"/>
      <c r="S8" s="77">
        <v>2184</v>
      </c>
      <c r="V8" s="3" t="s">
        <v>947</v>
      </c>
    </row>
    <row r="9" spans="1:22">
      <c r="F9" s="77" t="s">
        <v>948</v>
      </c>
      <c r="G9" s="77">
        <f t="shared" si="1"/>
        <v>6</v>
      </c>
      <c r="H9" s="77">
        <v>109</v>
      </c>
      <c r="I9" s="77">
        <v>0</v>
      </c>
      <c r="J9" s="77">
        <v>40</v>
      </c>
      <c r="M9" s="77">
        <f t="shared" ca="1" si="0"/>
        <v>240</v>
      </c>
      <c r="N9" s="77">
        <v>17</v>
      </c>
      <c r="O9" s="77">
        <v>1</v>
      </c>
      <c r="P9" s="79">
        <v>2</v>
      </c>
      <c r="Q9" s="80"/>
      <c r="R9" s="81"/>
      <c r="S9" s="77">
        <v>2316</v>
      </c>
      <c r="V9" s="3" t="s">
        <v>949</v>
      </c>
    </row>
    <row r="10" spans="1:22">
      <c r="F10" s="77" t="s">
        <v>561</v>
      </c>
      <c r="G10" s="77">
        <f t="shared" si="1"/>
        <v>6</v>
      </c>
      <c r="H10" s="77">
        <v>251</v>
      </c>
      <c r="I10" s="77">
        <v>14</v>
      </c>
      <c r="J10" s="77">
        <v>20</v>
      </c>
      <c r="M10" s="77">
        <f t="shared" ca="1" si="0"/>
        <v>120</v>
      </c>
      <c r="N10" s="77">
        <v>17</v>
      </c>
      <c r="O10" s="77">
        <v>2</v>
      </c>
      <c r="P10" s="79">
        <v>2</v>
      </c>
      <c r="Q10" s="80"/>
      <c r="R10" s="81"/>
      <c r="S10" s="77">
        <v>3596</v>
      </c>
      <c r="V10" s="3" t="s">
        <v>950</v>
      </c>
    </row>
    <row r="11" spans="1:22">
      <c r="A11" s="77">
        <v>2</v>
      </c>
      <c r="B11" s="77" t="s">
        <v>943</v>
      </c>
      <c r="C11" s="77">
        <v>11</v>
      </c>
      <c r="D11" s="77">
        <v>11</v>
      </c>
      <c r="E11" s="77">
        <v>23</v>
      </c>
      <c r="F11" s="77" t="s">
        <v>144</v>
      </c>
      <c r="G11" s="77">
        <f t="shared" si="1"/>
        <v>7</v>
      </c>
      <c r="H11" s="77">
        <v>5</v>
      </c>
      <c r="I11" s="77">
        <v>3</v>
      </c>
      <c r="J11" s="77">
        <v>47</v>
      </c>
      <c r="K11" s="77">
        <v>0</v>
      </c>
      <c r="L11" s="77">
        <f ca="1">SUM(M11:M18)</f>
        <v>3054</v>
      </c>
      <c r="M11" s="77">
        <f t="shared" ca="1" si="0"/>
        <v>188</v>
      </c>
      <c r="N11" s="77">
        <v>17</v>
      </c>
      <c r="O11" s="77">
        <v>3</v>
      </c>
      <c r="P11" s="79">
        <v>2</v>
      </c>
      <c r="Q11" s="80"/>
      <c r="R11" s="81"/>
      <c r="S11" s="77">
        <v>4490</v>
      </c>
      <c r="V11" s="3" t="s">
        <v>951</v>
      </c>
    </row>
    <row r="12" spans="1:22">
      <c r="F12" s="77" t="s">
        <v>112</v>
      </c>
      <c r="G12" s="77">
        <f t="shared" si="1"/>
        <v>7</v>
      </c>
      <c r="H12" s="77">
        <v>17</v>
      </c>
      <c r="I12" s="77">
        <v>3</v>
      </c>
      <c r="J12" s="77">
        <v>73</v>
      </c>
      <c r="M12" s="77">
        <f t="shared" ca="1" si="0"/>
        <v>146</v>
      </c>
      <c r="N12" s="77">
        <v>78</v>
      </c>
      <c r="O12" s="77">
        <v>0</v>
      </c>
      <c r="P12" s="79">
        <v>2</v>
      </c>
      <c r="Q12" s="80"/>
      <c r="R12" s="81"/>
      <c r="S12" s="77">
        <v>1306</v>
      </c>
      <c r="V12" s="3" t="s">
        <v>952</v>
      </c>
    </row>
    <row r="13" spans="1:22">
      <c r="F13" s="77" t="s">
        <v>579</v>
      </c>
      <c r="G13" s="77">
        <f t="shared" si="1"/>
        <v>7</v>
      </c>
      <c r="H13" s="77">
        <v>65</v>
      </c>
      <c r="I13" s="77">
        <v>0</v>
      </c>
      <c r="J13" s="77">
        <v>11</v>
      </c>
      <c r="M13" s="77">
        <f t="shared" ca="1" si="0"/>
        <v>88</v>
      </c>
      <c r="N13" s="77">
        <v>162</v>
      </c>
      <c r="O13" s="77">
        <v>0</v>
      </c>
      <c r="P13" s="79">
        <v>2</v>
      </c>
      <c r="Q13" s="80"/>
      <c r="R13" s="81"/>
      <c r="S13" s="77">
        <v>1000</v>
      </c>
      <c r="V13" s="3" t="s">
        <v>953</v>
      </c>
    </row>
    <row r="14" spans="1:22">
      <c r="F14" s="77" t="s">
        <v>623</v>
      </c>
      <c r="G14" s="77">
        <f t="shared" si="1"/>
        <v>7</v>
      </c>
      <c r="H14" s="77">
        <v>89</v>
      </c>
      <c r="I14" s="77">
        <v>0</v>
      </c>
      <c r="J14" s="77">
        <v>7</v>
      </c>
      <c r="M14" s="77">
        <f t="shared" ca="1" si="0"/>
        <v>70</v>
      </c>
      <c r="N14" s="77">
        <v>162</v>
      </c>
      <c r="O14" s="77">
        <v>1</v>
      </c>
      <c r="P14" s="79">
        <v>2</v>
      </c>
      <c r="Q14" s="80"/>
      <c r="R14" s="81"/>
      <c r="S14" s="77">
        <v>890</v>
      </c>
      <c r="V14" s="3" t="s">
        <v>954</v>
      </c>
    </row>
    <row r="15" spans="1:22">
      <c r="F15" s="77" t="s">
        <v>462</v>
      </c>
      <c r="G15" s="77">
        <f t="shared" si="1"/>
        <v>7</v>
      </c>
      <c r="H15" s="77">
        <v>106</v>
      </c>
      <c r="I15" s="77">
        <v>0</v>
      </c>
      <c r="J15" s="77">
        <v>209</v>
      </c>
      <c r="M15" s="77">
        <f t="shared" ca="1" si="0"/>
        <v>1254</v>
      </c>
      <c r="N15" s="77">
        <v>5</v>
      </c>
      <c r="O15" s="77">
        <v>0</v>
      </c>
      <c r="P15" s="79">
        <v>4</v>
      </c>
      <c r="Q15" s="80"/>
      <c r="R15" s="81"/>
      <c r="S15" s="77">
        <v>74</v>
      </c>
      <c r="V15" s="3" t="s">
        <v>955</v>
      </c>
    </row>
    <row r="16" spans="1:22">
      <c r="F16" s="77" t="s">
        <v>481</v>
      </c>
      <c r="G16" s="77">
        <f t="shared" si="1"/>
        <v>7</v>
      </c>
      <c r="H16" s="77">
        <v>126</v>
      </c>
      <c r="I16" s="77">
        <v>3</v>
      </c>
      <c r="J16" s="77">
        <v>14</v>
      </c>
      <c r="M16" s="77">
        <f t="shared" ca="1" si="0"/>
        <v>84</v>
      </c>
      <c r="N16" s="77">
        <v>5</v>
      </c>
      <c r="O16" s="77">
        <v>1</v>
      </c>
      <c r="P16" s="79">
        <v>4</v>
      </c>
      <c r="Q16" s="80"/>
      <c r="R16" s="81"/>
      <c r="S16" s="77">
        <v>64</v>
      </c>
      <c r="V16" s="3" t="s">
        <v>887</v>
      </c>
    </row>
    <row r="17" spans="1:22">
      <c r="F17" s="77" t="s">
        <v>344</v>
      </c>
      <c r="G17" s="77">
        <f t="shared" si="1"/>
        <v>7</v>
      </c>
      <c r="H17" s="77">
        <v>18</v>
      </c>
      <c r="I17" s="77">
        <v>0</v>
      </c>
      <c r="J17" s="77">
        <v>175</v>
      </c>
      <c r="M17" s="77">
        <f t="shared" ca="1" si="0"/>
        <v>1050</v>
      </c>
      <c r="N17" s="77">
        <v>5</v>
      </c>
      <c r="O17" s="77">
        <v>2</v>
      </c>
      <c r="P17" s="79">
        <v>4</v>
      </c>
      <c r="Q17" s="80"/>
      <c r="R17" s="81"/>
      <c r="S17" s="77">
        <v>132</v>
      </c>
      <c r="V17" s="3" t="s">
        <v>890</v>
      </c>
    </row>
    <row r="18" spans="1:22">
      <c r="F18" s="77" t="s">
        <v>127</v>
      </c>
      <c r="G18" s="77">
        <f t="shared" si="1"/>
        <v>7</v>
      </c>
      <c r="H18" s="77">
        <v>162</v>
      </c>
      <c r="I18" s="77">
        <v>1</v>
      </c>
      <c r="J18" s="77">
        <v>87</v>
      </c>
      <c r="M18" s="77">
        <f t="shared" ca="1" si="0"/>
        <v>174</v>
      </c>
      <c r="N18" s="77">
        <v>5</v>
      </c>
      <c r="O18" s="77">
        <v>3</v>
      </c>
      <c r="P18" s="79">
        <v>4</v>
      </c>
      <c r="Q18" s="80"/>
      <c r="R18" s="81"/>
      <c r="S18" s="77">
        <v>244</v>
      </c>
      <c r="V18" s="3" t="s">
        <v>893</v>
      </c>
    </row>
    <row r="19" spans="1:22">
      <c r="A19" s="77">
        <v>3</v>
      </c>
      <c r="B19" s="77" t="s">
        <v>944</v>
      </c>
      <c r="C19" s="77">
        <v>11</v>
      </c>
      <c r="D19" s="77">
        <v>11</v>
      </c>
      <c r="E19" s="77">
        <v>13</v>
      </c>
      <c r="F19" s="77" t="s">
        <v>77</v>
      </c>
      <c r="G19" s="77">
        <f t="shared" si="1"/>
        <v>8</v>
      </c>
      <c r="H19" s="77">
        <v>2</v>
      </c>
      <c r="I19" s="77">
        <v>0</v>
      </c>
      <c r="J19" s="77">
        <v>6</v>
      </c>
      <c r="K19" s="77">
        <v>1</v>
      </c>
      <c r="L19" s="77">
        <f ca="1">SUM(M19:M34)</f>
        <v>1312</v>
      </c>
      <c r="M19" s="77">
        <f t="shared" ca="1" si="0"/>
        <v>12</v>
      </c>
      <c r="N19" s="77">
        <v>5</v>
      </c>
      <c r="O19" s="77">
        <v>4</v>
      </c>
      <c r="P19" s="79">
        <v>4</v>
      </c>
      <c r="Q19" s="80"/>
      <c r="R19" s="81"/>
      <c r="S19" s="77">
        <v>156</v>
      </c>
      <c r="V19" s="3" t="s">
        <v>896</v>
      </c>
    </row>
    <row r="20" spans="1:22">
      <c r="F20" s="77" t="s">
        <v>132</v>
      </c>
      <c r="G20" s="77">
        <f t="shared" si="1"/>
        <v>8</v>
      </c>
      <c r="H20" s="77">
        <v>5</v>
      </c>
      <c r="I20" s="77">
        <v>0</v>
      </c>
      <c r="J20" s="77">
        <v>41</v>
      </c>
      <c r="M20" s="77">
        <f t="shared" ca="1" si="0"/>
        <v>164</v>
      </c>
      <c r="N20" s="77">
        <v>5</v>
      </c>
      <c r="O20" s="77">
        <v>5</v>
      </c>
      <c r="P20" s="79">
        <v>4</v>
      </c>
      <c r="Q20" s="80"/>
      <c r="R20" s="81"/>
      <c r="S20" s="77">
        <v>344</v>
      </c>
      <c r="V20" s="3" t="s">
        <v>899</v>
      </c>
    </row>
    <row r="21" spans="1:22">
      <c r="F21" s="77" t="s">
        <v>140</v>
      </c>
      <c r="G21" s="77">
        <f t="shared" si="1"/>
        <v>8</v>
      </c>
      <c r="H21" s="77">
        <v>5</v>
      </c>
      <c r="I21" s="77">
        <v>2</v>
      </c>
      <c r="J21" s="77">
        <v>15</v>
      </c>
      <c r="M21" s="77">
        <f t="shared" ca="1" si="0"/>
        <v>60</v>
      </c>
      <c r="N21" s="77">
        <v>20</v>
      </c>
      <c r="O21" s="77">
        <v>0</v>
      </c>
      <c r="P21" s="79">
        <v>4</v>
      </c>
      <c r="Q21" s="80"/>
      <c r="R21" s="81"/>
      <c r="S21" s="77">
        <v>118</v>
      </c>
      <c r="V21" s="3" t="s">
        <v>902</v>
      </c>
    </row>
    <row r="22" spans="1:22">
      <c r="F22" s="77" t="s">
        <v>98</v>
      </c>
      <c r="G22" s="77">
        <f t="shared" si="1"/>
        <v>8</v>
      </c>
      <c r="H22" s="77">
        <v>17</v>
      </c>
      <c r="I22" s="77">
        <v>0</v>
      </c>
      <c r="J22" s="77">
        <v>32</v>
      </c>
      <c r="M22" s="77">
        <f t="shared" ca="1" si="0"/>
        <v>64</v>
      </c>
      <c r="N22" s="77">
        <v>24</v>
      </c>
      <c r="O22" s="77">
        <v>0</v>
      </c>
      <c r="P22" s="79">
        <v>4</v>
      </c>
      <c r="Q22" s="80"/>
      <c r="R22" s="81"/>
      <c r="S22" s="77">
        <v>116</v>
      </c>
      <c r="V22" s="3" t="s">
        <v>904</v>
      </c>
    </row>
    <row r="23" spans="1:22">
      <c r="F23" s="77" t="s">
        <v>374</v>
      </c>
      <c r="G23" s="77">
        <f t="shared" si="1"/>
        <v>8</v>
      </c>
      <c r="H23" s="77">
        <v>30</v>
      </c>
      <c r="I23" s="77">
        <v>0</v>
      </c>
      <c r="J23" s="77">
        <v>3</v>
      </c>
      <c r="M23" s="77">
        <f t="shared" ca="1" si="0"/>
        <v>18</v>
      </c>
      <c r="N23" s="77">
        <v>35</v>
      </c>
      <c r="O23" s="77">
        <v>0</v>
      </c>
      <c r="P23" s="79">
        <v>4</v>
      </c>
      <c r="Q23" s="80"/>
      <c r="R23" s="81"/>
      <c r="V23" s="3" t="s">
        <v>907</v>
      </c>
    </row>
    <row r="24" spans="1:22">
      <c r="F24" s="77" t="s">
        <v>956</v>
      </c>
      <c r="G24" s="77">
        <f t="shared" si="1"/>
        <v>8</v>
      </c>
      <c r="H24" s="77">
        <v>38</v>
      </c>
      <c r="I24" s="77">
        <v>0</v>
      </c>
      <c r="J24" s="77">
        <v>6</v>
      </c>
      <c r="M24" s="77">
        <f t="shared" ca="1" si="0"/>
        <v>48</v>
      </c>
      <c r="N24" s="77">
        <v>35</v>
      </c>
      <c r="O24" s="77">
        <v>1</v>
      </c>
      <c r="P24" s="79">
        <v>4</v>
      </c>
      <c r="Q24" s="80"/>
      <c r="R24" s="81"/>
      <c r="V24" s="3" t="s">
        <v>910</v>
      </c>
    </row>
    <row r="25" spans="1:22">
      <c r="F25" s="77" t="s">
        <v>573</v>
      </c>
      <c r="G25" s="77">
        <f t="shared" si="1"/>
        <v>8</v>
      </c>
      <c r="H25" s="77">
        <v>50</v>
      </c>
      <c r="I25" s="77">
        <v>1</v>
      </c>
      <c r="J25" s="77">
        <v>2</v>
      </c>
      <c r="M25" s="77">
        <f t="shared" ca="1" si="0"/>
        <v>16</v>
      </c>
      <c r="N25" s="77">
        <v>35</v>
      </c>
      <c r="O25" s="77">
        <v>2</v>
      </c>
      <c r="P25" s="79">
        <v>4</v>
      </c>
      <c r="Q25" s="80"/>
      <c r="R25" s="81"/>
      <c r="V25" s="3" t="s">
        <v>913</v>
      </c>
    </row>
    <row r="26" spans="1:22">
      <c r="F26" s="77" t="s">
        <v>415</v>
      </c>
      <c r="G26" s="77">
        <f t="shared" si="1"/>
        <v>8</v>
      </c>
      <c r="H26" s="77">
        <v>53</v>
      </c>
      <c r="I26" s="77">
        <v>0</v>
      </c>
      <c r="J26" s="77">
        <v>53</v>
      </c>
      <c r="M26" s="77">
        <f t="shared" ca="1" si="0"/>
        <v>318</v>
      </c>
      <c r="N26" s="77">
        <v>35</v>
      </c>
      <c r="O26" s="77">
        <v>3</v>
      </c>
      <c r="P26" s="79">
        <v>4</v>
      </c>
      <c r="Q26" s="80"/>
      <c r="R26" s="81"/>
      <c r="V26"/>
    </row>
    <row r="27" spans="1:22">
      <c r="F27" s="77" t="s">
        <v>579</v>
      </c>
      <c r="G27" s="77">
        <f t="shared" si="1"/>
        <v>8</v>
      </c>
      <c r="H27" s="77">
        <v>65</v>
      </c>
      <c r="I27" s="77">
        <v>0</v>
      </c>
      <c r="J27" s="77">
        <v>4</v>
      </c>
      <c r="M27" s="77">
        <f t="shared" ca="1" si="0"/>
        <v>32</v>
      </c>
      <c r="N27" s="77">
        <v>35</v>
      </c>
      <c r="O27" s="77">
        <v>4</v>
      </c>
      <c r="P27" s="79">
        <v>4</v>
      </c>
      <c r="Q27" s="80"/>
      <c r="R27" s="81"/>
      <c r="V27"/>
    </row>
    <row r="28" spans="1:22">
      <c r="F28" s="77" t="s">
        <v>423</v>
      </c>
      <c r="G28" s="77">
        <f t="shared" si="1"/>
        <v>8</v>
      </c>
      <c r="H28" s="77">
        <v>85</v>
      </c>
      <c r="I28" s="77">
        <v>0</v>
      </c>
      <c r="J28" s="77">
        <v>14</v>
      </c>
      <c r="M28" s="77">
        <f t="shared" ca="1" si="0"/>
        <v>84</v>
      </c>
      <c r="N28" s="77">
        <v>35</v>
      </c>
      <c r="O28" s="77">
        <v>5</v>
      </c>
      <c r="P28" s="79">
        <v>4</v>
      </c>
      <c r="Q28" s="80"/>
      <c r="R28" s="81"/>
      <c r="V28"/>
    </row>
    <row r="29" spans="1:22">
      <c r="F29" s="77" t="s">
        <v>457</v>
      </c>
      <c r="G29" s="77">
        <f t="shared" si="1"/>
        <v>8</v>
      </c>
      <c r="H29" s="77">
        <v>96</v>
      </c>
      <c r="I29" s="77">
        <v>0</v>
      </c>
      <c r="J29" s="77">
        <v>10</v>
      </c>
      <c r="M29" s="77">
        <f t="shared" ca="1" si="0"/>
        <v>60</v>
      </c>
      <c r="N29" s="77">
        <v>35</v>
      </c>
      <c r="O29" s="77">
        <v>6</v>
      </c>
      <c r="P29" s="79">
        <v>4</v>
      </c>
      <c r="Q29" s="80"/>
      <c r="R29" s="81"/>
      <c r="V29"/>
    </row>
    <row r="30" spans="1:22">
      <c r="F30" s="77" t="s">
        <v>245</v>
      </c>
      <c r="G30" s="77">
        <f t="shared" si="1"/>
        <v>8</v>
      </c>
      <c r="H30" s="77">
        <v>98</v>
      </c>
      <c r="I30" s="77">
        <v>0</v>
      </c>
      <c r="J30" s="77">
        <v>19</v>
      </c>
      <c r="M30" s="77">
        <f t="shared" ca="1" si="0"/>
        <v>76</v>
      </c>
      <c r="N30" s="77">
        <v>35</v>
      </c>
      <c r="O30" s="77">
        <v>7</v>
      </c>
      <c r="P30" s="79">
        <v>4</v>
      </c>
      <c r="Q30" s="80"/>
      <c r="R30" s="81"/>
      <c r="V30"/>
    </row>
    <row r="31" spans="1:22">
      <c r="F31" s="77" t="s">
        <v>459</v>
      </c>
      <c r="G31" s="77">
        <f t="shared" si="1"/>
        <v>8</v>
      </c>
      <c r="H31" s="77">
        <v>102</v>
      </c>
      <c r="I31" s="77">
        <v>0</v>
      </c>
      <c r="J31" s="77">
        <v>18</v>
      </c>
      <c r="M31" s="77">
        <f t="shared" ca="1" si="0"/>
        <v>108</v>
      </c>
      <c r="N31" s="77">
        <v>35</v>
      </c>
      <c r="O31" s="77">
        <v>8</v>
      </c>
      <c r="P31" s="79">
        <v>4</v>
      </c>
      <c r="Q31" s="80"/>
      <c r="R31" s="81"/>
      <c r="V31"/>
    </row>
    <row r="32" spans="1:22">
      <c r="F32" s="77" t="s">
        <v>475</v>
      </c>
      <c r="G32" s="77">
        <f t="shared" si="1"/>
        <v>8</v>
      </c>
      <c r="H32" s="77">
        <v>126</v>
      </c>
      <c r="I32" s="77">
        <v>0</v>
      </c>
      <c r="J32" s="77">
        <v>22</v>
      </c>
      <c r="M32" s="77">
        <f t="shared" ca="1" si="0"/>
        <v>132</v>
      </c>
      <c r="N32" s="77">
        <v>35</v>
      </c>
      <c r="O32" s="77">
        <v>9</v>
      </c>
      <c r="P32" s="79">
        <v>4</v>
      </c>
      <c r="Q32" s="80"/>
      <c r="R32" s="81"/>
      <c r="V32"/>
    </row>
    <row r="33" spans="1:22">
      <c r="F33" s="77" t="s">
        <v>957</v>
      </c>
      <c r="G33" s="77">
        <f t="shared" si="1"/>
        <v>8</v>
      </c>
      <c r="H33" s="77">
        <v>126</v>
      </c>
      <c r="I33" s="77">
        <v>2</v>
      </c>
      <c r="J33" s="77">
        <v>18</v>
      </c>
      <c r="M33" s="77">
        <f t="shared" ca="1" si="0"/>
        <v>108</v>
      </c>
      <c r="N33" s="77">
        <v>35</v>
      </c>
      <c r="O33" s="77">
        <v>10</v>
      </c>
      <c r="P33" s="79">
        <v>4</v>
      </c>
      <c r="Q33" s="80"/>
      <c r="R33" s="81"/>
      <c r="V33"/>
    </row>
    <row r="34" spans="1:22">
      <c r="F34" s="77" t="s">
        <v>491</v>
      </c>
      <c r="G34" s="77">
        <f t="shared" si="1"/>
        <v>8</v>
      </c>
      <c r="H34" s="77">
        <v>135</v>
      </c>
      <c r="I34" s="77">
        <v>0</v>
      </c>
      <c r="J34" s="77">
        <v>2</v>
      </c>
      <c r="M34" s="77">
        <f t="shared" ca="1" si="0"/>
        <v>12</v>
      </c>
      <c r="N34" s="77">
        <v>35</v>
      </c>
      <c r="O34" s="77">
        <v>11</v>
      </c>
      <c r="P34" s="79">
        <v>4</v>
      </c>
      <c r="Q34" s="80"/>
      <c r="R34" s="81"/>
      <c r="V34"/>
    </row>
    <row r="35" spans="1:22">
      <c r="A35" s="77">
        <v>4</v>
      </c>
      <c r="B35" s="77" t="s">
        <v>945</v>
      </c>
      <c r="C35" s="77">
        <v>11</v>
      </c>
      <c r="D35" s="77">
        <v>11</v>
      </c>
      <c r="E35" s="77">
        <v>12</v>
      </c>
      <c r="F35" s="77" t="s">
        <v>77</v>
      </c>
      <c r="G35" s="77">
        <f t="shared" si="1"/>
        <v>9</v>
      </c>
      <c r="H35" s="77">
        <v>2</v>
      </c>
      <c r="I35" s="77">
        <v>0</v>
      </c>
      <c r="J35" s="77">
        <v>2</v>
      </c>
      <c r="K35" s="77">
        <v>1</v>
      </c>
      <c r="L35" s="77">
        <f ca="1">SUM(M35:M47)</f>
        <v>2322</v>
      </c>
      <c r="M35" s="77">
        <f t="shared" ca="1" si="0"/>
        <v>4</v>
      </c>
      <c r="N35" s="77">
        <v>35</v>
      </c>
      <c r="O35" s="77">
        <v>12</v>
      </c>
      <c r="P35" s="79">
        <v>4</v>
      </c>
      <c r="Q35" s="80"/>
      <c r="R35" s="81"/>
      <c r="V35"/>
    </row>
    <row r="36" spans="1:22">
      <c r="F36" s="77" t="s">
        <v>132</v>
      </c>
      <c r="G36" s="77">
        <f t="shared" si="1"/>
        <v>9</v>
      </c>
      <c r="H36" s="77">
        <v>5</v>
      </c>
      <c r="I36" s="77">
        <v>0</v>
      </c>
      <c r="J36" s="77">
        <v>46</v>
      </c>
      <c r="M36" s="77">
        <f t="shared" ca="1" si="0"/>
        <v>184</v>
      </c>
      <c r="N36" s="77">
        <v>35</v>
      </c>
      <c r="O36" s="77">
        <v>13</v>
      </c>
      <c r="P36" s="79">
        <v>4</v>
      </c>
      <c r="Q36" s="80"/>
      <c r="R36" s="81"/>
      <c r="V36"/>
    </row>
    <row r="37" spans="1:22">
      <c r="F37" s="77" t="s">
        <v>140</v>
      </c>
      <c r="G37" s="77">
        <f t="shared" si="1"/>
        <v>9</v>
      </c>
      <c r="H37" s="77">
        <v>5</v>
      </c>
      <c r="I37" s="77">
        <v>2</v>
      </c>
      <c r="J37" s="77">
        <v>34</v>
      </c>
      <c r="M37" s="77">
        <f t="shared" ca="1" si="0"/>
        <v>136</v>
      </c>
      <c r="N37" s="77">
        <v>35</v>
      </c>
      <c r="O37" s="77">
        <v>14</v>
      </c>
      <c r="P37" s="79">
        <v>4</v>
      </c>
      <c r="Q37" s="80"/>
      <c r="R37" s="81"/>
      <c r="V37"/>
    </row>
    <row r="38" spans="1:22">
      <c r="F38" s="77" t="s">
        <v>98</v>
      </c>
      <c r="G38" s="77">
        <f t="shared" si="1"/>
        <v>9</v>
      </c>
      <c r="H38" s="77">
        <v>17</v>
      </c>
      <c r="I38" s="77">
        <v>0</v>
      </c>
      <c r="J38" s="77">
        <v>46</v>
      </c>
      <c r="M38" s="77">
        <f t="shared" ca="1" si="0"/>
        <v>92</v>
      </c>
      <c r="N38" s="77">
        <v>35</v>
      </c>
      <c r="O38" s="77">
        <v>15</v>
      </c>
      <c r="P38" s="79">
        <v>4</v>
      </c>
      <c r="Q38" s="80"/>
      <c r="R38" s="81"/>
      <c r="V38"/>
    </row>
    <row r="39" spans="1:22">
      <c r="F39" s="77" t="s">
        <v>956</v>
      </c>
      <c r="G39" s="77">
        <f t="shared" si="1"/>
        <v>9</v>
      </c>
      <c r="H39" s="77">
        <v>38</v>
      </c>
      <c r="I39" s="77">
        <v>0</v>
      </c>
      <c r="J39" s="77">
        <v>2</v>
      </c>
      <c r="M39" s="77">
        <f t="shared" ca="1" si="0"/>
        <v>16</v>
      </c>
      <c r="N39" s="77">
        <v>45</v>
      </c>
      <c r="O39" s="77">
        <v>0</v>
      </c>
      <c r="P39" s="79">
        <v>4</v>
      </c>
      <c r="Q39" s="80"/>
      <c r="R39" s="81"/>
      <c r="V39"/>
    </row>
    <row r="40" spans="1:22">
      <c r="F40" s="77" t="s">
        <v>235</v>
      </c>
      <c r="G40" s="77">
        <f t="shared" si="1"/>
        <v>9</v>
      </c>
      <c r="H40" s="77">
        <v>45</v>
      </c>
      <c r="I40" s="77">
        <v>0</v>
      </c>
      <c r="J40" s="77">
        <v>93</v>
      </c>
      <c r="M40" s="77">
        <f t="shared" ca="1" si="0"/>
        <v>372</v>
      </c>
      <c r="N40" s="77">
        <v>79</v>
      </c>
      <c r="O40" s="77">
        <v>0</v>
      </c>
      <c r="P40" s="79">
        <v>4</v>
      </c>
      <c r="Q40" s="80"/>
      <c r="R40" s="81"/>
      <c r="V40"/>
    </row>
    <row r="41" spans="1:22">
      <c r="F41" s="77" t="s">
        <v>423</v>
      </c>
      <c r="G41" s="77">
        <f t="shared" si="1"/>
        <v>9</v>
      </c>
      <c r="H41" s="77">
        <v>85</v>
      </c>
      <c r="I41" s="77">
        <v>0</v>
      </c>
      <c r="J41" s="77">
        <v>44</v>
      </c>
      <c r="M41" s="77">
        <f t="shared" ca="1" si="0"/>
        <v>264</v>
      </c>
      <c r="N41" s="77">
        <v>98</v>
      </c>
      <c r="O41" s="77">
        <v>0</v>
      </c>
      <c r="P41" s="79">
        <v>4</v>
      </c>
      <c r="Q41" s="80"/>
      <c r="R41" s="81"/>
      <c r="V41"/>
    </row>
    <row r="42" spans="1:22">
      <c r="F42" s="77" t="s">
        <v>457</v>
      </c>
      <c r="G42" s="77">
        <f t="shared" si="1"/>
        <v>9</v>
      </c>
      <c r="H42" s="77">
        <v>96</v>
      </c>
      <c r="I42" s="77">
        <v>0</v>
      </c>
      <c r="J42" s="77">
        <v>4</v>
      </c>
      <c r="M42" s="77">
        <f t="shared" ca="1" si="0"/>
        <v>24</v>
      </c>
      <c r="N42" s="77">
        <v>98</v>
      </c>
      <c r="O42" s="77">
        <v>1</v>
      </c>
      <c r="P42" s="79">
        <v>4</v>
      </c>
      <c r="Q42" s="80"/>
      <c r="R42" s="81"/>
      <c r="V42"/>
    </row>
    <row r="43" spans="1:22">
      <c r="F43" s="77" t="s">
        <v>459</v>
      </c>
      <c r="G43" s="77">
        <f t="shared" si="1"/>
        <v>9</v>
      </c>
      <c r="H43" s="77">
        <v>102</v>
      </c>
      <c r="I43" s="77">
        <v>0</v>
      </c>
      <c r="J43" s="77">
        <v>89</v>
      </c>
      <c r="M43" s="77">
        <f t="shared" ca="1" si="0"/>
        <v>534</v>
      </c>
      <c r="N43" s="77">
        <v>98</v>
      </c>
      <c r="O43" s="77">
        <v>2</v>
      </c>
      <c r="P43" s="79">
        <v>4</v>
      </c>
      <c r="Q43" s="80"/>
      <c r="R43" s="81"/>
      <c r="V43"/>
    </row>
    <row r="44" spans="1:22">
      <c r="F44" s="77" t="s">
        <v>465</v>
      </c>
      <c r="G44" s="77">
        <f t="shared" si="1"/>
        <v>9</v>
      </c>
      <c r="H44" s="77">
        <v>108</v>
      </c>
      <c r="I44" s="77">
        <v>0</v>
      </c>
      <c r="J44" s="77">
        <v>11</v>
      </c>
      <c r="M44" s="77">
        <f t="shared" ca="1" si="0"/>
        <v>66</v>
      </c>
      <c r="N44" s="77">
        <v>98</v>
      </c>
      <c r="O44" s="77">
        <v>3</v>
      </c>
      <c r="P44" s="79">
        <v>4</v>
      </c>
      <c r="Q44" s="80"/>
      <c r="R44" s="81"/>
      <c r="V44"/>
    </row>
    <row r="45" spans="1:22">
      <c r="F45" s="77" t="s">
        <v>957</v>
      </c>
      <c r="G45" s="77">
        <f t="shared" si="1"/>
        <v>9</v>
      </c>
      <c r="H45" s="77">
        <v>126</v>
      </c>
      <c r="I45" s="77">
        <v>0</v>
      </c>
      <c r="J45" s="77">
        <v>70</v>
      </c>
      <c r="M45" s="77">
        <f t="shared" ca="1" si="0"/>
        <v>420</v>
      </c>
      <c r="N45" s="77">
        <v>171</v>
      </c>
      <c r="O45" s="77">
        <v>0</v>
      </c>
      <c r="P45" s="79">
        <v>4</v>
      </c>
      <c r="Q45" s="80"/>
      <c r="R45" s="81"/>
      <c r="V45"/>
    </row>
    <row r="46" spans="1:22">
      <c r="F46" s="77" t="s">
        <v>957</v>
      </c>
      <c r="G46" s="77">
        <f t="shared" si="1"/>
        <v>9</v>
      </c>
      <c r="H46" s="77">
        <v>126</v>
      </c>
      <c r="I46" s="77">
        <v>2</v>
      </c>
      <c r="J46" s="77">
        <v>30</v>
      </c>
      <c r="M46" s="77">
        <f t="shared" ca="1" si="0"/>
        <v>180</v>
      </c>
      <c r="N46" s="77">
        <v>171</v>
      </c>
      <c r="O46" s="77">
        <v>1</v>
      </c>
      <c r="P46" s="79">
        <v>4</v>
      </c>
      <c r="Q46" s="80"/>
      <c r="R46" s="81"/>
      <c r="V46"/>
    </row>
    <row r="47" spans="1:22">
      <c r="F47" s="77" t="s">
        <v>491</v>
      </c>
      <c r="G47" s="77">
        <f t="shared" si="1"/>
        <v>9</v>
      </c>
      <c r="H47" s="77">
        <v>135</v>
      </c>
      <c r="I47" s="77">
        <v>0</v>
      </c>
      <c r="J47" s="77">
        <v>5</v>
      </c>
      <c r="M47" s="77">
        <f t="shared" ca="1" si="0"/>
        <v>30</v>
      </c>
      <c r="N47" s="77">
        <v>171</v>
      </c>
      <c r="O47" s="77">
        <v>2</v>
      </c>
      <c r="P47" s="79">
        <v>4</v>
      </c>
      <c r="Q47" s="80"/>
      <c r="R47" s="81"/>
      <c r="V47"/>
    </row>
    <row r="48" spans="1:22">
      <c r="A48" s="77">
        <v>5</v>
      </c>
      <c r="B48" s="77" t="s">
        <v>946</v>
      </c>
      <c r="C48" s="77">
        <v>11</v>
      </c>
      <c r="D48" s="77">
        <v>11</v>
      </c>
      <c r="E48" s="77">
        <v>20</v>
      </c>
      <c r="F48" s="77" t="s">
        <v>140</v>
      </c>
      <c r="G48" s="77">
        <f t="shared" si="1"/>
        <v>10</v>
      </c>
      <c r="H48" s="77">
        <v>5</v>
      </c>
      <c r="I48" s="77">
        <v>2</v>
      </c>
      <c r="J48" s="77">
        <v>25</v>
      </c>
      <c r="K48" s="77">
        <v>1</v>
      </c>
      <c r="L48" s="77">
        <f ca="1">SUM(M48:M60)</f>
        <v>2928</v>
      </c>
      <c r="M48" s="77">
        <f t="shared" ca="1" si="0"/>
        <v>100</v>
      </c>
      <c r="N48" s="77">
        <v>171</v>
      </c>
      <c r="O48" s="77">
        <v>3</v>
      </c>
      <c r="P48" s="79">
        <v>4</v>
      </c>
      <c r="Q48" s="80"/>
      <c r="R48" s="81"/>
      <c r="V48"/>
    </row>
    <row r="49" spans="1:22">
      <c r="F49" s="77" t="s">
        <v>152</v>
      </c>
      <c r="G49" s="77">
        <f t="shared" si="1"/>
        <v>10</v>
      </c>
      <c r="H49" s="77">
        <v>5</v>
      </c>
      <c r="I49" s="77">
        <v>5</v>
      </c>
      <c r="J49" s="77">
        <v>16</v>
      </c>
      <c r="M49" s="77">
        <f t="shared" ca="1" si="0"/>
        <v>64</v>
      </c>
      <c r="N49" s="77">
        <v>171</v>
      </c>
      <c r="O49" s="77">
        <v>4</v>
      </c>
      <c r="P49" s="79">
        <v>4</v>
      </c>
      <c r="Q49" s="80"/>
      <c r="R49" s="81"/>
      <c r="V49"/>
    </row>
    <row r="50" spans="1:22">
      <c r="F50" s="77" t="s">
        <v>942</v>
      </c>
      <c r="G50" s="77">
        <f t="shared" si="1"/>
        <v>10</v>
      </c>
      <c r="H50" s="77">
        <v>44</v>
      </c>
      <c r="I50" s="77">
        <v>5</v>
      </c>
      <c r="J50" s="77">
        <v>22</v>
      </c>
      <c r="M50" s="77">
        <f t="shared" ca="1" si="0"/>
        <v>132</v>
      </c>
      <c r="N50" s="77">
        <v>171</v>
      </c>
      <c r="O50" s="77">
        <v>5</v>
      </c>
      <c r="P50" s="79">
        <v>4</v>
      </c>
      <c r="Q50" s="80"/>
      <c r="R50" s="81"/>
      <c r="V50"/>
    </row>
    <row r="51" spans="1:22">
      <c r="F51" s="77" t="s">
        <v>423</v>
      </c>
      <c r="G51" s="77">
        <f t="shared" si="1"/>
        <v>10</v>
      </c>
      <c r="H51" s="77">
        <v>85</v>
      </c>
      <c r="I51" s="77">
        <v>0</v>
      </c>
      <c r="J51" s="77">
        <v>12</v>
      </c>
      <c r="M51" s="77">
        <f t="shared" ca="1" si="0"/>
        <v>72</v>
      </c>
      <c r="N51" s="77">
        <v>171</v>
      </c>
      <c r="O51" s="77">
        <v>6</v>
      </c>
      <c r="P51" s="79">
        <v>4</v>
      </c>
      <c r="Q51" s="80"/>
      <c r="R51" s="81"/>
      <c r="V51"/>
    </row>
    <row r="52" spans="1:22">
      <c r="F52" s="77" t="s">
        <v>623</v>
      </c>
      <c r="G52" s="77">
        <f t="shared" si="1"/>
        <v>10</v>
      </c>
      <c r="H52" s="77">
        <v>89</v>
      </c>
      <c r="I52" s="77">
        <v>0</v>
      </c>
      <c r="J52" s="77">
        <v>4</v>
      </c>
      <c r="M52" s="77">
        <f t="shared" ca="1" si="0"/>
        <v>40</v>
      </c>
      <c r="N52" s="77">
        <v>171</v>
      </c>
      <c r="O52" s="77">
        <v>7</v>
      </c>
      <c r="P52" s="79">
        <v>4</v>
      </c>
      <c r="Q52" s="80"/>
      <c r="R52" s="81"/>
      <c r="V52"/>
    </row>
    <row r="53" spans="1:22">
      <c r="F53" s="77" t="s">
        <v>245</v>
      </c>
      <c r="G53" s="77">
        <f t="shared" si="1"/>
        <v>10</v>
      </c>
      <c r="H53" s="77">
        <v>98</v>
      </c>
      <c r="I53" s="77">
        <v>0</v>
      </c>
      <c r="J53" s="77">
        <v>193</v>
      </c>
      <c r="M53" s="77">
        <f t="shared" ca="1" si="0"/>
        <v>772</v>
      </c>
      <c r="N53" s="77">
        <v>171</v>
      </c>
      <c r="O53" s="77">
        <v>8</v>
      </c>
      <c r="P53" s="79">
        <v>4</v>
      </c>
      <c r="Q53" s="80"/>
      <c r="R53" s="81"/>
      <c r="V53"/>
    </row>
    <row r="54" spans="1:22">
      <c r="F54" s="77" t="s">
        <v>948</v>
      </c>
      <c r="G54" s="77">
        <f t="shared" si="1"/>
        <v>10</v>
      </c>
      <c r="H54" s="77">
        <v>109</v>
      </c>
      <c r="I54" s="77">
        <v>0</v>
      </c>
      <c r="J54" s="77">
        <v>60</v>
      </c>
      <c r="M54" s="77">
        <f t="shared" ca="1" si="0"/>
        <v>360</v>
      </c>
      <c r="N54" s="77">
        <v>171</v>
      </c>
      <c r="O54" s="77">
        <v>9</v>
      </c>
      <c r="P54" s="79">
        <v>4</v>
      </c>
      <c r="Q54" s="80"/>
      <c r="R54" s="81"/>
      <c r="V54"/>
    </row>
    <row r="55" spans="1:22">
      <c r="F55" s="77" t="s">
        <v>479</v>
      </c>
      <c r="G55" s="77">
        <f t="shared" si="1"/>
        <v>10</v>
      </c>
      <c r="H55" s="77">
        <v>126</v>
      </c>
      <c r="I55" s="77">
        <v>2</v>
      </c>
      <c r="J55" s="77">
        <v>37</v>
      </c>
      <c r="M55" s="77">
        <f t="shared" ca="1" si="0"/>
        <v>222</v>
      </c>
      <c r="N55" s="77">
        <v>171</v>
      </c>
      <c r="O55" s="77">
        <v>10</v>
      </c>
      <c r="P55" s="79">
        <v>4</v>
      </c>
      <c r="Q55" s="80"/>
      <c r="R55" s="81"/>
      <c r="V55"/>
    </row>
    <row r="56" spans="1:22">
      <c r="F56" s="77" t="s">
        <v>957</v>
      </c>
      <c r="G56" s="77">
        <f t="shared" si="1"/>
        <v>10</v>
      </c>
      <c r="H56" s="77">
        <v>126</v>
      </c>
      <c r="I56" s="77">
        <v>5</v>
      </c>
      <c r="J56" s="77">
        <v>10</v>
      </c>
      <c r="M56" s="77">
        <f t="shared" ca="1" si="0"/>
        <v>60</v>
      </c>
      <c r="N56" s="77">
        <v>171</v>
      </c>
      <c r="O56" s="77">
        <v>11</v>
      </c>
      <c r="P56" s="79">
        <v>4</v>
      </c>
      <c r="Q56" s="80"/>
      <c r="R56" s="81"/>
      <c r="V56"/>
    </row>
    <row r="57" spans="1:22">
      <c r="F57" s="77" t="s">
        <v>491</v>
      </c>
      <c r="G57" s="77">
        <f t="shared" si="1"/>
        <v>10</v>
      </c>
      <c r="H57" s="77">
        <v>135</v>
      </c>
      <c r="I57" s="77">
        <v>0</v>
      </c>
      <c r="J57" s="77">
        <v>1</v>
      </c>
      <c r="M57" s="77">
        <f t="shared" ca="1" si="0"/>
        <v>6</v>
      </c>
      <c r="N57" s="77">
        <v>171</v>
      </c>
      <c r="O57" s="77">
        <v>12</v>
      </c>
      <c r="P57" s="79">
        <v>4</v>
      </c>
      <c r="Q57" s="80"/>
      <c r="R57" s="81"/>
      <c r="V57"/>
    </row>
    <row r="58" spans="1:22">
      <c r="F58" s="77" t="s">
        <v>595</v>
      </c>
      <c r="G58" s="77">
        <f t="shared" si="1"/>
        <v>10</v>
      </c>
      <c r="H58" s="77">
        <v>160</v>
      </c>
      <c r="I58" s="77">
        <v>4</v>
      </c>
      <c r="J58" s="77">
        <v>72</v>
      </c>
      <c r="M58" s="77">
        <f t="shared" ca="1" si="0"/>
        <v>576</v>
      </c>
      <c r="N58" s="77">
        <v>171</v>
      </c>
      <c r="O58" s="77">
        <v>13</v>
      </c>
      <c r="P58" s="79">
        <v>4</v>
      </c>
      <c r="Q58" s="80"/>
      <c r="R58" s="81"/>
      <c r="V58"/>
    </row>
    <row r="59" spans="1:22">
      <c r="F59" s="77" t="s">
        <v>597</v>
      </c>
      <c r="G59" s="77">
        <f t="shared" si="1"/>
        <v>10</v>
      </c>
      <c r="H59" s="77">
        <v>160</v>
      </c>
      <c r="I59" s="77">
        <v>5</v>
      </c>
      <c r="J59" s="77">
        <v>43</v>
      </c>
      <c r="M59" s="77">
        <f t="shared" ca="1" si="0"/>
        <v>344</v>
      </c>
      <c r="N59" s="77">
        <v>171</v>
      </c>
      <c r="O59" s="77">
        <v>14</v>
      </c>
      <c r="P59" s="79">
        <v>4</v>
      </c>
      <c r="Q59" s="80"/>
      <c r="R59" s="81"/>
      <c r="V59"/>
    </row>
    <row r="60" spans="1:22">
      <c r="F60" s="77" t="s">
        <v>958</v>
      </c>
      <c r="G60" s="77">
        <f t="shared" si="1"/>
        <v>10</v>
      </c>
      <c r="H60" s="77">
        <v>164</v>
      </c>
      <c r="I60" s="77">
        <v>0</v>
      </c>
      <c r="J60" s="77">
        <v>30</v>
      </c>
      <c r="M60" s="77">
        <f t="shared" ca="1" si="0"/>
        <v>180</v>
      </c>
      <c r="N60" s="77">
        <v>171</v>
      </c>
      <c r="O60" s="77">
        <v>15</v>
      </c>
      <c r="P60" s="79">
        <v>4</v>
      </c>
      <c r="Q60" s="80"/>
      <c r="R60" s="81"/>
      <c r="V60"/>
    </row>
    <row r="61" spans="1:22">
      <c r="A61" s="77">
        <v>6</v>
      </c>
      <c r="B61" s="77" t="s">
        <v>947</v>
      </c>
      <c r="C61" s="77">
        <v>11</v>
      </c>
      <c r="D61" s="77">
        <v>11</v>
      </c>
      <c r="E61" s="77">
        <v>14</v>
      </c>
      <c r="F61" s="77" t="s">
        <v>140</v>
      </c>
      <c r="G61" s="77">
        <f t="shared" si="1"/>
        <v>11</v>
      </c>
      <c r="H61" s="77">
        <v>5</v>
      </c>
      <c r="I61" s="77">
        <v>2</v>
      </c>
      <c r="J61" s="77">
        <v>32</v>
      </c>
      <c r="K61" s="77">
        <v>1</v>
      </c>
      <c r="L61" s="77">
        <f ca="1">SUM(M61:M69)</f>
        <v>2786</v>
      </c>
      <c r="M61" s="77">
        <f t="shared" ca="1" si="0"/>
        <v>128</v>
      </c>
      <c r="N61" s="77">
        <v>18</v>
      </c>
      <c r="O61" s="77">
        <v>0</v>
      </c>
      <c r="P61" s="79">
        <v>6</v>
      </c>
      <c r="Q61" s="80"/>
      <c r="R61" s="81"/>
      <c r="V61"/>
    </row>
    <row r="62" spans="1:22">
      <c r="F62" s="77" t="s">
        <v>93</v>
      </c>
      <c r="G62" s="77">
        <f t="shared" si="1"/>
        <v>11</v>
      </c>
      <c r="H62" s="77">
        <v>12</v>
      </c>
      <c r="I62" s="77">
        <v>0</v>
      </c>
      <c r="J62" s="77">
        <v>6</v>
      </c>
      <c r="M62" s="77">
        <f t="shared" ca="1" si="0"/>
        <v>12</v>
      </c>
      <c r="N62" s="77">
        <v>18</v>
      </c>
      <c r="O62" s="77">
        <v>1</v>
      </c>
      <c r="P62" s="79">
        <v>6</v>
      </c>
      <c r="Q62" s="80"/>
      <c r="R62" s="81"/>
      <c r="V62"/>
    </row>
    <row r="63" spans="1:22">
      <c r="F63" s="77" t="s">
        <v>479</v>
      </c>
      <c r="G63" s="77">
        <f t="shared" si="1"/>
        <v>11</v>
      </c>
      <c r="H63" s="77">
        <v>126</v>
      </c>
      <c r="I63" s="77">
        <v>2</v>
      </c>
      <c r="J63" s="77">
        <v>2</v>
      </c>
      <c r="M63" s="77">
        <f t="shared" ca="1" si="0"/>
        <v>12</v>
      </c>
      <c r="N63" s="77">
        <v>18</v>
      </c>
      <c r="O63" s="77">
        <v>2</v>
      </c>
      <c r="P63" s="79">
        <v>6</v>
      </c>
      <c r="Q63" s="80"/>
      <c r="R63" s="81"/>
      <c r="V63"/>
    </row>
    <row r="64" spans="1:22">
      <c r="F64" s="77" t="s">
        <v>957</v>
      </c>
      <c r="G64" s="77">
        <f t="shared" si="1"/>
        <v>11</v>
      </c>
      <c r="H64" s="77">
        <v>126</v>
      </c>
      <c r="I64" s="77">
        <v>5</v>
      </c>
      <c r="J64" s="77">
        <v>12</v>
      </c>
      <c r="M64" s="77">
        <f t="shared" ca="1" si="0"/>
        <v>72</v>
      </c>
      <c r="N64" s="77">
        <v>18</v>
      </c>
      <c r="O64" s="77">
        <v>3</v>
      </c>
      <c r="P64" s="79">
        <v>6</v>
      </c>
      <c r="Q64" s="80"/>
      <c r="R64" s="81"/>
      <c r="V64"/>
    </row>
    <row r="65" spans="1:22">
      <c r="F65" s="77" t="s">
        <v>497</v>
      </c>
      <c r="G65" s="77">
        <f t="shared" si="1"/>
        <v>11</v>
      </c>
      <c r="H65" s="77">
        <v>155</v>
      </c>
      <c r="I65" s="77">
        <v>0</v>
      </c>
      <c r="J65" s="77">
        <v>202</v>
      </c>
      <c r="M65" s="77">
        <f t="shared" ca="1" si="0"/>
        <v>1212</v>
      </c>
      <c r="N65" s="77">
        <v>24</v>
      </c>
      <c r="O65" s="77">
        <v>1</v>
      </c>
      <c r="P65" s="79">
        <v>6</v>
      </c>
      <c r="Q65" s="80"/>
      <c r="R65" s="81"/>
      <c r="V65"/>
    </row>
    <row r="66" spans="1:22">
      <c r="F66" s="77" t="s">
        <v>513</v>
      </c>
      <c r="G66" s="77">
        <f t="shared" si="1"/>
        <v>11</v>
      </c>
      <c r="H66" s="77">
        <v>159</v>
      </c>
      <c r="I66" s="77">
        <v>7</v>
      </c>
      <c r="J66" s="77">
        <v>27</v>
      </c>
      <c r="M66" s="77">
        <f t="shared" ca="1" si="0"/>
        <v>162</v>
      </c>
      <c r="N66" s="77">
        <v>24</v>
      </c>
      <c r="O66" s="77">
        <v>2</v>
      </c>
      <c r="P66" s="79">
        <v>6</v>
      </c>
      <c r="Q66" s="80"/>
      <c r="R66" s="81"/>
      <c r="V66"/>
    </row>
    <row r="67" spans="1:22">
      <c r="F67" s="77" t="s">
        <v>517</v>
      </c>
      <c r="G67" s="77">
        <f t="shared" si="1"/>
        <v>11</v>
      </c>
      <c r="H67" s="77">
        <v>159</v>
      </c>
      <c r="I67" s="77">
        <v>9</v>
      </c>
      <c r="J67" s="77">
        <v>58</v>
      </c>
      <c r="M67" s="77">
        <f t="shared" ref="M67:M130" ca="1" si="2">OFFSET(P$1,MATCH(H67,N$1:N$65536,0)-1,0,1,1)*J67</f>
        <v>348</v>
      </c>
      <c r="N67" s="77">
        <v>30</v>
      </c>
      <c r="O67" s="77">
        <v>0</v>
      </c>
      <c r="P67" s="79">
        <v>6</v>
      </c>
      <c r="Q67" s="80"/>
      <c r="R67" s="81"/>
      <c r="V67"/>
    </row>
    <row r="68" spans="1:22">
      <c r="F68" s="77" t="s">
        <v>959</v>
      </c>
      <c r="G68" s="77">
        <f t="shared" ref="G68:G131" si="3">IF(LEN(B68)&gt;0,G67+1,G67)</f>
        <v>11</v>
      </c>
      <c r="H68" s="77">
        <v>160</v>
      </c>
      <c r="I68" s="77">
        <v>7</v>
      </c>
      <c r="J68" s="77">
        <v>99</v>
      </c>
      <c r="M68" s="77">
        <f t="shared" ca="1" si="2"/>
        <v>792</v>
      </c>
      <c r="N68" s="77">
        <v>42</v>
      </c>
      <c r="O68" s="77">
        <v>0</v>
      </c>
      <c r="P68" s="79">
        <v>6</v>
      </c>
      <c r="Q68" s="80"/>
      <c r="R68" s="81"/>
      <c r="V68"/>
    </row>
    <row r="69" spans="1:22">
      <c r="F69" s="77" t="s">
        <v>617</v>
      </c>
      <c r="G69" s="77">
        <f t="shared" si="3"/>
        <v>11</v>
      </c>
      <c r="H69" s="77">
        <v>160</v>
      </c>
      <c r="I69" s="77">
        <v>15</v>
      </c>
      <c r="J69" s="77">
        <v>6</v>
      </c>
      <c r="M69" s="77">
        <f t="shared" ca="1" si="2"/>
        <v>48</v>
      </c>
      <c r="N69" s="77">
        <v>44</v>
      </c>
      <c r="O69" s="77">
        <v>0</v>
      </c>
      <c r="P69" s="79">
        <v>6</v>
      </c>
      <c r="Q69" s="80"/>
      <c r="R69" s="81"/>
      <c r="V69"/>
    </row>
    <row r="70" spans="1:22">
      <c r="A70" s="77">
        <v>7</v>
      </c>
      <c r="B70" s="77" t="s">
        <v>949</v>
      </c>
      <c r="C70" s="77">
        <v>11</v>
      </c>
      <c r="D70" s="77">
        <v>11</v>
      </c>
      <c r="E70" s="77">
        <v>8</v>
      </c>
      <c r="F70" s="77" t="s">
        <v>163</v>
      </c>
      <c r="G70" s="77">
        <f t="shared" si="3"/>
        <v>12</v>
      </c>
      <c r="H70" s="77">
        <v>35</v>
      </c>
      <c r="I70" s="77">
        <v>0</v>
      </c>
      <c r="J70" s="77">
        <v>8</v>
      </c>
      <c r="K70" s="77">
        <v>1</v>
      </c>
      <c r="L70" s="77">
        <f ca="1">SUM(M70:M80)</f>
        <v>1006</v>
      </c>
      <c r="M70" s="77">
        <f t="shared" ca="1" si="2"/>
        <v>32</v>
      </c>
      <c r="N70" s="77">
        <v>44</v>
      </c>
      <c r="O70" s="77">
        <v>1</v>
      </c>
      <c r="P70" s="79">
        <v>6</v>
      </c>
      <c r="Q70" s="80"/>
      <c r="R70" s="81"/>
      <c r="V70"/>
    </row>
    <row r="71" spans="1:22">
      <c r="F71" s="77" t="s">
        <v>168</v>
      </c>
      <c r="G71" s="77">
        <f t="shared" si="3"/>
        <v>12</v>
      </c>
      <c r="H71" s="77">
        <v>35</v>
      </c>
      <c r="I71" s="77">
        <v>1</v>
      </c>
      <c r="J71" s="77">
        <v>11</v>
      </c>
      <c r="M71" s="77">
        <f t="shared" ca="1" si="2"/>
        <v>44</v>
      </c>
      <c r="N71" s="77">
        <v>44</v>
      </c>
      <c r="O71" s="77">
        <v>2</v>
      </c>
      <c r="P71" s="79">
        <v>6</v>
      </c>
      <c r="Q71" s="80"/>
      <c r="R71" s="81"/>
      <c r="V71"/>
    </row>
    <row r="72" spans="1:22">
      <c r="F72" s="77" t="s">
        <v>173</v>
      </c>
      <c r="G72" s="77">
        <f t="shared" si="3"/>
        <v>12</v>
      </c>
      <c r="H72" s="77">
        <v>35</v>
      </c>
      <c r="I72" s="77">
        <v>2</v>
      </c>
      <c r="J72" s="77">
        <v>22</v>
      </c>
      <c r="M72" s="77">
        <f t="shared" ca="1" si="2"/>
        <v>88</v>
      </c>
      <c r="N72" s="77">
        <v>44</v>
      </c>
      <c r="O72" s="77">
        <v>3</v>
      </c>
      <c r="P72" s="79">
        <v>6</v>
      </c>
      <c r="Q72" s="80"/>
      <c r="R72" s="81"/>
      <c r="V72"/>
    </row>
    <row r="73" spans="1:22">
      <c r="F73" s="77" t="s">
        <v>960</v>
      </c>
      <c r="G73" s="77">
        <f t="shared" si="3"/>
        <v>12</v>
      </c>
      <c r="H73" s="77">
        <v>35</v>
      </c>
      <c r="I73" s="77">
        <v>3</v>
      </c>
      <c r="J73" s="77">
        <v>22</v>
      </c>
      <c r="M73" s="77">
        <f t="shared" ca="1" si="2"/>
        <v>88</v>
      </c>
      <c r="N73" s="77">
        <v>44</v>
      </c>
      <c r="O73" s="77">
        <v>4</v>
      </c>
      <c r="P73" s="79">
        <v>6</v>
      </c>
      <c r="Q73" s="80"/>
      <c r="R73" s="81"/>
      <c r="V73"/>
    </row>
    <row r="74" spans="1:22">
      <c r="F74" s="77" t="s">
        <v>181</v>
      </c>
      <c r="G74" s="77">
        <f t="shared" si="3"/>
        <v>12</v>
      </c>
      <c r="H74" s="77">
        <v>35</v>
      </c>
      <c r="I74" s="77">
        <v>4</v>
      </c>
      <c r="J74" s="77">
        <v>22</v>
      </c>
      <c r="M74" s="77">
        <f t="shared" ca="1" si="2"/>
        <v>88</v>
      </c>
      <c r="N74" s="77">
        <v>44</v>
      </c>
      <c r="O74" s="77">
        <v>5</v>
      </c>
      <c r="P74" s="79">
        <v>6</v>
      </c>
      <c r="Q74" s="80"/>
      <c r="R74" s="81"/>
      <c r="V74"/>
    </row>
    <row r="75" spans="1:22">
      <c r="F75" s="77" t="s">
        <v>185</v>
      </c>
      <c r="G75" s="77">
        <f t="shared" si="3"/>
        <v>12</v>
      </c>
      <c r="H75" s="77">
        <v>35</v>
      </c>
      <c r="I75" s="77">
        <v>5</v>
      </c>
      <c r="J75" s="77">
        <v>75</v>
      </c>
      <c r="M75" s="77">
        <f t="shared" ca="1" si="2"/>
        <v>300</v>
      </c>
      <c r="N75" s="77">
        <v>44</v>
      </c>
      <c r="O75" s="77">
        <v>6</v>
      </c>
      <c r="P75" s="79">
        <v>6</v>
      </c>
      <c r="Q75" s="80"/>
      <c r="R75" s="81"/>
      <c r="V75"/>
    </row>
    <row r="76" spans="1:22">
      <c r="F76" s="77" t="s">
        <v>189</v>
      </c>
      <c r="G76" s="77">
        <f t="shared" si="3"/>
        <v>12</v>
      </c>
      <c r="H76" s="77">
        <v>35</v>
      </c>
      <c r="I76" s="77">
        <v>6</v>
      </c>
      <c r="J76" s="77">
        <v>22</v>
      </c>
      <c r="M76" s="77">
        <f t="shared" ca="1" si="2"/>
        <v>88</v>
      </c>
      <c r="N76" s="77">
        <v>53</v>
      </c>
      <c r="O76" s="77">
        <v>0</v>
      </c>
      <c r="P76" s="79">
        <v>6</v>
      </c>
      <c r="Q76" s="80"/>
      <c r="R76" s="81"/>
      <c r="V76"/>
    </row>
    <row r="77" spans="1:22">
      <c r="F77" s="77" t="s">
        <v>961</v>
      </c>
      <c r="G77" s="77">
        <f t="shared" si="3"/>
        <v>12</v>
      </c>
      <c r="H77" s="77">
        <v>35</v>
      </c>
      <c r="I77" s="77">
        <v>7</v>
      </c>
      <c r="J77" s="77">
        <v>17</v>
      </c>
      <c r="M77" s="77">
        <f t="shared" ca="1" si="2"/>
        <v>68</v>
      </c>
      <c r="N77" s="77">
        <v>67</v>
      </c>
      <c r="O77" s="77">
        <v>0</v>
      </c>
      <c r="P77" s="79">
        <v>6</v>
      </c>
      <c r="Q77" s="80"/>
      <c r="R77" s="81"/>
      <c r="V77"/>
    </row>
    <row r="78" spans="1:22">
      <c r="F78" s="77" t="s">
        <v>225</v>
      </c>
      <c r="G78" s="77">
        <f t="shared" si="3"/>
        <v>12</v>
      </c>
      <c r="H78" s="77">
        <v>35</v>
      </c>
      <c r="I78" s="77">
        <v>14</v>
      </c>
      <c r="J78" s="77">
        <v>18</v>
      </c>
      <c r="M78" s="77">
        <f t="shared" ca="1" si="2"/>
        <v>72</v>
      </c>
      <c r="N78" s="77">
        <v>72</v>
      </c>
      <c r="O78" s="77">
        <v>0</v>
      </c>
      <c r="P78" s="79">
        <v>6</v>
      </c>
      <c r="Q78" s="80"/>
      <c r="R78" s="81"/>
      <c r="V78"/>
    </row>
    <row r="79" spans="1:22">
      <c r="F79" s="77" t="s">
        <v>230</v>
      </c>
      <c r="G79" s="77">
        <f t="shared" si="3"/>
        <v>12</v>
      </c>
      <c r="H79" s="77">
        <v>35</v>
      </c>
      <c r="I79" s="77">
        <v>15</v>
      </c>
      <c r="J79" s="77">
        <v>17</v>
      </c>
      <c r="M79" s="77">
        <f t="shared" ca="1" si="2"/>
        <v>68</v>
      </c>
      <c r="N79" s="77">
        <v>85</v>
      </c>
      <c r="O79" s="77">
        <v>0</v>
      </c>
      <c r="P79" s="79">
        <v>6</v>
      </c>
      <c r="Q79" s="80"/>
      <c r="R79" s="81"/>
      <c r="V79"/>
    </row>
    <row r="80" spans="1:22">
      <c r="F80" s="77" t="s">
        <v>623</v>
      </c>
      <c r="G80" s="77">
        <f t="shared" si="3"/>
        <v>12</v>
      </c>
      <c r="H80" s="77">
        <v>89</v>
      </c>
      <c r="I80" s="77">
        <v>0</v>
      </c>
      <c r="J80" s="77">
        <v>7</v>
      </c>
      <c r="M80" s="77">
        <f t="shared" ca="1" si="2"/>
        <v>70</v>
      </c>
      <c r="N80" s="77">
        <v>95</v>
      </c>
      <c r="O80" s="77">
        <v>0</v>
      </c>
      <c r="P80" s="79">
        <v>6</v>
      </c>
      <c r="Q80" s="80"/>
      <c r="R80" s="81"/>
      <c r="V80"/>
    </row>
    <row r="81" spans="1:22">
      <c r="A81" s="77">
        <v>8</v>
      </c>
      <c r="B81" s="77" t="s">
        <v>950</v>
      </c>
      <c r="C81" s="77">
        <v>11</v>
      </c>
      <c r="D81" s="77">
        <v>11</v>
      </c>
      <c r="E81" s="77">
        <v>13</v>
      </c>
      <c r="F81" s="77" t="s">
        <v>132</v>
      </c>
      <c r="G81" s="77">
        <f t="shared" si="3"/>
        <v>13</v>
      </c>
      <c r="H81" s="77">
        <v>5</v>
      </c>
      <c r="I81" s="77">
        <v>0</v>
      </c>
      <c r="J81" s="77">
        <v>53</v>
      </c>
      <c r="K81" s="77">
        <v>1</v>
      </c>
      <c r="L81" s="77">
        <f ca="1">SUM(M81:M93)</f>
        <v>2184</v>
      </c>
      <c r="M81" s="77">
        <f t="shared" ca="1" si="2"/>
        <v>212</v>
      </c>
      <c r="N81" s="77">
        <v>95</v>
      </c>
      <c r="O81" s="77">
        <v>1</v>
      </c>
      <c r="P81" s="79">
        <v>6</v>
      </c>
      <c r="Q81" s="80"/>
      <c r="R81" s="81"/>
      <c r="V81"/>
    </row>
    <row r="82" spans="1:22">
      <c r="F82" s="77" t="s">
        <v>136</v>
      </c>
      <c r="G82" s="77">
        <f t="shared" si="3"/>
        <v>13</v>
      </c>
      <c r="H82" s="77">
        <v>5</v>
      </c>
      <c r="I82" s="77">
        <v>1</v>
      </c>
      <c r="J82" s="77">
        <v>12</v>
      </c>
      <c r="M82" s="77">
        <f t="shared" ca="1" si="2"/>
        <v>48</v>
      </c>
      <c r="N82" s="77">
        <v>95</v>
      </c>
      <c r="O82" s="77">
        <v>2</v>
      </c>
      <c r="P82" s="79">
        <v>6</v>
      </c>
      <c r="Q82" s="80"/>
      <c r="R82" s="81"/>
      <c r="V82"/>
    </row>
    <row r="83" spans="1:22">
      <c r="F83" s="77" t="s">
        <v>140</v>
      </c>
      <c r="G83" s="77">
        <f t="shared" si="3"/>
        <v>13</v>
      </c>
      <c r="H83" s="77">
        <v>5</v>
      </c>
      <c r="I83" s="77">
        <v>2</v>
      </c>
      <c r="J83" s="77">
        <v>34</v>
      </c>
      <c r="M83" s="77">
        <f t="shared" ca="1" si="2"/>
        <v>136</v>
      </c>
      <c r="N83" s="77">
        <v>95</v>
      </c>
      <c r="O83" s="77">
        <v>3</v>
      </c>
      <c r="P83" s="79">
        <v>6</v>
      </c>
      <c r="Q83" s="80"/>
      <c r="R83" s="81"/>
      <c r="V83"/>
    </row>
    <row r="84" spans="1:22">
      <c r="F84" s="77" t="s">
        <v>98</v>
      </c>
      <c r="G84" s="77">
        <f t="shared" si="3"/>
        <v>13</v>
      </c>
      <c r="H84" s="77">
        <v>17</v>
      </c>
      <c r="I84" s="77">
        <v>0</v>
      </c>
      <c r="J84" s="77">
        <v>46</v>
      </c>
      <c r="M84" s="77">
        <f t="shared" ca="1" si="2"/>
        <v>92</v>
      </c>
      <c r="N84" s="77">
        <v>95</v>
      </c>
      <c r="O84" s="77">
        <v>4</v>
      </c>
      <c r="P84" s="79">
        <v>6</v>
      </c>
      <c r="Q84" s="80"/>
      <c r="R84" s="81"/>
      <c r="V84"/>
    </row>
    <row r="85" spans="1:22">
      <c r="F85" s="77" t="s">
        <v>579</v>
      </c>
      <c r="G85" s="77">
        <f t="shared" si="3"/>
        <v>13</v>
      </c>
      <c r="H85" s="77">
        <v>65</v>
      </c>
      <c r="I85" s="77">
        <v>0</v>
      </c>
      <c r="J85" s="77">
        <v>5</v>
      </c>
      <c r="M85" s="77">
        <f t="shared" ca="1" si="2"/>
        <v>40</v>
      </c>
      <c r="N85" s="77">
        <v>95</v>
      </c>
      <c r="O85" s="77">
        <v>5</v>
      </c>
      <c r="P85" s="79">
        <v>6</v>
      </c>
      <c r="Q85" s="80"/>
      <c r="R85" s="81"/>
      <c r="V85"/>
    </row>
    <row r="86" spans="1:22">
      <c r="F86" s="77" t="s">
        <v>421</v>
      </c>
      <c r="G86" s="77">
        <f t="shared" si="3"/>
        <v>13</v>
      </c>
      <c r="H86" s="77">
        <v>72</v>
      </c>
      <c r="I86" s="77">
        <v>0</v>
      </c>
      <c r="J86" s="77">
        <v>1</v>
      </c>
      <c r="M86" s="77">
        <f t="shared" ca="1" si="2"/>
        <v>6</v>
      </c>
      <c r="N86" s="77">
        <v>95</v>
      </c>
      <c r="O86" s="77">
        <v>6</v>
      </c>
      <c r="P86" s="79">
        <v>6</v>
      </c>
      <c r="Q86" s="80"/>
      <c r="R86" s="81"/>
      <c r="V86"/>
    </row>
    <row r="87" spans="1:22">
      <c r="F87" s="77" t="s">
        <v>245</v>
      </c>
      <c r="G87" s="77">
        <f t="shared" si="3"/>
        <v>13</v>
      </c>
      <c r="H87" s="77">
        <v>98</v>
      </c>
      <c r="I87" s="77">
        <v>0</v>
      </c>
      <c r="J87" s="77">
        <v>117</v>
      </c>
      <c r="M87" s="77">
        <f t="shared" ca="1" si="2"/>
        <v>468</v>
      </c>
      <c r="N87" s="77">
        <v>95</v>
      </c>
      <c r="O87" s="77">
        <v>7</v>
      </c>
      <c r="P87" s="79">
        <v>6</v>
      </c>
      <c r="Q87" s="80"/>
      <c r="R87" s="81"/>
      <c r="V87"/>
    </row>
    <row r="88" spans="1:22">
      <c r="F88" s="77" t="s">
        <v>475</v>
      </c>
      <c r="G88" s="77">
        <f t="shared" si="3"/>
        <v>13</v>
      </c>
      <c r="H88" s="77">
        <v>126</v>
      </c>
      <c r="I88" s="77">
        <v>0</v>
      </c>
      <c r="J88" s="77">
        <v>13</v>
      </c>
      <c r="M88" s="77">
        <f t="shared" ca="1" si="2"/>
        <v>78</v>
      </c>
      <c r="N88" s="77">
        <v>95</v>
      </c>
      <c r="O88" s="77">
        <v>8</v>
      </c>
      <c r="P88" s="79">
        <v>6</v>
      </c>
      <c r="Q88" s="80"/>
      <c r="R88" s="81"/>
      <c r="V88"/>
    </row>
    <row r="89" spans="1:22">
      <c r="F89" s="77" t="s">
        <v>957</v>
      </c>
      <c r="G89" s="77">
        <f t="shared" si="3"/>
        <v>13</v>
      </c>
      <c r="H89" s="77">
        <v>126</v>
      </c>
      <c r="I89" s="77">
        <v>2</v>
      </c>
      <c r="J89" s="77">
        <v>33</v>
      </c>
      <c r="M89" s="77">
        <f t="shared" ca="1" si="2"/>
        <v>198</v>
      </c>
      <c r="N89" s="77">
        <v>95</v>
      </c>
      <c r="O89" s="77">
        <v>9</v>
      </c>
      <c r="P89" s="79">
        <v>6</v>
      </c>
      <c r="Q89" s="80"/>
      <c r="R89" s="81"/>
      <c r="V89"/>
    </row>
    <row r="90" spans="1:22">
      <c r="F90" s="77" t="s">
        <v>489</v>
      </c>
      <c r="G90" s="77">
        <f t="shared" si="3"/>
        <v>13</v>
      </c>
      <c r="H90" s="77">
        <v>134</v>
      </c>
      <c r="I90" s="77">
        <v>0</v>
      </c>
      <c r="J90" s="77">
        <v>108</v>
      </c>
      <c r="M90" s="77">
        <f t="shared" ca="1" si="2"/>
        <v>648</v>
      </c>
      <c r="N90" s="77">
        <v>95</v>
      </c>
      <c r="O90" s="77">
        <v>10</v>
      </c>
      <c r="P90" s="79">
        <v>6</v>
      </c>
      <c r="Q90" s="80"/>
      <c r="R90" s="81"/>
      <c r="V90"/>
    </row>
    <row r="91" spans="1:22">
      <c r="F91" s="77" t="s">
        <v>491</v>
      </c>
      <c r="G91" s="77">
        <f t="shared" si="3"/>
        <v>13</v>
      </c>
      <c r="H91" s="77">
        <v>135</v>
      </c>
      <c r="I91" s="77">
        <v>0</v>
      </c>
      <c r="J91" s="77">
        <v>2</v>
      </c>
      <c r="M91" s="77">
        <f t="shared" ca="1" si="2"/>
        <v>12</v>
      </c>
      <c r="N91" s="77">
        <v>95</v>
      </c>
      <c r="O91" s="77">
        <v>11</v>
      </c>
      <c r="P91" s="79">
        <v>6</v>
      </c>
      <c r="Q91" s="80"/>
      <c r="R91" s="81"/>
      <c r="V91"/>
    </row>
    <row r="92" spans="1:22">
      <c r="F92" s="77" t="s">
        <v>587</v>
      </c>
      <c r="G92" s="77">
        <f t="shared" si="3"/>
        <v>13</v>
      </c>
      <c r="H92" s="77">
        <v>160</v>
      </c>
      <c r="I92" s="77">
        <v>0</v>
      </c>
      <c r="J92" s="77">
        <v>30</v>
      </c>
      <c r="M92" s="77">
        <f t="shared" ca="1" si="2"/>
        <v>240</v>
      </c>
      <c r="N92" s="77">
        <v>95</v>
      </c>
      <c r="O92" s="77">
        <v>12</v>
      </c>
      <c r="P92" s="79">
        <v>6</v>
      </c>
      <c r="Q92" s="80"/>
      <c r="R92" s="81"/>
      <c r="V92"/>
    </row>
    <row r="93" spans="1:22">
      <c r="F93" s="77" t="s">
        <v>423</v>
      </c>
      <c r="G93" s="77">
        <f t="shared" si="3"/>
        <v>13</v>
      </c>
      <c r="H93" s="77">
        <v>85</v>
      </c>
      <c r="I93" s="77">
        <v>0</v>
      </c>
      <c r="J93" s="77">
        <v>1</v>
      </c>
      <c r="M93" s="77">
        <f t="shared" ca="1" si="2"/>
        <v>6</v>
      </c>
      <c r="N93" s="77">
        <v>95</v>
      </c>
      <c r="O93" s="77">
        <v>13</v>
      </c>
      <c r="P93" s="79">
        <v>6</v>
      </c>
      <c r="Q93" s="80"/>
      <c r="R93" s="81"/>
      <c r="V93"/>
    </row>
    <row r="94" spans="1:22">
      <c r="A94" s="77">
        <v>9</v>
      </c>
      <c r="B94" s="77" t="s">
        <v>951</v>
      </c>
      <c r="C94" s="77">
        <v>21</v>
      </c>
      <c r="D94" s="77">
        <v>21</v>
      </c>
      <c r="E94" s="77">
        <v>16</v>
      </c>
      <c r="F94" s="77" t="s">
        <v>82</v>
      </c>
      <c r="G94" s="77">
        <f t="shared" si="3"/>
        <v>14</v>
      </c>
      <c r="H94" s="77">
        <v>3</v>
      </c>
      <c r="I94" s="77">
        <v>0</v>
      </c>
      <c r="J94" s="77">
        <v>20</v>
      </c>
      <c r="K94" s="77">
        <v>1</v>
      </c>
      <c r="L94" s="77">
        <f ca="1">SUM(M94:M109)</f>
        <v>2316</v>
      </c>
      <c r="M94" s="77">
        <f t="shared" ca="1" si="2"/>
        <v>40</v>
      </c>
      <c r="N94" s="77">
        <v>95</v>
      </c>
      <c r="O94" s="77">
        <v>14</v>
      </c>
      <c r="P94" s="79">
        <v>6</v>
      </c>
      <c r="Q94" s="80"/>
      <c r="R94" s="81"/>
      <c r="V94"/>
    </row>
    <row r="95" spans="1:22">
      <c r="F95" s="77" t="s">
        <v>163</v>
      </c>
      <c r="G95" s="77">
        <f t="shared" si="3"/>
        <v>14</v>
      </c>
      <c r="H95" s="77">
        <v>35</v>
      </c>
      <c r="I95" s="77">
        <v>0</v>
      </c>
      <c r="J95" s="77">
        <v>70</v>
      </c>
      <c r="M95" s="77">
        <f t="shared" ca="1" si="2"/>
        <v>280</v>
      </c>
      <c r="N95" s="77">
        <v>95</v>
      </c>
      <c r="O95" s="77">
        <v>15</v>
      </c>
      <c r="P95" s="79">
        <v>6</v>
      </c>
      <c r="Q95" s="80"/>
      <c r="R95" s="81"/>
      <c r="V95"/>
    </row>
    <row r="96" spans="1:22">
      <c r="F96" s="77" t="s">
        <v>168</v>
      </c>
      <c r="G96" s="77">
        <f t="shared" si="3"/>
        <v>14</v>
      </c>
      <c r="H96" s="77">
        <v>35</v>
      </c>
      <c r="I96" s="77">
        <v>1</v>
      </c>
      <c r="J96" s="77">
        <v>24</v>
      </c>
      <c r="M96" s="77">
        <f t="shared" ca="1" si="2"/>
        <v>96</v>
      </c>
      <c r="N96" s="77">
        <v>96</v>
      </c>
      <c r="O96" s="77">
        <v>0</v>
      </c>
      <c r="P96" s="79">
        <v>6</v>
      </c>
      <c r="Q96" s="80"/>
      <c r="R96" s="81"/>
      <c r="V96"/>
    </row>
    <row r="97" spans="1:22">
      <c r="F97" s="77" t="s">
        <v>173</v>
      </c>
      <c r="G97" s="77">
        <f t="shared" si="3"/>
        <v>14</v>
      </c>
      <c r="H97" s="77">
        <v>35</v>
      </c>
      <c r="I97" s="77">
        <v>2</v>
      </c>
      <c r="J97" s="77">
        <v>15</v>
      </c>
      <c r="M97" s="77">
        <f t="shared" ca="1" si="2"/>
        <v>60</v>
      </c>
      <c r="N97" s="77">
        <v>102</v>
      </c>
      <c r="O97" s="77">
        <v>0</v>
      </c>
      <c r="P97" s="79">
        <v>6</v>
      </c>
      <c r="Q97" s="80"/>
      <c r="R97" s="81"/>
      <c r="V97"/>
    </row>
    <row r="98" spans="1:22">
      <c r="F98" s="77" t="s">
        <v>960</v>
      </c>
      <c r="G98" s="77">
        <f t="shared" si="3"/>
        <v>14</v>
      </c>
      <c r="H98" s="77">
        <v>35</v>
      </c>
      <c r="I98" s="77">
        <v>3</v>
      </c>
      <c r="J98" s="77">
        <v>20</v>
      </c>
      <c r="M98" s="77">
        <f t="shared" ca="1" si="2"/>
        <v>80</v>
      </c>
      <c r="N98" s="77">
        <v>106</v>
      </c>
      <c r="O98" s="77">
        <v>0</v>
      </c>
      <c r="P98" s="79">
        <v>6</v>
      </c>
      <c r="Q98" s="80"/>
      <c r="R98" s="81"/>
      <c r="V98"/>
    </row>
    <row r="99" spans="1:22">
      <c r="F99" s="77" t="s">
        <v>181</v>
      </c>
      <c r="G99" s="77">
        <f t="shared" si="3"/>
        <v>14</v>
      </c>
      <c r="H99" s="77">
        <v>35</v>
      </c>
      <c r="I99" s="77">
        <v>4</v>
      </c>
      <c r="J99" s="77">
        <v>25</v>
      </c>
      <c r="M99" s="77">
        <f t="shared" ca="1" si="2"/>
        <v>100</v>
      </c>
      <c r="N99" s="77">
        <v>108</v>
      </c>
      <c r="O99" s="77">
        <v>0</v>
      </c>
      <c r="P99" s="79">
        <v>6</v>
      </c>
      <c r="Q99" s="80"/>
      <c r="R99" s="81"/>
      <c r="V99"/>
    </row>
    <row r="100" spans="1:22">
      <c r="F100" s="77" t="s">
        <v>185</v>
      </c>
      <c r="G100" s="77">
        <f t="shared" si="3"/>
        <v>14</v>
      </c>
      <c r="H100" s="77">
        <v>35</v>
      </c>
      <c r="I100" s="77">
        <v>5</v>
      </c>
      <c r="J100" s="77">
        <v>27</v>
      </c>
      <c r="M100" s="77">
        <f t="shared" ca="1" si="2"/>
        <v>108</v>
      </c>
      <c r="N100" s="77">
        <v>109</v>
      </c>
      <c r="O100" s="77">
        <v>0</v>
      </c>
      <c r="P100" s="79">
        <v>6</v>
      </c>
      <c r="Q100" s="80"/>
      <c r="R100" s="81"/>
      <c r="V100"/>
    </row>
    <row r="101" spans="1:22">
      <c r="F101" s="77" t="s">
        <v>189</v>
      </c>
      <c r="G101" s="77">
        <f t="shared" si="3"/>
        <v>14</v>
      </c>
      <c r="H101" s="77">
        <v>35</v>
      </c>
      <c r="I101" s="77">
        <v>6</v>
      </c>
      <c r="J101" s="77">
        <v>20</v>
      </c>
      <c r="M101" s="77">
        <f t="shared" ca="1" si="2"/>
        <v>80</v>
      </c>
      <c r="N101" s="77">
        <v>113</v>
      </c>
      <c r="O101" s="77">
        <v>0</v>
      </c>
      <c r="P101" s="79">
        <v>6</v>
      </c>
      <c r="Q101" s="80"/>
      <c r="R101" s="81"/>
      <c r="V101"/>
    </row>
    <row r="102" spans="1:22">
      <c r="F102" s="77" t="s">
        <v>415</v>
      </c>
      <c r="G102" s="77">
        <f t="shared" si="3"/>
        <v>14</v>
      </c>
      <c r="H102" s="77">
        <v>53</v>
      </c>
      <c r="I102" s="77">
        <v>0</v>
      </c>
      <c r="J102" s="77">
        <v>1</v>
      </c>
      <c r="M102" s="77">
        <f t="shared" ca="1" si="2"/>
        <v>6</v>
      </c>
      <c r="N102" s="77">
        <v>114</v>
      </c>
      <c r="O102" s="77">
        <v>0</v>
      </c>
      <c r="P102" s="79">
        <v>6</v>
      </c>
      <c r="Q102" s="80"/>
      <c r="R102" s="81"/>
      <c r="V102"/>
    </row>
    <row r="103" spans="1:22">
      <c r="F103" s="77" t="s">
        <v>579</v>
      </c>
      <c r="G103" s="77">
        <f t="shared" si="3"/>
        <v>14</v>
      </c>
      <c r="H103" s="77">
        <v>65</v>
      </c>
      <c r="I103" s="77">
        <v>0</v>
      </c>
      <c r="J103" s="77">
        <v>3</v>
      </c>
      <c r="M103" s="77">
        <f t="shared" ca="1" si="2"/>
        <v>24</v>
      </c>
      <c r="N103" s="77">
        <v>126</v>
      </c>
      <c r="O103" s="77">
        <v>0</v>
      </c>
      <c r="P103" s="79">
        <v>6</v>
      </c>
      <c r="Q103" s="80"/>
      <c r="R103" s="81"/>
      <c r="V103"/>
    </row>
    <row r="104" spans="1:22">
      <c r="F104" s="77" t="s">
        <v>421</v>
      </c>
      <c r="G104" s="77">
        <f t="shared" si="3"/>
        <v>14</v>
      </c>
      <c r="H104" s="77">
        <v>72</v>
      </c>
      <c r="I104" s="77">
        <v>0</v>
      </c>
      <c r="J104" s="77">
        <v>1</v>
      </c>
      <c r="M104" s="77">
        <f t="shared" ca="1" si="2"/>
        <v>6</v>
      </c>
      <c r="N104" s="77">
        <v>126</v>
      </c>
      <c r="O104" s="77">
        <v>1</v>
      </c>
      <c r="P104" s="79">
        <v>6</v>
      </c>
      <c r="Q104" s="80"/>
      <c r="R104" s="81"/>
      <c r="V104"/>
    </row>
    <row r="105" spans="1:22">
      <c r="F105" s="77" t="s">
        <v>423</v>
      </c>
      <c r="G105" s="77">
        <f t="shared" si="3"/>
        <v>14</v>
      </c>
      <c r="H105" s="77">
        <v>85</v>
      </c>
      <c r="I105" s="77">
        <v>0</v>
      </c>
      <c r="J105" s="77">
        <v>6</v>
      </c>
      <c r="M105" s="77">
        <f t="shared" ca="1" si="2"/>
        <v>36</v>
      </c>
      <c r="N105" s="77">
        <v>126</v>
      </c>
      <c r="O105" s="77">
        <v>2</v>
      </c>
      <c r="P105" s="79">
        <v>6</v>
      </c>
      <c r="Q105" s="80"/>
      <c r="R105" s="81"/>
      <c r="V105"/>
    </row>
    <row r="106" spans="1:22">
      <c r="F106" s="77" t="s">
        <v>497</v>
      </c>
      <c r="G106" s="77">
        <f t="shared" si="3"/>
        <v>14</v>
      </c>
      <c r="H106" s="77">
        <v>155</v>
      </c>
      <c r="I106" s="77">
        <v>0</v>
      </c>
      <c r="J106" s="77">
        <v>9</v>
      </c>
      <c r="M106" s="77">
        <f t="shared" ca="1" si="2"/>
        <v>54</v>
      </c>
      <c r="N106" s="77">
        <v>126</v>
      </c>
      <c r="O106" s="77">
        <v>3</v>
      </c>
      <c r="P106" s="79">
        <v>6</v>
      </c>
      <c r="Q106" s="80"/>
      <c r="R106" s="81"/>
      <c r="V106"/>
    </row>
    <row r="107" spans="1:22">
      <c r="F107" s="77" t="s">
        <v>585</v>
      </c>
      <c r="G107" s="77">
        <f t="shared" si="3"/>
        <v>14</v>
      </c>
      <c r="H107" s="77">
        <v>156</v>
      </c>
      <c r="I107" s="77">
        <v>0</v>
      </c>
      <c r="J107" s="77">
        <v>10</v>
      </c>
      <c r="M107" s="77">
        <f t="shared" ca="1" si="2"/>
        <v>80</v>
      </c>
      <c r="N107" s="77">
        <v>126</v>
      </c>
      <c r="O107" s="77">
        <v>4</v>
      </c>
      <c r="P107" s="79">
        <v>6</v>
      </c>
      <c r="Q107" s="80"/>
      <c r="R107" s="81"/>
      <c r="V107"/>
    </row>
    <row r="108" spans="1:22">
      <c r="F108" s="77" t="s">
        <v>533</v>
      </c>
      <c r="G108" s="77">
        <f t="shared" si="3"/>
        <v>14</v>
      </c>
      <c r="H108" s="77">
        <v>251</v>
      </c>
      <c r="I108" s="77">
        <v>0</v>
      </c>
      <c r="J108" s="77">
        <v>105</v>
      </c>
      <c r="M108" s="77">
        <f t="shared" ca="1" si="2"/>
        <v>630</v>
      </c>
      <c r="N108" s="77">
        <v>126</v>
      </c>
      <c r="O108" s="77">
        <v>5</v>
      </c>
      <c r="P108" s="79">
        <v>6</v>
      </c>
      <c r="Q108" s="80"/>
      <c r="R108" s="81"/>
      <c r="V108"/>
    </row>
    <row r="109" spans="1:22">
      <c r="F109" s="77" t="s">
        <v>962</v>
      </c>
      <c r="G109" s="77">
        <f t="shared" si="3"/>
        <v>14</v>
      </c>
      <c r="H109" s="77">
        <v>251</v>
      </c>
      <c r="I109" s="77">
        <v>7</v>
      </c>
      <c r="J109" s="77">
        <v>106</v>
      </c>
      <c r="M109" s="77">
        <f t="shared" ca="1" si="2"/>
        <v>636</v>
      </c>
      <c r="N109" s="77">
        <v>128</v>
      </c>
      <c r="O109" s="77">
        <v>0</v>
      </c>
      <c r="P109" s="79">
        <v>6</v>
      </c>
      <c r="Q109" s="80"/>
      <c r="R109" s="81"/>
      <c r="V109"/>
    </row>
    <row r="110" spans="1:22">
      <c r="A110" s="77">
        <v>10</v>
      </c>
      <c r="B110" s="77" t="s">
        <v>952</v>
      </c>
      <c r="C110" s="77">
        <v>21</v>
      </c>
      <c r="D110" s="77">
        <v>21</v>
      </c>
      <c r="E110" s="77">
        <v>10</v>
      </c>
      <c r="F110" s="77" t="s">
        <v>93</v>
      </c>
      <c r="G110" s="77">
        <f t="shared" si="3"/>
        <v>15</v>
      </c>
      <c r="H110" s="77">
        <v>12</v>
      </c>
      <c r="I110" s="77">
        <v>0</v>
      </c>
      <c r="J110" s="77">
        <v>80</v>
      </c>
      <c r="K110" s="77">
        <v>1</v>
      </c>
      <c r="L110" s="77">
        <f ca="1">SUM(M110:M116)</f>
        <v>3596</v>
      </c>
      <c r="M110" s="77">
        <f t="shared" ca="1" si="2"/>
        <v>160</v>
      </c>
      <c r="N110" s="77">
        <v>134</v>
      </c>
      <c r="O110" s="77">
        <v>0</v>
      </c>
      <c r="P110" s="79">
        <v>6</v>
      </c>
      <c r="Q110" s="80"/>
      <c r="R110" s="81"/>
      <c r="V110"/>
    </row>
    <row r="111" spans="1:22">
      <c r="F111" s="77" t="s">
        <v>159</v>
      </c>
      <c r="G111" s="77">
        <f t="shared" si="3"/>
        <v>15</v>
      </c>
      <c r="H111" s="77">
        <v>24</v>
      </c>
      <c r="I111" s="77">
        <v>0</v>
      </c>
      <c r="J111" s="77">
        <v>120</v>
      </c>
      <c r="M111" s="77">
        <f t="shared" ca="1" si="2"/>
        <v>480</v>
      </c>
      <c r="N111" s="77">
        <v>135</v>
      </c>
      <c r="O111" s="77">
        <v>0</v>
      </c>
      <c r="P111" s="79">
        <v>6</v>
      </c>
      <c r="Q111" s="80"/>
      <c r="R111" s="81"/>
      <c r="V111"/>
    </row>
    <row r="112" spans="1:22">
      <c r="F112" s="77" t="s">
        <v>369</v>
      </c>
      <c r="G112" s="77">
        <f t="shared" si="3"/>
        <v>15</v>
      </c>
      <c r="H112" s="77">
        <v>24</v>
      </c>
      <c r="I112" s="77">
        <v>2</v>
      </c>
      <c r="J112" s="77">
        <v>197</v>
      </c>
      <c r="M112" s="77">
        <f t="shared" ca="1" si="2"/>
        <v>788</v>
      </c>
      <c r="N112" s="77">
        <v>136</v>
      </c>
      <c r="O112" s="77">
        <v>0</v>
      </c>
      <c r="P112" s="79">
        <v>6</v>
      </c>
      <c r="Q112" s="80"/>
      <c r="R112" s="81"/>
      <c r="V112"/>
    </row>
    <row r="113" spans="1:22">
      <c r="F113" s="77" t="s">
        <v>384</v>
      </c>
      <c r="G113" s="77">
        <f t="shared" si="3"/>
        <v>15</v>
      </c>
      <c r="H113" s="77">
        <v>44</v>
      </c>
      <c r="I113" s="77">
        <v>1</v>
      </c>
      <c r="J113" s="77">
        <v>64</v>
      </c>
      <c r="M113" s="77">
        <f t="shared" ca="1" si="2"/>
        <v>384</v>
      </c>
      <c r="N113" s="77">
        <v>139</v>
      </c>
      <c r="O113" s="77">
        <v>0</v>
      </c>
      <c r="P113" s="79">
        <v>6</v>
      </c>
      <c r="Q113" s="80"/>
      <c r="R113" s="81"/>
      <c r="V113"/>
    </row>
    <row r="114" spans="1:22">
      <c r="F114" s="77" t="s">
        <v>479</v>
      </c>
      <c r="G114" s="77">
        <f t="shared" si="3"/>
        <v>15</v>
      </c>
      <c r="H114" s="77">
        <v>126</v>
      </c>
      <c r="I114" s="77">
        <v>2</v>
      </c>
      <c r="J114" s="77">
        <v>52</v>
      </c>
      <c r="M114" s="77">
        <f t="shared" ca="1" si="2"/>
        <v>312</v>
      </c>
      <c r="N114" s="77">
        <v>155</v>
      </c>
      <c r="O114" s="77">
        <v>0</v>
      </c>
      <c r="P114" s="79">
        <v>6</v>
      </c>
      <c r="Q114" s="80"/>
      <c r="R114" s="81"/>
      <c r="V114"/>
    </row>
    <row r="115" spans="1:22">
      <c r="F115" s="77" t="s">
        <v>589</v>
      </c>
      <c r="G115" s="77">
        <f t="shared" si="3"/>
        <v>15</v>
      </c>
      <c r="H115" s="77">
        <v>160</v>
      </c>
      <c r="I115" s="77">
        <v>1</v>
      </c>
      <c r="J115" s="77">
        <v>142</v>
      </c>
      <c r="M115" s="77">
        <f t="shared" ca="1" si="2"/>
        <v>1136</v>
      </c>
      <c r="N115" s="77">
        <v>159</v>
      </c>
      <c r="O115" s="77">
        <v>0</v>
      </c>
      <c r="P115" s="79">
        <v>6</v>
      </c>
      <c r="Q115" s="80"/>
      <c r="R115" s="81"/>
      <c r="V115"/>
    </row>
    <row r="116" spans="1:22">
      <c r="F116" s="77" t="s">
        <v>423</v>
      </c>
      <c r="G116" s="77">
        <f t="shared" si="3"/>
        <v>15</v>
      </c>
      <c r="H116" s="77">
        <v>85</v>
      </c>
      <c r="I116" s="77">
        <v>0</v>
      </c>
      <c r="J116" s="77">
        <v>56</v>
      </c>
      <c r="M116" s="77">
        <f t="shared" ca="1" si="2"/>
        <v>336</v>
      </c>
      <c r="N116" s="77">
        <v>159</v>
      </c>
      <c r="O116" s="77">
        <v>1</v>
      </c>
      <c r="P116" s="79">
        <v>6</v>
      </c>
      <c r="Q116" s="80"/>
      <c r="R116" s="81"/>
      <c r="V116"/>
    </row>
    <row r="117" spans="1:22">
      <c r="A117" s="77">
        <v>11</v>
      </c>
      <c r="B117" s="77" t="s">
        <v>953</v>
      </c>
      <c r="C117" s="77">
        <v>16</v>
      </c>
      <c r="D117" s="77">
        <v>16</v>
      </c>
      <c r="E117" s="77">
        <v>14</v>
      </c>
      <c r="F117" s="77" t="s">
        <v>152</v>
      </c>
      <c r="G117" s="77">
        <f t="shared" si="3"/>
        <v>16</v>
      </c>
      <c r="H117" s="77">
        <v>5</v>
      </c>
      <c r="I117" s="77">
        <v>5</v>
      </c>
      <c r="J117" s="77">
        <v>59</v>
      </c>
      <c r="K117" s="77">
        <v>0</v>
      </c>
      <c r="L117" s="77">
        <f ca="1">SUM(M117:M137)</f>
        <v>4490</v>
      </c>
      <c r="M117" s="77">
        <f t="shared" ca="1" si="2"/>
        <v>236</v>
      </c>
      <c r="N117" s="77">
        <v>159</v>
      </c>
      <c r="O117" s="77">
        <v>2</v>
      </c>
      <c r="P117" s="79">
        <v>6</v>
      </c>
      <c r="Q117" s="80"/>
      <c r="R117" s="81"/>
      <c r="V117"/>
    </row>
    <row r="118" spans="1:22">
      <c r="F118" s="77" t="s">
        <v>631</v>
      </c>
      <c r="G118" s="77">
        <f t="shared" si="3"/>
        <v>16</v>
      </c>
      <c r="H118" s="77">
        <v>25</v>
      </c>
      <c r="I118" s="77">
        <v>0</v>
      </c>
      <c r="J118" s="77">
        <v>1</v>
      </c>
      <c r="M118" s="77">
        <f t="shared" ca="1" si="2"/>
        <v>12</v>
      </c>
      <c r="N118" s="77">
        <v>159</v>
      </c>
      <c r="O118" s="77">
        <v>3</v>
      </c>
      <c r="P118" s="79">
        <v>6</v>
      </c>
      <c r="Q118" s="80"/>
      <c r="R118" s="81"/>
      <c r="V118"/>
    </row>
    <row r="119" spans="1:22">
      <c r="F119" s="77" t="s">
        <v>942</v>
      </c>
      <c r="G119" s="77">
        <f t="shared" si="3"/>
        <v>16</v>
      </c>
      <c r="H119" s="77">
        <v>44</v>
      </c>
      <c r="I119" s="77">
        <v>5</v>
      </c>
      <c r="J119" s="77">
        <v>28</v>
      </c>
      <c r="M119" s="77">
        <f t="shared" ca="1" si="2"/>
        <v>168</v>
      </c>
      <c r="N119" s="77">
        <v>159</v>
      </c>
      <c r="O119" s="77">
        <v>4</v>
      </c>
      <c r="P119" s="79">
        <v>6</v>
      </c>
      <c r="Q119" s="80"/>
      <c r="R119" s="81"/>
      <c r="V119"/>
    </row>
    <row r="120" spans="1:22">
      <c r="F120" s="77" t="s">
        <v>573</v>
      </c>
      <c r="G120" s="77">
        <f t="shared" si="3"/>
        <v>16</v>
      </c>
      <c r="H120" s="77">
        <v>50</v>
      </c>
      <c r="I120" s="77">
        <v>1</v>
      </c>
      <c r="J120" s="77">
        <v>8</v>
      </c>
      <c r="M120" s="77">
        <f t="shared" ca="1" si="2"/>
        <v>64</v>
      </c>
      <c r="N120" s="77">
        <v>159</v>
      </c>
      <c r="O120" s="77">
        <v>5</v>
      </c>
      <c r="P120" s="79">
        <v>6</v>
      </c>
      <c r="Q120" s="80"/>
      <c r="R120" s="81"/>
      <c r="V120"/>
    </row>
    <row r="121" spans="1:22">
      <c r="F121" s="77" t="s">
        <v>415</v>
      </c>
      <c r="G121" s="77">
        <f t="shared" si="3"/>
        <v>16</v>
      </c>
      <c r="H121" s="77">
        <v>53</v>
      </c>
      <c r="I121" s="77">
        <v>0</v>
      </c>
      <c r="J121" s="77">
        <v>18</v>
      </c>
      <c r="M121" s="77">
        <f t="shared" ca="1" si="2"/>
        <v>108</v>
      </c>
      <c r="N121" s="77">
        <v>159</v>
      </c>
      <c r="O121" s="77">
        <v>6</v>
      </c>
      <c r="P121" s="79">
        <v>6</v>
      </c>
      <c r="Q121" s="80"/>
      <c r="R121" s="81"/>
      <c r="V121"/>
    </row>
    <row r="122" spans="1:22">
      <c r="F122" s="77" t="s">
        <v>581</v>
      </c>
      <c r="G122" s="77">
        <f t="shared" si="3"/>
        <v>16</v>
      </c>
      <c r="H122" s="77">
        <v>76</v>
      </c>
      <c r="I122" s="77">
        <v>5</v>
      </c>
      <c r="J122" s="77">
        <v>2</v>
      </c>
      <c r="M122" s="77">
        <f t="shared" ca="1" si="2"/>
        <v>16</v>
      </c>
      <c r="N122" s="77">
        <v>159</v>
      </c>
      <c r="O122" s="77">
        <v>7</v>
      </c>
      <c r="P122" s="79">
        <v>6</v>
      </c>
      <c r="Q122" s="80"/>
      <c r="R122" s="81"/>
      <c r="V122"/>
    </row>
    <row r="123" spans="1:22">
      <c r="F123" s="77" t="s">
        <v>423</v>
      </c>
      <c r="G123" s="77">
        <f t="shared" si="3"/>
        <v>16</v>
      </c>
      <c r="H123" s="77">
        <v>85</v>
      </c>
      <c r="I123" s="77">
        <v>0</v>
      </c>
      <c r="J123" s="77">
        <v>23</v>
      </c>
      <c r="M123" s="77">
        <f t="shared" ca="1" si="2"/>
        <v>138</v>
      </c>
      <c r="N123" s="77">
        <v>159</v>
      </c>
      <c r="O123" s="77">
        <v>8</v>
      </c>
      <c r="P123" s="79">
        <v>6</v>
      </c>
      <c r="Q123" s="80"/>
      <c r="R123" s="81"/>
      <c r="V123"/>
    </row>
    <row r="124" spans="1:22">
      <c r="F124" s="77" t="s">
        <v>623</v>
      </c>
      <c r="G124" s="77">
        <f t="shared" si="3"/>
        <v>16</v>
      </c>
      <c r="H124" s="77">
        <v>89</v>
      </c>
      <c r="I124" s="77">
        <v>0</v>
      </c>
      <c r="J124" s="77">
        <v>5</v>
      </c>
      <c r="M124" s="77">
        <f t="shared" ca="1" si="2"/>
        <v>50</v>
      </c>
      <c r="N124" s="77">
        <v>159</v>
      </c>
      <c r="O124" s="77">
        <v>9</v>
      </c>
      <c r="P124" s="79">
        <v>6</v>
      </c>
      <c r="Q124" s="80"/>
      <c r="R124" s="81"/>
      <c r="V124"/>
    </row>
    <row r="125" spans="1:22">
      <c r="F125" s="77" t="s">
        <v>245</v>
      </c>
      <c r="G125" s="77">
        <f t="shared" si="3"/>
        <v>16</v>
      </c>
      <c r="H125" s="77">
        <v>98</v>
      </c>
      <c r="I125" s="77">
        <v>0</v>
      </c>
      <c r="J125" s="77">
        <v>339</v>
      </c>
      <c r="M125" s="77">
        <f t="shared" ca="1" si="2"/>
        <v>1356</v>
      </c>
      <c r="N125" s="77">
        <v>159</v>
      </c>
      <c r="O125" s="77">
        <v>10</v>
      </c>
      <c r="P125" s="79">
        <v>6</v>
      </c>
      <c r="Q125" s="80"/>
      <c r="R125" s="81"/>
      <c r="V125"/>
    </row>
    <row r="126" spans="1:22">
      <c r="F126" s="77" t="s">
        <v>260</v>
      </c>
      <c r="G126" s="77">
        <f t="shared" si="3"/>
        <v>16</v>
      </c>
      <c r="H126" s="77">
        <v>98</v>
      </c>
      <c r="I126" s="77">
        <v>3</v>
      </c>
      <c r="J126" s="77">
        <v>6</v>
      </c>
      <c r="M126" s="77">
        <f t="shared" ca="1" si="2"/>
        <v>24</v>
      </c>
      <c r="N126" s="77">
        <v>159</v>
      </c>
      <c r="O126" s="77">
        <v>11</v>
      </c>
      <c r="P126" s="79">
        <v>6</v>
      </c>
      <c r="Q126" s="80"/>
      <c r="R126" s="81"/>
      <c r="V126"/>
    </row>
    <row r="127" spans="1:22">
      <c r="F127" s="77" t="s">
        <v>948</v>
      </c>
      <c r="G127" s="77">
        <f t="shared" si="3"/>
        <v>16</v>
      </c>
      <c r="H127" s="77">
        <v>109</v>
      </c>
      <c r="I127" s="77">
        <v>0</v>
      </c>
      <c r="J127" s="77">
        <v>109</v>
      </c>
      <c r="M127" s="77">
        <f t="shared" ca="1" si="2"/>
        <v>654</v>
      </c>
      <c r="N127" s="77">
        <v>159</v>
      </c>
      <c r="O127" s="77">
        <v>12</v>
      </c>
      <c r="P127" s="79">
        <v>6</v>
      </c>
      <c r="Q127" s="80"/>
      <c r="R127" s="81"/>
      <c r="V127"/>
    </row>
    <row r="128" spans="1:22">
      <c r="F128" s="77" t="s">
        <v>589</v>
      </c>
      <c r="G128" s="77">
        <f t="shared" si="3"/>
        <v>16</v>
      </c>
      <c r="H128" s="77">
        <v>160</v>
      </c>
      <c r="I128" s="77">
        <v>1</v>
      </c>
      <c r="J128" s="77">
        <v>16</v>
      </c>
      <c r="M128" s="77">
        <f t="shared" ca="1" si="2"/>
        <v>128</v>
      </c>
      <c r="N128" s="77">
        <v>159</v>
      </c>
      <c r="O128" s="77">
        <v>13</v>
      </c>
      <c r="P128" s="79">
        <v>6</v>
      </c>
      <c r="Q128" s="80"/>
      <c r="R128" s="81"/>
      <c r="V128"/>
    </row>
    <row r="129" spans="1:22">
      <c r="F129" s="77" t="s">
        <v>591</v>
      </c>
      <c r="G129" s="77">
        <f t="shared" si="3"/>
        <v>16</v>
      </c>
      <c r="H129" s="77">
        <v>160</v>
      </c>
      <c r="I129" s="77">
        <v>2</v>
      </c>
      <c r="J129" s="77">
        <v>17</v>
      </c>
      <c r="M129" s="77">
        <f t="shared" ca="1" si="2"/>
        <v>136</v>
      </c>
      <c r="N129" s="77">
        <v>159</v>
      </c>
      <c r="O129" s="77">
        <v>14</v>
      </c>
      <c r="P129" s="79">
        <v>6</v>
      </c>
      <c r="Q129" s="80"/>
      <c r="R129" s="81"/>
      <c r="V129"/>
    </row>
    <row r="130" spans="1:22">
      <c r="F130" s="77" t="s">
        <v>963</v>
      </c>
      <c r="G130" s="77">
        <f t="shared" si="3"/>
        <v>16</v>
      </c>
      <c r="H130" s="77">
        <v>160</v>
      </c>
      <c r="I130" s="77">
        <v>3</v>
      </c>
      <c r="J130" s="77">
        <v>24</v>
      </c>
      <c r="M130" s="77">
        <f t="shared" ca="1" si="2"/>
        <v>192</v>
      </c>
      <c r="N130" s="77">
        <v>159</v>
      </c>
      <c r="O130" s="77">
        <v>15</v>
      </c>
      <c r="P130" s="79">
        <v>6</v>
      </c>
      <c r="Q130" s="80"/>
      <c r="R130" s="81"/>
      <c r="V130"/>
    </row>
    <row r="131" spans="1:22">
      <c r="F131" s="77" t="s">
        <v>595</v>
      </c>
      <c r="G131" s="77">
        <f t="shared" si="3"/>
        <v>16</v>
      </c>
      <c r="H131" s="77">
        <v>160</v>
      </c>
      <c r="I131" s="77">
        <v>4</v>
      </c>
      <c r="J131" s="77">
        <v>16</v>
      </c>
      <c r="M131" s="77">
        <f t="shared" ref="M131:M194" ca="1" si="4">OFFSET(P$1,MATCH(H131,N$1:N$65536,0)-1,0,1,1)*J131</f>
        <v>128</v>
      </c>
      <c r="N131" s="77">
        <v>164</v>
      </c>
      <c r="O131" s="77">
        <v>0</v>
      </c>
      <c r="P131" s="79">
        <v>6</v>
      </c>
      <c r="Q131" s="80"/>
      <c r="R131" s="81"/>
      <c r="V131"/>
    </row>
    <row r="132" spans="1:22">
      <c r="F132" s="77" t="s">
        <v>597</v>
      </c>
      <c r="G132" s="77">
        <f t="shared" ref="G132:G195" si="5">IF(LEN(B132)&gt;0,G131+1,G131)</f>
        <v>16</v>
      </c>
      <c r="H132" s="77">
        <v>160</v>
      </c>
      <c r="I132" s="77">
        <v>5</v>
      </c>
      <c r="J132" s="77">
        <v>12</v>
      </c>
      <c r="M132" s="77">
        <f t="shared" ca="1" si="4"/>
        <v>96</v>
      </c>
      <c r="N132" s="77">
        <v>251</v>
      </c>
      <c r="O132" s="77">
        <v>0</v>
      </c>
      <c r="P132" s="79">
        <v>6</v>
      </c>
      <c r="Q132" s="80"/>
      <c r="R132" s="81"/>
      <c r="V132"/>
    </row>
    <row r="133" spans="1:22">
      <c r="F133" s="77" t="s">
        <v>599</v>
      </c>
      <c r="G133" s="77">
        <f t="shared" si="5"/>
        <v>16</v>
      </c>
      <c r="H133" s="77">
        <v>160</v>
      </c>
      <c r="I133" s="77">
        <v>6</v>
      </c>
      <c r="J133" s="77">
        <v>13</v>
      </c>
      <c r="M133" s="77">
        <f t="shared" ca="1" si="4"/>
        <v>104</v>
      </c>
      <c r="N133" s="77">
        <v>251</v>
      </c>
      <c r="O133" s="77">
        <v>1</v>
      </c>
      <c r="P133" s="79">
        <v>6</v>
      </c>
      <c r="Q133" s="80"/>
      <c r="R133" s="81"/>
      <c r="V133"/>
    </row>
    <row r="134" spans="1:22">
      <c r="F134" s="77" t="s">
        <v>605</v>
      </c>
      <c r="G134" s="77">
        <f t="shared" si="5"/>
        <v>16</v>
      </c>
      <c r="H134" s="77">
        <v>160</v>
      </c>
      <c r="I134" s="77">
        <v>9</v>
      </c>
      <c r="J134" s="77">
        <v>13</v>
      </c>
      <c r="M134" s="77">
        <f t="shared" ca="1" si="4"/>
        <v>104</v>
      </c>
      <c r="N134" s="77">
        <v>251</v>
      </c>
      <c r="O134" s="77">
        <v>2</v>
      </c>
      <c r="P134" s="79">
        <v>6</v>
      </c>
      <c r="Q134" s="80"/>
      <c r="R134" s="81"/>
      <c r="V134"/>
    </row>
    <row r="135" spans="1:22">
      <c r="F135" s="77" t="s">
        <v>611</v>
      </c>
      <c r="G135" s="77">
        <f t="shared" si="5"/>
        <v>16</v>
      </c>
      <c r="H135" s="77">
        <v>160</v>
      </c>
      <c r="I135" s="77">
        <v>12</v>
      </c>
      <c r="J135" s="77">
        <v>16</v>
      </c>
      <c r="M135" s="77">
        <f t="shared" ca="1" si="4"/>
        <v>128</v>
      </c>
      <c r="N135" s="77">
        <v>251</v>
      </c>
      <c r="O135" s="77">
        <v>3</v>
      </c>
      <c r="P135" s="79">
        <v>6</v>
      </c>
      <c r="Q135" s="80"/>
      <c r="R135" s="81"/>
      <c r="V135"/>
    </row>
    <row r="136" spans="1:22">
      <c r="F136" s="77" t="s">
        <v>958</v>
      </c>
      <c r="G136" s="77">
        <f t="shared" si="5"/>
        <v>16</v>
      </c>
      <c r="H136" s="77">
        <v>164</v>
      </c>
      <c r="I136" s="77">
        <v>0</v>
      </c>
      <c r="J136" s="77">
        <v>102</v>
      </c>
      <c r="M136" s="77">
        <f t="shared" ca="1" si="4"/>
        <v>612</v>
      </c>
      <c r="N136" s="77">
        <v>251</v>
      </c>
      <c r="O136" s="77">
        <v>4</v>
      </c>
      <c r="P136" s="79">
        <v>6</v>
      </c>
      <c r="Q136" s="80"/>
      <c r="R136" s="81"/>
      <c r="V136"/>
    </row>
    <row r="137" spans="1:22">
      <c r="F137" s="77" t="s">
        <v>334</v>
      </c>
      <c r="G137" s="77">
        <f t="shared" si="5"/>
        <v>16</v>
      </c>
      <c r="H137" s="77">
        <v>171</v>
      </c>
      <c r="I137" s="77">
        <v>14</v>
      </c>
      <c r="J137" s="77">
        <v>9</v>
      </c>
      <c r="M137" s="77">
        <f t="shared" ca="1" si="4"/>
        <v>36</v>
      </c>
      <c r="N137" s="77">
        <v>251</v>
      </c>
      <c r="O137" s="77">
        <v>5</v>
      </c>
      <c r="P137" s="79">
        <v>6</v>
      </c>
      <c r="Q137" s="80"/>
      <c r="R137" s="81"/>
      <c r="V137"/>
    </row>
    <row r="138" spans="1:22">
      <c r="A138" s="77">
        <v>12</v>
      </c>
      <c r="B138" s="77" t="s">
        <v>954</v>
      </c>
      <c r="C138" s="77">
        <v>11</v>
      </c>
      <c r="D138" s="77">
        <v>11</v>
      </c>
      <c r="E138" s="77">
        <v>10</v>
      </c>
      <c r="F138" s="77" t="s">
        <v>87</v>
      </c>
      <c r="G138" s="77">
        <f t="shared" si="5"/>
        <v>17</v>
      </c>
      <c r="H138" s="77">
        <v>4</v>
      </c>
      <c r="I138" s="77">
        <v>0</v>
      </c>
      <c r="J138" s="77">
        <v>40</v>
      </c>
      <c r="K138" s="77">
        <v>1</v>
      </c>
      <c r="L138" s="77">
        <f ca="1">SUM(M138:M143)</f>
        <v>1306</v>
      </c>
      <c r="M138" s="77">
        <f t="shared" ca="1" si="4"/>
        <v>80</v>
      </c>
      <c r="N138" s="77">
        <v>251</v>
      </c>
      <c r="O138" s="77">
        <v>6</v>
      </c>
      <c r="P138" s="79">
        <v>6</v>
      </c>
      <c r="Q138" s="80"/>
      <c r="R138" s="81"/>
      <c r="V138"/>
    </row>
    <row r="139" spans="1:22">
      <c r="F139" s="77" t="s">
        <v>132</v>
      </c>
      <c r="G139" s="77">
        <f t="shared" si="5"/>
        <v>17</v>
      </c>
      <c r="H139" s="77">
        <v>5</v>
      </c>
      <c r="I139" s="77">
        <v>0</v>
      </c>
      <c r="J139" s="77">
        <v>88</v>
      </c>
      <c r="M139" s="77">
        <f t="shared" ca="1" si="4"/>
        <v>352</v>
      </c>
      <c r="N139" s="77">
        <v>251</v>
      </c>
      <c r="O139" s="77">
        <v>7</v>
      </c>
      <c r="P139" s="79">
        <v>6</v>
      </c>
      <c r="Q139" s="80"/>
      <c r="R139" s="81"/>
      <c r="V139"/>
    </row>
    <row r="140" spans="1:22">
      <c r="F140" s="77" t="s">
        <v>140</v>
      </c>
      <c r="G140" s="77">
        <f t="shared" si="5"/>
        <v>17</v>
      </c>
      <c r="H140" s="77">
        <v>5</v>
      </c>
      <c r="I140" s="77">
        <v>2</v>
      </c>
      <c r="J140" s="77">
        <v>33</v>
      </c>
      <c r="M140" s="77">
        <f t="shared" ca="1" si="4"/>
        <v>132</v>
      </c>
      <c r="N140" s="77">
        <v>251</v>
      </c>
      <c r="O140" s="77">
        <v>8</v>
      </c>
      <c r="P140" s="79">
        <v>6</v>
      </c>
      <c r="Q140" s="80"/>
      <c r="R140" s="81"/>
      <c r="V140"/>
    </row>
    <row r="141" spans="1:22">
      <c r="F141" s="77" t="s">
        <v>964</v>
      </c>
      <c r="G141" s="77">
        <f t="shared" si="5"/>
        <v>17</v>
      </c>
      <c r="H141" s="77">
        <v>17</v>
      </c>
      <c r="I141" s="77">
        <v>0</v>
      </c>
      <c r="J141" s="77">
        <v>11</v>
      </c>
      <c r="M141" s="77">
        <f t="shared" ca="1" si="4"/>
        <v>22</v>
      </c>
      <c r="N141" s="77">
        <v>251</v>
      </c>
      <c r="O141" s="77">
        <v>9</v>
      </c>
      <c r="P141" s="79">
        <v>6</v>
      </c>
      <c r="Q141" s="80"/>
      <c r="R141" s="81"/>
      <c r="V141"/>
    </row>
    <row r="142" spans="1:22">
      <c r="F142" s="77" t="s">
        <v>415</v>
      </c>
      <c r="G142" s="77">
        <f t="shared" si="5"/>
        <v>17</v>
      </c>
      <c r="H142" s="77">
        <v>53</v>
      </c>
      <c r="I142" s="77">
        <v>0</v>
      </c>
      <c r="J142" s="77">
        <v>102</v>
      </c>
      <c r="M142" s="77">
        <f t="shared" ca="1" si="4"/>
        <v>612</v>
      </c>
      <c r="N142" s="77">
        <v>251</v>
      </c>
      <c r="O142" s="77">
        <v>10</v>
      </c>
      <c r="P142" s="79">
        <v>6</v>
      </c>
      <c r="Q142" s="80"/>
      <c r="R142" s="81"/>
      <c r="V142"/>
    </row>
    <row r="143" spans="1:22">
      <c r="F143" s="77" t="s">
        <v>475</v>
      </c>
      <c r="G143" s="77">
        <f t="shared" si="5"/>
        <v>17</v>
      </c>
      <c r="H143" s="77">
        <v>126</v>
      </c>
      <c r="I143" s="77">
        <v>0</v>
      </c>
      <c r="J143" s="77">
        <v>18</v>
      </c>
      <c r="M143" s="77">
        <f t="shared" ca="1" si="4"/>
        <v>108</v>
      </c>
      <c r="N143" s="77">
        <v>251</v>
      </c>
      <c r="O143" s="77">
        <v>11</v>
      </c>
      <c r="P143" s="79">
        <v>6</v>
      </c>
      <c r="Q143" s="80"/>
      <c r="R143" s="81"/>
      <c r="V143"/>
    </row>
    <row r="144" spans="1:22">
      <c r="A144" s="77">
        <v>13</v>
      </c>
      <c r="B144" s="77" t="s">
        <v>955</v>
      </c>
      <c r="C144" s="77">
        <v>11</v>
      </c>
      <c r="D144" s="77">
        <v>11</v>
      </c>
      <c r="E144" s="77">
        <v>8</v>
      </c>
      <c r="F144" s="77" t="s">
        <v>87</v>
      </c>
      <c r="G144" s="77">
        <f t="shared" si="5"/>
        <v>18</v>
      </c>
      <c r="H144" s="77">
        <v>4</v>
      </c>
      <c r="I144" s="77">
        <v>0</v>
      </c>
      <c r="J144" s="77">
        <v>14</v>
      </c>
      <c r="K144" s="77">
        <v>0</v>
      </c>
      <c r="L144" s="77">
        <f ca="1">SUM(M144:M151)</f>
        <v>1000</v>
      </c>
      <c r="M144" s="77">
        <f t="shared" ca="1" si="4"/>
        <v>28</v>
      </c>
      <c r="N144" s="77">
        <v>251</v>
      </c>
      <c r="O144" s="77">
        <v>12</v>
      </c>
      <c r="P144" s="79">
        <v>6</v>
      </c>
      <c r="Q144" s="80"/>
      <c r="R144" s="81"/>
      <c r="V144"/>
    </row>
    <row r="145" spans="1:22">
      <c r="F145" s="77" t="s">
        <v>132</v>
      </c>
      <c r="G145" s="77">
        <f t="shared" si="5"/>
        <v>18</v>
      </c>
      <c r="H145" s="77">
        <v>5</v>
      </c>
      <c r="I145" s="77">
        <v>0</v>
      </c>
      <c r="J145" s="77">
        <v>47</v>
      </c>
      <c r="M145" s="77">
        <f t="shared" ca="1" si="4"/>
        <v>188</v>
      </c>
      <c r="N145" s="77">
        <v>251</v>
      </c>
      <c r="O145" s="77">
        <v>13</v>
      </c>
      <c r="P145" s="79">
        <v>6</v>
      </c>
      <c r="Q145" s="80"/>
      <c r="R145" s="81"/>
      <c r="V145"/>
    </row>
    <row r="146" spans="1:22">
      <c r="F146" s="77" t="s">
        <v>98</v>
      </c>
      <c r="G146" s="77">
        <f t="shared" si="5"/>
        <v>18</v>
      </c>
      <c r="H146" s="77">
        <v>17</v>
      </c>
      <c r="I146" s="77">
        <v>0</v>
      </c>
      <c r="J146" s="77">
        <v>80</v>
      </c>
      <c r="M146" s="77">
        <f t="shared" ca="1" si="4"/>
        <v>160</v>
      </c>
      <c r="N146" s="77">
        <v>251</v>
      </c>
      <c r="O146" s="77">
        <v>14</v>
      </c>
      <c r="P146" s="79">
        <v>6</v>
      </c>
      <c r="Q146" s="80"/>
      <c r="R146" s="81"/>
      <c r="V146"/>
    </row>
    <row r="147" spans="1:22">
      <c r="F147" s="77" t="s">
        <v>415</v>
      </c>
      <c r="G147" s="77">
        <f t="shared" si="5"/>
        <v>18</v>
      </c>
      <c r="H147" s="77">
        <v>53</v>
      </c>
      <c r="I147" s="77">
        <v>0</v>
      </c>
      <c r="J147" s="77">
        <v>5</v>
      </c>
      <c r="M147" s="77">
        <f t="shared" ca="1" si="4"/>
        <v>30</v>
      </c>
      <c r="N147" s="77">
        <v>251</v>
      </c>
      <c r="O147" s="77">
        <v>15</v>
      </c>
      <c r="P147" s="79">
        <v>6</v>
      </c>
      <c r="Q147" s="80"/>
      <c r="R147" s="81"/>
      <c r="V147"/>
    </row>
    <row r="148" spans="1:22">
      <c r="F148" s="77" t="s">
        <v>423</v>
      </c>
      <c r="G148" s="77">
        <f t="shared" si="5"/>
        <v>18</v>
      </c>
      <c r="H148" s="77">
        <v>85</v>
      </c>
      <c r="I148" s="77">
        <v>0</v>
      </c>
      <c r="J148" s="77">
        <v>11</v>
      </c>
      <c r="M148" s="77">
        <f t="shared" ca="1" si="4"/>
        <v>66</v>
      </c>
      <c r="N148" s="77">
        <v>38</v>
      </c>
      <c r="O148" s="77">
        <v>0</v>
      </c>
      <c r="P148" s="79">
        <v>8</v>
      </c>
      <c r="Q148" s="80"/>
      <c r="R148" s="81"/>
      <c r="V148"/>
    </row>
    <row r="149" spans="1:22">
      <c r="F149" s="77" t="s">
        <v>457</v>
      </c>
      <c r="G149" s="77">
        <f t="shared" si="5"/>
        <v>18</v>
      </c>
      <c r="H149" s="77">
        <v>96</v>
      </c>
      <c r="I149" s="77">
        <v>0</v>
      </c>
      <c r="J149" s="77">
        <v>8</v>
      </c>
      <c r="M149" s="77">
        <f t="shared" ca="1" si="4"/>
        <v>48</v>
      </c>
      <c r="N149" s="77">
        <v>41</v>
      </c>
      <c r="O149" s="77">
        <v>0</v>
      </c>
      <c r="P149" s="79">
        <v>8</v>
      </c>
      <c r="Q149" s="80"/>
      <c r="R149" s="81"/>
      <c r="V149"/>
    </row>
    <row r="150" spans="1:22">
      <c r="F150" s="77" t="s">
        <v>957</v>
      </c>
      <c r="G150" s="77">
        <f t="shared" si="5"/>
        <v>18</v>
      </c>
      <c r="H150" s="77">
        <v>126</v>
      </c>
      <c r="I150" s="77">
        <v>0</v>
      </c>
      <c r="J150" s="77">
        <v>64</v>
      </c>
      <c r="M150" s="77">
        <f t="shared" ca="1" si="4"/>
        <v>384</v>
      </c>
      <c r="N150" s="77">
        <v>44</v>
      </c>
      <c r="O150" s="77">
        <v>7</v>
      </c>
      <c r="P150" s="79">
        <v>8</v>
      </c>
      <c r="Q150" s="80"/>
      <c r="R150" s="81"/>
      <c r="V150"/>
    </row>
    <row r="151" spans="1:22">
      <c r="F151" s="77" t="s">
        <v>459</v>
      </c>
      <c r="G151" s="77">
        <f t="shared" si="5"/>
        <v>18</v>
      </c>
      <c r="H151" s="77">
        <v>102</v>
      </c>
      <c r="I151" s="77">
        <v>0</v>
      </c>
      <c r="J151" s="77">
        <v>16</v>
      </c>
      <c r="M151" s="77">
        <f t="shared" ca="1" si="4"/>
        <v>96</v>
      </c>
      <c r="N151" s="77">
        <v>47</v>
      </c>
      <c r="O151" s="77">
        <v>0</v>
      </c>
      <c r="P151" s="79">
        <v>8</v>
      </c>
      <c r="Q151" s="80"/>
      <c r="R151" s="81"/>
      <c r="V151"/>
    </row>
    <row r="152" spans="1:22">
      <c r="A152" s="77">
        <v>14</v>
      </c>
      <c r="B152" s="77" t="s">
        <v>887</v>
      </c>
      <c r="C152" s="77">
        <v>9</v>
      </c>
      <c r="D152" s="77">
        <v>9</v>
      </c>
      <c r="E152" s="77">
        <v>15</v>
      </c>
      <c r="F152" s="77" t="s">
        <v>98</v>
      </c>
      <c r="G152" s="77">
        <f t="shared" si="5"/>
        <v>19</v>
      </c>
      <c r="H152" s="77">
        <v>17</v>
      </c>
      <c r="I152" s="77">
        <v>0</v>
      </c>
      <c r="J152" s="77">
        <v>13</v>
      </c>
      <c r="K152" s="77">
        <v>0</v>
      </c>
      <c r="L152" s="77">
        <f ca="1">SUM(M152:M156)</f>
        <v>890</v>
      </c>
      <c r="M152" s="77">
        <f t="shared" ca="1" si="4"/>
        <v>26</v>
      </c>
      <c r="N152" s="77">
        <v>50</v>
      </c>
      <c r="O152" s="77">
        <v>1</v>
      </c>
      <c r="P152" s="79">
        <v>8</v>
      </c>
      <c r="Q152" s="80"/>
      <c r="R152" s="81"/>
      <c r="V152"/>
    </row>
    <row r="153" spans="1:22">
      <c r="F153" s="77" t="s">
        <v>964</v>
      </c>
      <c r="G153" s="77">
        <f t="shared" si="5"/>
        <v>19</v>
      </c>
      <c r="H153" s="77">
        <v>17</v>
      </c>
      <c r="I153" s="77">
        <v>4</v>
      </c>
      <c r="J153" s="77">
        <v>10</v>
      </c>
      <c r="M153" s="77">
        <f t="shared" ca="1" si="4"/>
        <v>20</v>
      </c>
      <c r="N153" s="77">
        <v>64</v>
      </c>
      <c r="O153" s="77">
        <v>0</v>
      </c>
      <c r="P153" s="79">
        <v>8</v>
      </c>
      <c r="Q153" s="80"/>
      <c r="R153" s="81"/>
      <c r="V153"/>
    </row>
    <row r="154" spans="1:22">
      <c r="F154" s="77" t="s">
        <v>964</v>
      </c>
      <c r="G154" s="77">
        <f t="shared" si="5"/>
        <v>19</v>
      </c>
      <c r="H154" s="77">
        <v>17</v>
      </c>
      <c r="I154" s="77">
        <v>8</v>
      </c>
      <c r="J154" s="77">
        <v>8</v>
      </c>
      <c r="M154" s="77">
        <f t="shared" ca="1" si="4"/>
        <v>16</v>
      </c>
      <c r="N154" s="77">
        <v>64</v>
      </c>
      <c r="O154" s="77">
        <v>8</v>
      </c>
      <c r="P154" s="79">
        <v>8</v>
      </c>
      <c r="Q154" s="80"/>
      <c r="R154" s="81"/>
      <c r="V154"/>
    </row>
    <row r="155" spans="1:22">
      <c r="F155" s="77" t="s">
        <v>965</v>
      </c>
      <c r="G155" s="77">
        <f t="shared" si="5"/>
        <v>19</v>
      </c>
      <c r="H155" s="77">
        <v>18</v>
      </c>
      <c r="I155" s="77">
        <v>4</v>
      </c>
      <c r="J155" s="77">
        <v>38</v>
      </c>
      <c r="M155" s="77">
        <f t="shared" ca="1" si="4"/>
        <v>228</v>
      </c>
      <c r="N155" s="77">
        <v>65</v>
      </c>
      <c r="O155" s="77">
        <v>0</v>
      </c>
      <c r="P155" s="79">
        <v>8</v>
      </c>
      <c r="Q155" s="80"/>
      <c r="R155" s="81"/>
      <c r="V155"/>
    </row>
    <row r="156" spans="1:22">
      <c r="F156" s="77" t="s">
        <v>965</v>
      </c>
      <c r="G156" s="77">
        <f t="shared" si="5"/>
        <v>19</v>
      </c>
      <c r="H156" s="77">
        <v>18</v>
      </c>
      <c r="I156" s="77">
        <v>12</v>
      </c>
      <c r="J156" s="77">
        <v>100</v>
      </c>
      <c r="M156" s="77">
        <f t="shared" ca="1" si="4"/>
        <v>600</v>
      </c>
      <c r="N156" s="77">
        <v>76</v>
      </c>
      <c r="O156" s="77">
        <v>5</v>
      </c>
      <c r="P156" s="79">
        <v>8</v>
      </c>
      <c r="Q156" s="80"/>
      <c r="R156" s="81"/>
      <c r="V156"/>
    </row>
    <row r="157" spans="1:22">
      <c r="A157" s="77">
        <v>15</v>
      </c>
      <c r="B157" s="77" t="s">
        <v>890</v>
      </c>
      <c r="C157" s="77">
        <v>3</v>
      </c>
      <c r="D157" s="77">
        <v>3</v>
      </c>
      <c r="E157" s="77">
        <v>5</v>
      </c>
      <c r="F157" s="77" t="s">
        <v>942</v>
      </c>
      <c r="G157" s="77">
        <f t="shared" si="5"/>
        <v>20</v>
      </c>
      <c r="H157" s="77">
        <v>44</v>
      </c>
      <c r="I157" s="77">
        <v>5</v>
      </c>
      <c r="J157" s="77">
        <v>5</v>
      </c>
      <c r="K157" s="77">
        <v>0</v>
      </c>
      <c r="L157" s="77">
        <f ca="1">SUM(M157:M161)</f>
        <v>74</v>
      </c>
      <c r="M157" s="77">
        <f t="shared" ca="1" si="4"/>
        <v>30</v>
      </c>
      <c r="N157" s="77">
        <v>101</v>
      </c>
      <c r="O157" s="77">
        <v>0</v>
      </c>
      <c r="P157" s="79">
        <v>8</v>
      </c>
      <c r="Q157" s="80"/>
      <c r="R157" s="81"/>
      <c r="V157"/>
    </row>
    <row r="158" spans="1:22">
      <c r="F158" s="77" t="s">
        <v>384</v>
      </c>
      <c r="G158" s="77">
        <f t="shared" si="5"/>
        <v>20</v>
      </c>
      <c r="H158" s="77">
        <v>44</v>
      </c>
      <c r="I158" s="77">
        <v>13</v>
      </c>
      <c r="J158" s="77">
        <v>4</v>
      </c>
      <c r="M158" s="77">
        <f t="shared" ca="1" si="4"/>
        <v>24</v>
      </c>
      <c r="N158" s="77">
        <v>156</v>
      </c>
      <c r="O158" s="77">
        <v>0</v>
      </c>
      <c r="P158" s="79">
        <v>8</v>
      </c>
      <c r="Q158" s="80"/>
      <c r="R158" s="81"/>
      <c r="V158"/>
    </row>
    <row r="159" spans="1:22">
      <c r="F159" s="77" t="s">
        <v>623</v>
      </c>
      <c r="G159" s="77">
        <f t="shared" si="5"/>
        <v>20</v>
      </c>
      <c r="H159" s="77">
        <v>89</v>
      </c>
      <c r="I159" s="77">
        <v>0</v>
      </c>
      <c r="J159" s="77">
        <v>1</v>
      </c>
      <c r="M159" s="77">
        <f t="shared" ca="1" si="4"/>
        <v>10</v>
      </c>
      <c r="N159" s="77">
        <v>160</v>
      </c>
      <c r="O159" s="77">
        <v>0</v>
      </c>
      <c r="P159" s="79">
        <v>8</v>
      </c>
      <c r="Q159" s="80"/>
      <c r="R159" s="81"/>
      <c r="V159"/>
    </row>
    <row r="160" spans="1:22">
      <c r="F160" s="77" t="s">
        <v>260</v>
      </c>
      <c r="G160" s="77">
        <f t="shared" si="5"/>
        <v>20</v>
      </c>
      <c r="H160" s="77">
        <v>98</v>
      </c>
      <c r="I160" s="77">
        <v>3</v>
      </c>
      <c r="J160" s="77">
        <v>1</v>
      </c>
      <c r="M160" s="77">
        <f t="shared" ca="1" si="4"/>
        <v>4</v>
      </c>
      <c r="N160" s="77">
        <v>160</v>
      </c>
      <c r="O160" s="77">
        <v>1</v>
      </c>
      <c r="P160" s="79">
        <v>8</v>
      </c>
      <c r="Q160" s="80"/>
      <c r="R160" s="81"/>
      <c r="V160"/>
    </row>
    <row r="161" spans="1:22">
      <c r="F161" s="77" t="s">
        <v>495</v>
      </c>
      <c r="G161" s="77">
        <f t="shared" si="5"/>
        <v>20</v>
      </c>
      <c r="H161" s="77">
        <v>139</v>
      </c>
      <c r="I161" s="77">
        <v>0</v>
      </c>
      <c r="J161" s="77">
        <v>1</v>
      </c>
      <c r="M161" s="77">
        <f t="shared" ca="1" si="4"/>
        <v>6</v>
      </c>
      <c r="N161" s="77">
        <v>160</v>
      </c>
      <c r="O161" s="77">
        <v>2</v>
      </c>
      <c r="P161" s="79">
        <v>8</v>
      </c>
      <c r="Q161" s="80"/>
      <c r="R161" s="81"/>
      <c r="V161"/>
    </row>
    <row r="162" spans="1:22">
      <c r="A162" s="77">
        <v>16</v>
      </c>
      <c r="B162" s="77" t="s">
        <v>893</v>
      </c>
      <c r="C162" s="77">
        <v>1</v>
      </c>
      <c r="D162" s="77">
        <v>1</v>
      </c>
      <c r="E162" s="77">
        <v>5</v>
      </c>
      <c r="F162" s="77" t="s">
        <v>965</v>
      </c>
      <c r="G162" s="77">
        <f t="shared" si="5"/>
        <v>21</v>
      </c>
      <c r="H162" s="77">
        <v>18</v>
      </c>
      <c r="I162" s="77">
        <v>4</v>
      </c>
      <c r="J162" s="77">
        <v>3</v>
      </c>
      <c r="K162" s="77">
        <v>0</v>
      </c>
      <c r="L162" s="77">
        <f ca="1">SUM(M162:M164)</f>
        <v>64</v>
      </c>
      <c r="M162" s="77">
        <f t="shared" ca="1" si="4"/>
        <v>18</v>
      </c>
      <c r="N162" s="77">
        <v>160</v>
      </c>
      <c r="O162" s="77">
        <v>3</v>
      </c>
      <c r="P162" s="79">
        <v>8</v>
      </c>
      <c r="Q162" s="80"/>
      <c r="R162" s="81"/>
      <c r="V162"/>
    </row>
    <row r="163" spans="1:22">
      <c r="F163" s="77" t="s">
        <v>423</v>
      </c>
      <c r="G163" s="77">
        <f t="shared" si="5"/>
        <v>21</v>
      </c>
      <c r="H163" s="77">
        <v>85</v>
      </c>
      <c r="I163" s="77">
        <v>0</v>
      </c>
      <c r="J163" s="77">
        <v>1</v>
      </c>
      <c r="M163" s="77">
        <f t="shared" ca="1" si="4"/>
        <v>6</v>
      </c>
      <c r="N163" s="77">
        <v>160</v>
      </c>
      <c r="O163" s="77">
        <v>4</v>
      </c>
      <c r="P163" s="79">
        <v>8</v>
      </c>
      <c r="Q163" s="80"/>
      <c r="R163" s="81"/>
      <c r="V163"/>
    </row>
    <row r="164" spans="1:22">
      <c r="F164" s="77" t="s">
        <v>77</v>
      </c>
      <c r="G164" s="77">
        <f t="shared" si="5"/>
        <v>21</v>
      </c>
      <c r="H164" s="77">
        <v>2</v>
      </c>
      <c r="I164" s="77">
        <v>0</v>
      </c>
      <c r="J164" s="77">
        <v>20</v>
      </c>
      <c r="M164" s="77">
        <f t="shared" ca="1" si="4"/>
        <v>40</v>
      </c>
      <c r="N164" s="77">
        <v>160</v>
      </c>
      <c r="O164" s="77">
        <v>5</v>
      </c>
      <c r="P164" s="79">
        <v>8</v>
      </c>
      <c r="Q164" s="80"/>
      <c r="R164" s="81"/>
      <c r="V164"/>
    </row>
    <row r="165" spans="1:22">
      <c r="A165" s="77">
        <v>17</v>
      </c>
      <c r="B165" s="77" t="s">
        <v>896</v>
      </c>
      <c r="C165" s="77">
        <v>5</v>
      </c>
      <c r="D165" s="77">
        <v>5</v>
      </c>
      <c r="E165" s="77">
        <v>2</v>
      </c>
      <c r="F165" s="77" t="s">
        <v>82</v>
      </c>
      <c r="G165" s="77">
        <f t="shared" si="5"/>
        <v>22</v>
      </c>
      <c r="H165" s="77">
        <v>3</v>
      </c>
      <c r="I165" s="77">
        <v>0</v>
      </c>
      <c r="J165" s="77">
        <v>1</v>
      </c>
      <c r="K165" s="77">
        <v>1</v>
      </c>
      <c r="L165" s="77">
        <f ca="1">SUM(M165:M169)</f>
        <v>132</v>
      </c>
      <c r="M165" s="77">
        <f t="shared" ca="1" si="4"/>
        <v>2</v>
      </c>
      <c r="N165" s="77">
        <v>160</v>
      </c>
      <c r="O165" s="77">
        <v>6</v>
      </c>
      <c r="P165" s="79">
        <v>8</v>
      </c>
      <c r="Q165" s="80"/>
      <c r="R165" s="81"/>
      <c r="V165"/>
    </row>
    <row r="166" spans="1:22">
      <c r="F166" s="77" t="s">
        <v>567</v>
      </c>
      <c r="G166" s="77">
        <f t="shared" si="5"/>
        <v>22</v>
      </c>
      <c r="H166" s="77">
        <v>41</v>
      </c>
      <c r="I166" s="77">
        <v>0</v>
      </c>
      <c r="J166" s="77">
        <v>4</v>
      </c>
      <c r="M166" s="77">
        <f t="shared" ca="1" si="4"/>
        <v>32</v>
      </c>
      <c r="N166" s="77">
        <v>160</v>
      </c>
      <c r="O166" s="77">
        <v>7</v>
      </c>
      <c r="P166" s="79">
        <v>8</v>
      </c>
      <c r="Q166" s="80"/>
      <c r="R166" s="81"/>
      <c r="V166"/>
    </row>
    <row r="167" spans="1:22">
      <c r="F167" s="77" t="s">
        <v>942</v>
      </c>
      <c r="G167" s="77">
        <f t="shared" si="5"/>
        <v>22</v>
      </c>
      <c r="H167" s="77">
        <v>44</v>
      </c>
      <c r="I167" s="77">
        <v>5</v>
      </c>
      <c r="J167" s="77">
        <v>4</v>
      </c>
      <c r="M167" s="77">
        <f t="shared" ca="1" si="4"/>
        <v>24</v>
      </c>
      <c r="N167" s="77">
        <v>160</v>
      </c>
      <c r="O167" s="77">
        <v>8</v>
      </c>
      <c r="P167" s="79">
        <v>8</v>
      </c>
      <c r="Q167" s="80"/>
      <c r="R167" s="81"/>
      <c r="V167"/>
    </row>
    <row r="168" spans="1:22">
      <c r="F168" s="77" t="s">
        <v>623</v>
      </c>
      <c r="G168" s="77">
        <f t="shared" si="5"/>
        <v>22</v>
      </c>
      <c r="H168" s="77">
        <v>89</v>
      </c>
      <c r="I168" s="77">
        <v>0</v>
      </c>
      <c r="J168" s="77">
        <v>1</v>
      </c>
      <c r="M168" s="77">
        <f t="shared" ca="1" si="4"/>
        <v>10</v>
      </c>
      <c r="N168" s="77">
        <v>160</v>
      </c>
      <c r="O168" s="77">
        <v>9</v>
      </c>
      <c r="P168" s="79">
        <v>8</v>
      </c>
      <c r="Q168" s="80"/>
      <c r="R168" s="81"/>
      <c r="V168"/>
    </row>
    <row r="169" spans="1:22">
      <c r="F169" s="77" t="s">
        <v>334</v>
      </c>
      <c r="G169" s="77">
        <f t="shared" si="5"/>
        <v>22</v>
      </c>
      <c r="H169" s="77">
        <v>171</v>
      </c>
      <c r="I169" s="77">
        <v>14</v>
      </c>
      <c r="J169" s="77">
        <v>16</v>
      </c>
      <c r="M169" s="77">
        <f t="shared" ca="1" si="4"/>
        <v>64</v>
      </c>
      <c r="N169" s="77">
        <v>160</v>
      </c>
      <c r="O169" s="77">
        <v>10</v>
      </c>
      <c r="P169" s="79">
        <v>8</v>
      </c>
      <c r="Q169" s="80"/>
      <c r="R169" s="81"/>
      <c r="V169"/>
    </row>
    <row r="170" spans="1:22">
      <c r="A170" s="77">
        <v>18</v>
      </c>
      <c r="B170" s="77" t="s">
        <v>899</v>
      </c>
      <c r="C170" s="77">
        <v>5</v>
      </c>
      <c r="D170" s="77">
        <v>5</v>
      </c>
      <c r="E170" s="77">
        <v>4</v>
      </c>
      <c r="F170" s="77" t="s">
        <v>567</v>
      </c>
      <c r="G170" s="77">
        <f t="shared" si="5"/>
        <v>23</v>
      </c>
      <c r="H170" s="77">
        <v>41</v>
      </c>
      <c r="I170" s="77">
        <v>0</v>
      </c>
      <c r="J170" s="77">
        <v>9</v>
      </c>
      <c r="K170" s="77">
        <v>0</v>
      </c>
      <c r="L170" s="77">
        <f ca="1">SUM(M170:M172)</f>
        <v>244</v>
      </c>
      <c r="M170" s="77">
        <f t="shared" ca="1" si="4"/>
        <v>72</v>
      </c>
      <c r="N170" s="77">
        <v>160</v>
      </c>
      <c r="O170" s="77">
        <v>11</v>
      </c>
      <c r="P170" s="79">
        <v>8</v>
      </c>
      <c r="Q170" s="80"/>
      <c r="R170" s="81"/>
      <c r="V170"/>
    </row>
    <row r="171" spans="1:22">
      <c r="F171" s="77" t="s">
        <v>621</v>
      </c>
      <c r="G171" s="77">
        <f t="shared" si="5"/>
        <v>23</v>
      </c>
      <c r="H171" s="77">
        <v>57</v>
      </c>
      <c r="I171" s="77">
        <v>0</v>
      </c>
      <c r="J171" s="77">
        <v>16</v>
      </c>
      <c r="M171" s="77">
        <f t="shared" ca="1" si="4"/>
        <v>160</v>
      </c>
      <c r="N171" s="77">
        <v>160</v>
      </c>
      <c r="O171" s="77">
        <v>12</v>
      </c>
      <c r="P171" s="79">
        <v>8</v>
      </c>
      <c r="Q171" s="80"/>
      <c r="R171" s="81"/>
      <c r="V171"/>
    </row>
    <row r="172" spans="1:22">
      <c r="F172" s="77" t="s">
        <v>635</v>
      </c>
      <c r="G172" s="77">
        <f t="shared" si="5"/>
        <v>23</v>
      </c>
      <c r="H172" s="77">
        <v>138</v>
      </c>
      <c r="I172" s="77">
        <v>0</v>
      </c>
      <c r="J172" s="77">
        <v>1</v>
      </c>
      <c r="M172" s="77">
        <f t="shared" ca="1" si="4"/>
        <v>12</v>
      </c>
      <c r="N172" s="77">
        <v>160</v>
      </c>
      <c r="O172" s="77">
        <v>13</v>
      </c>
      <c r="P172" s="79">
        <v>8</v>
      </c>
      <c r="Q172" s="80"/>
      <c r="R172" s="81"/>
      <c r="V172"/>
    </row>
    <row r="173" spans="1:22">
      <c r="A173" s="77">
        <v>19</v>
      </c>
      <c r="B173" s="77" t="s">
        <v>902</v>
      </c>
      <c r="C173" s="77">
        <v>3</v>
      </c>
      <c r="D173" s="77">
        <v>3</v>
      </c>
      <c r="E173" s="77">
        <v>4</v>
      </c>
      <c r="F173" s="77" t="s">
        <v>533</v>
      </c>
      <c r="G173" s="77">
        <f t="shared" si="5"/>
        <v>24</v>
      </c>
      <c r="H173" s="77">
        <v>251</v>
      </c>
      <c r="I173" s="77">
        <v>0</v>
      </c>
      <c r="J173" s="77">
        <v>3</v>
      </c>
      <c r="K173" s="77">
        <v>0</v>
      </c>
      <c r="L173" s="77">
        <f ca="1">SUM(M173:M181)</f>
        <v>156</v>
      </c>
      <c r="M173" s="77">
        <f t="shared" ca="1" si="4"/>
        <v>18</v>
      </c>
      <c r="N173" s="77">
        <v>160</v>
      </c>
      <c r="O173" s="77">
        <v>14</v>
      </c>
      <c r="P173" s="79">
        <v>8</v>
      </c>
      <c r="Q173" s="80"/>
      <c r="R173" s="81"/>
      <c r="V173"/>
    </row>
    <row r="174" spans="1:22">
      <c r="F174" s="77" t="s">
        <v>535</v>
      </c>
      <c r="G174" s="77">
        <f t="shared" si="5"/>
        <v>24</v>
      </c>
      <c r="H174" s="77">
        <v>251</v>
      </c>
      <c r="I174" s="77">
        <v>1</v>
      </c>
      <c r="J174" s="77">
        <v>2</v>
      </c>
      <c r="M174" s="77">
        <f t="shared" ca="1" si="4"/>
        <v>12</v>
      </c>
      <c r="N174" s="77">
        <v>160</v>
      </c>
      <c r="O174" s="77">
        <v>15</v>
      </c>
      <c r="P174" s="79">
        <v>8</v>
      </c>
      <c r="Q174" s="80"/>
      <c r="R174" s="81"/>
      <c r="V174"/>
    </row>
    <row r="175" spans="1:22">
      <c r="F175" s="77" t="s">
        <v>966</v>
      </c>
      <c r="G175" s="77">
        <f t="shared" si="5"/>
        <v>24</v>
      </c>
      <c r="H175" s="77">
        <v>251</v>
      </c>
      <c r="I175" s="77">
        <v>3</v>
      </c>
      <c r="J175" s="77">
        <v>4</v>
      </c>
      <c r="M175" s="77">
        <f t="shared" ca="1" si="4"/>
        <v>24</v>
      </c>
      <c r="N175" s="77">
        <v>22</v>
      </c>
      <c r="O175" s="77">
        <v>0</v>
      </c>
      <c r="P175" s="79">
        <v>10</v>
      </c>
      <c r="Q175" s="80"/>
      <c r="R175" s="81"/>
      <c r="V175"/>
    </row>
    <row r="176" spans="1:22">
      <c r="F176" s="77" t="s">
        <v>541</v>
      </c>
      <c r="G176" s="77">
        <f t="shared" si="5"/>
        <v>24</v>
      </c>
      <c r="H176" s="77">
        <v>251</v>
      </c>
      <c r="I176" s="77">
        <v>4</v>
      </c>
      <c r="J176" s="77">
        <v>3</v>
      </c>
      <c r="M176" s="77">
        <f t="shared" ca="1" si="4"/>
        <v>18</v>
      </c>
      <c r="N176" s="77">
        <v>57</v>
      </c>
      <c r="O176" s="77">
        <v>0</v>
      </c>
      <c r="P176" s="79">
        <v>10</v>
      </c>
      <c r="Q176" s="80"/>
      <c r="R176" s="81"/>
      <c r="V176"/>
    </row>
    <row r="177" spans="1:22">
      <c r="F177" s="77" t="s">
        <v>543</v>
      </c>
      <c r="G177" s="77">
        <f t="shared" si="5"/>
        <v>24</v>
      </c>
      <c r="H177" s="77">
        <v>251</v>
      </c>
      <c r="I177" s="77">
        <v>5</v>
      </c>
      <c r="J177" s="77">
        <v>3</v>
      </c>
      <c r="M177" s="77">
        <f t="shared" ca="1" si="4"/>
        <v>18</v>
      </c>
      <c r="N177" s="77">
        <v>89</v>
      </c>
      <c r="O177" s="77">
        <v>0</v>
      </c>
      <c r="P177" s="79">
        <v>10</v>
      </c>
      <c r="Q177" s="80"/>
      <c r="R177" s="81"/>
      <c r="V177"/>
    </row>
    <row r="178" spans="1:22">
      <c r="F178" s="77" t="s">
        <v>553</v>
      </c>
      <c r="G178" s="77">
        <f t="shared" si="5"/>
        <v>24</v>
      </c>
      <c r="H178" s="77">
        <v>251</v>
      </c>
      <c r="I178" s="77">
        <v>10</v>
      </c>
      <c r="J178" s="77">
        <v>2</v>
      </c>
      <c r="M178" s="77">
        <f t="shared" ca="1" si="4"/>
        <v>12</v>
      </c>
      <c r="N178" s="77">
        <v>133</v>
      </c>
      <c r="O178" s="77">
        <v>0</v>
      </c>
      <c r="P178" s="79">
        <v>10</v>
      </c>
      <c r="Q178" s="80"/>
      <c r="R178" s="81"/>
      <c r="V178"/>
    </row>
    <row r="179" spans="1:22">
      <c r="F179" s="77" t="s">
        <v>557</v>
      </c>
      <c r="G179" s="77">
        <f t="shared" si="5"/>
        <v>24</v>
      </c>
      <c r="H179" s="77">
        <v>251</v>
      </c>
      <c r="I179" s="77">
        <v>12</v>
      </c>
      <c r="J179" s="77">
        <v>3</v>
      </c>
      <c r="M179" s="77">
        <f t="shared" ca="1" si="4"/>
        <v>18</v>
      </c>
      <c r="N179" s="77">
        <v>152</v>
      </c>
      <c r="O179" s="77">
        <v>0</v>
      </c>
      <c r="P179" s="79">
        <v>10</v>
      </c>
      <c r="Q179" s="80"/>
      <c r="R179" s="81"/>
      <c r="V179"/>
    </row>
    <row r="180" spans="1:22">
      <c r="F180" s="77" t="s">
        <v>561</v>
      </c>
      <c r="G180" s="77">
        <f t="shared" si="5"/>
        <v>24</v>
      </c>
      <c r="H180" s="77">
        <v>251</v>
      </c>
      <c r="I180" s="77">
        <v>14</v>
      </c>
      <c r="J180" s="77">
        <v>3</v>
      </c>
      <c r="M180" s="77">
        <f t="shared" ca="1" si="4"/>
        <v>18</v>
      </c>
      <c r="N180" s="77">
        <v>168</v>
      </c>
      <c r="O180" s="77">
        <v>0</v>
      </c>
      <c r="P180" s="79">
        <v>10</v>
      </c>
      <c r="Q180" s="80"/>
      <c r="R180" s="81"/>
      <c r="V180"/>
    </row>
    <row r="181" spans="1:22">
      <c r="F181" s="77" t="s">
        <v>563</v>
      </c>
      <c r="G181" s="77">
        <f t="shared" si="5"/>
        <v>24</v>
      </c>
      <c r="H181" s="77">
        <v>251</v>
      </c>
      <c r="I181" s="77">
        <v>15</v>
      </c>
      <c r="J181" s="77">
        <v>3</v>
      </c>
      <c r="M181" s="77">
        <f t="shared" ca="1" si="4"/>
        <v>18</v>
      </c>
      <c r="N181" s="77">
        <v>25</v>
      </c>
      <c r="O181" s="77">
        <v>0</v>
      </c>
      <c r="P181" s="79">
        <v>12</v>
      </c>
      <c r="Q181" s="80"/>
      <c r="R181" s="81"/>
      <c r="V181"/>
    </row>
    <row r="182" spans="1:22">
      <c r="A182" s="77">
        <v>20</v>
      </c>
      <c r="B182" s="77" t="s">
        <v>904</v>
      </c>
      <c r="C182" s="77">
        <v>2</v>
      </c>
      <c r="D182" s="77">
        <v>2</v>
      </c>
      <c r="E182" s="77">
        <v>8</v>
      </c>
      <c r="F182" s="77" t="s">
        <v>423</v>
      </c>
      <c r="G182" s="77">
        <f t="shared" si="5"/>
        <v>25</v>
      </c>
      <c r="H182" s="77">
        <v>85</v>
      </c>
      <c r="I182" s="77">
        <v>0</v>
      </c>
      <c r="J182" s="77">
        <v>9</v>
      </c>
      <c r="K182" s="77">
        <v>0</v>
      </c>
      <c r="L182" s="77">
        <f ca="1">SUM(M182:M183)</f>
        <v>74</v>
      </c>
      <c r="M182" s="77">
        <f t="shared" ca="1" si="4"/>
        <v>54</v>
      </c>
      <c r="N182" s="77">
        <v>123</v>
      </c>
      <c r="O182" s="77">
        <v>0</v>
      </c>
      <c r="P182" s="79">
        <v>12</v>
      </c>
      <c r="Q182" s="80"/>
      <c r="R182" s="81"/>
      <c r="V182"/>
    </row>
    <row r="183" spans="1:22">
      <c r="F183" s="77" t="s">
        <v>623</v>
      </c>
      <c r="G183" s="77">
        <f t="shared" si="5"/>
        <v>25</v>
      </c>
      <c r="H183" s="77">
        <v>89</v>
      </c>
      <c r="I183" s="77">
        <v>0</v>
      </c>
      <c r="J183" s="77">
        <v>2</v>
      </c>
      <c r="M183" s="77">
        <f t="shared" ca="1" si="4"/>
        <v>20</v>
      </c>
      <c r="N183" s="77">
        <v>138</v>
      </c>
      <c r="O183" s="77">
        <v>0</v>
      </c>
      <c r="P183" s="79">
        <v>12</v>
      </c>
      <c r="Q183" s="80"/>
      <c r="R183" s="81"/>
      <c r="V183"/>
    </row>
    <row r="184" spans="1:22">
      <c r="A184" s="77">
        <v>21</v>
      </c>
      <c r="B184" s="77" t="s">
        <v>907</v>
      </c>
      <c r="C184" s="77">
        <v>7</v>
      </c>
      <c r="D184" s="77">
        <v>7</v>
      </c>
      <c r="E184" s="77">
        <v>11</v>
      </c>
      <c r="F184" s="77" t="s">
        <v>77</v>
      </c>
      <c r="G184" s="77">
        <f t="shared" si="5"/>
        <v>26</v>
      </c>
      <c r="H184" s="77">
        <v>2</v>
      </c>
      <c r="I184" s="77">
        <v>0</v>
      </c>
      <c r="J184" s="77">
        <v>24</v>
      </c>
      <c r="K184" s="77">
        <v>1</v>
      </c>
      <c r="L184" s="77">
        <f ca="1">SUM(M184:M198)</f>
        <v>344</v>
      </c>
      <c r="M184" s="77">
        <f t="shared" ca="1" si="4"/>
        <v>48</v>
      </c>
      <c r="V184"/>
    </row>
    <row r="185" spans="1:22">
      <c r="F185" s="77" t="s">
        <v>82</v>
      </c>
      <c r="G185" s="77">
        <f t="shared" si="5"/>
        <v>26</v>
      </c>
      <c r="H185" s="77">
        <v>3</v>
      </c>
      <c r="I185" s="77">
        <v>0</v>
      </c>
      <c r="J185" s="77">
        <v>1</v>
      </c>
      <c r="M185" s="77">
        <f t="shared" ca="1" si="4"/>
        <v>2</v>
      </c>
      <c r="V185"/>
    </row>
    <row r="186" spans="1:22">
      <c r="F186" s="77" t="s">
        <v>623</v>
      </c>
      <c r="G186" s="77">
        <f t="shared" si="5"/>
        <v>26</v>
      </c>
      <c r="H186" s="77">
        <v>89</v>
      </c>
      <c r="I186" s="77">
        <v>0</v>
      </c>
      <c r="J186" s="77">
        <v>4</v>
      </c>
      <c r="M186" s="77">
        <f t="shared" ca="1" si="4"/>
        <v>40</v>
      </c>
      <c r="V186"/>
    </row>
    <row r="187" spans="1:22">
      <c r="F187" s="77" t="s">
        <v>497</v>
      </c>
      <c r="G187" s="77">
        <f t="shared" si="5"/>
        <v>26</v>
      </c>
      <c r="H187" s="77">
        <v>155</v>
      </c>
      <c r="I187" s="77">
        <v>0</v>
      </c>
      <c r="J187" s="77">
        <v>12</v>
      </c>
      <c r="M187" s="77">
        <f t="shared" ca="1" si="4"/>
        <v>72</v>
      </c>
      <c r="V187"/>
    </row>
    <row r="188" spans="1:22">
      <c r="F188" s="77" t="s">
        <v>585</v>
      </c>
      <c r="G188" s="77">
        <f t="shared" si="5"/>
        <v>26</v>
      </c>
      <c r="H188" s="77">
        <v>156</v>
      </c>
      <c r="I188" s="77">
        <v>0</v>
      </c>
      <c r="J188" s="77">
        <v>2</v>
      </c>
      <c r="M188" s="77">
        <f t="shared" ca="1" si="4"/>
        <v>16</v>
      </c>
      <c r="V188"/>
    </row>
    <row r="189" spans="1:22">
      <c r="F189" s="77" t="s">
        <v>585</v>
      </c>
      <c r="G189" s="77">
        <f t="shared" si="5"/>
        <v>26</v>
      </c>
      <c r="H189" s="77">
        <v>156</v>
      </c>
      <c r="I189" s="77">
        <v>1</v>
      </c>
      <c r="J189" s="77">
        <v>2</v>
      </c>
      <c r="M189" s="77">
        <f t="shared" ca="1" si="4"/>
        <v>16</v>
      </c>
      <c r="V189"/>
    </row>
    <row r="190" spans="1:22">
      <c r="F190" s="77" t="s">
        <v>585</v>
      </c>
      <c r="G190" s="77">
        <f t="shared" si="5"/>
        <v>26</v>
      </c>
      <c r="H190" s="77">
        <v>156</v>
      </c>
      <c r="I190" s="77">
        <v>2</v>
      </c>
      <c r="J190" s="77">
        <v>2</v>
      </c>
      <c r="M190" s="77">
        <f t="shared" ca="1" si="4"/>
        <v>16</v>
      </c>
      <c r="V190"/>
    </row>
    <row r="191" spans="1:22">
      <c r="F191" s="77" t="s">
        <v>585</v>
      </c>
      <c r="G191" s="77">
        <f t="shared" si="5"/>
        <v>26</v>
      </c>
      <c r="H191" s="77">
        <v>156</v>
      </c>
      <c r="I191" s="77">
        <v>3</v>
      </c>
      <c r="J191" s="77">
        <v>2</v>
      </c>
      <c r="M191" s="77">
        <f t="shared" ca="1" si="4"/>
        <v>16</v>
      </c>
      <c r="V191"/>
    </row>
    <row r="192" spans="1:22">
      <c r="F192" s="77" t="s">
        <v>585</v>
      </c>
      <c r="G192" s="77">
        <f t="shared" si="5"/>
        <v>26</v>
      </c>
      <c r="H192" s="77">
        <v>156</v>
      </c>
      <c r="I192" s="77">
        <v>4</v>
      </c>
      <c r="J192" s="77">
        <v>1</v>
      </c>
      <c r="M192" s="77">
        <f t="shared" ca="1" si="4"/>
        <v>8</v>
      </c>
      <c r="V192"/>
    </row>
    <row r="193" spans="1:22">
      <c r="F193" s="77" t="s">
        <v>585</v>
      </c>
      <c r="G193" s="77">
        <f t="shared" si="5"/>
        <v>26</v>
      </c>
      <c r="H193" s="77">
        <v>156</v>
      </c>
      <c r="I193" s="77">
        <v>5</v>
      </c>
      <c r="J193" s="77">
        <v>1</v>
      </c>
      <c r="M193" s="77">
        <f t="shared" ca="1" si="4"/>
        <v>8</v>
      </c>
      <c r="V193"/>
    </row>
    <row r="194" spans="1:22">
      <c r="F194" s="77" t="s">
        <v>585</v>
      </c>
      <c r="G194" s="77">
        <f t="shared" si="5"/>
        <v>26</v>
      </c>
      <c r="H194" s="77">
        <v>156</v>
      </c>
      <c r="I194" s="77">
        <v>6</v>
      </c>
      <c r="J194" s="77">
        <v>1</v>
      </c>
      <c r="M194" s="77">
        <f t="shared" ca="1" si="4"/>
        <v>8</v>
      </c>
      <c r="V194"/>
    </row>
    <row r="195" spans="1:22">
      <c r="F195" s="77" t="s">
        <v>585</v>
      </c>
      <c r="G195" s="77">
        <f t="shared" si="5"/>
        <v>26</v>
      </c>
      <c r="H195" s="77">
        <v>156</v>
      </c>
      <c r="I195" s="77">
        <v>7</v>
      </c>
      <c r="J195" s="77">
        <v>1</v>
      </c>
      <c r="M195" s="77">
        <f t="shared" ref="M195:M210" ca="1" si="6">OFFSET(P$1,MATCH(H195,N$1:N$65536,0)-1,0,1,1)*J195</f>
        <v>8</v>
      </c>
      <c r="V195"/>
    </row>
    <row r="196" spans="1:22">
      <c r="F196" s="77" t="s">
        <v>334</v>
      </c>
      <c r="G196" s="77">
        <f t="shared" ref="G196:G210" si="7">IF(LEN(B196)&gt;0,G195+1,G195)</f>
        <v>26</v>
      </c>
      <c r="H196" s="77">
        <v>171</v>
      </c>
      <c r="I196" s="77">
        <v>14</v>
      </c>
      <c r="J196" s="77">
        <v>8</v>
      </c>
      <c r="M196" s="77">
        <f t="shared" ca="1" si="6"/>
        <v>32</v>
      </c>
      <c r="V196"/>
    </row>
    <row r="197" spans="1:22">
      <c r="F197" s="77" t="s">
        <v>339</v>
      </c>
      <c r="G197" s="77">
        <f t="shared" si="7"/>
        <v>26</v>
      </c>
      <c r="H197" s="77">
        <v>171</v>
      </c>
      <c r="I197" s="77">
        <v>15</v>
      </c>
      <c r="J197" s="77">
        <v>12</v>
      </c>
      <c r="M197" s="77">
        <f t="shared" ca="1" si="6"/>
        <v>48</v>
      </c>
      <c r="V197"/>
    </row>
    <row r="198" spans="1:22">
      <c r="F198" s="77" t="s">
        <v>561</v>
      </c>
      <c r="G198" s="77">
        <f t="shared" si="7"/>
        <v>26</v>
      </c>
      <c r="H198" s="77">
        <v>251</v>
      </c>
      <c r="I198" s="77">
        <v>14</v>
      </c>
      <c r="J198" s="77">
        <v>1</v>
      </c>
      <c r="M198" s="77">
        <f t="shared" ca="1" si="6"/>
        <v>6</v>
      </c>
      <c r="V198"/>
    </row>
    <row r="199" spans="1:22">
      <c r="A199" s="77">
        <v>22</v>
      </c>
      <c r="B199" s="77" t="s">
        <v>910</v>
      </c>
      <c r="C199" s="77">
        <v>5</v>
      </c>
      <c r="D199" s="77">
        <v>5</v>
      </c>
      <c r="E199" s="77">
        <v>6</v>
      </c>
      <c r="F199" s="77" t="s">
        <v>623</v>
      </c>
      <c r="G199" s="77">
        <f t="shared" si="7"/>
        <v>27</v>
      </c>
      <c r="H199" s="77">
        <v>89</v>
      </c>
      <c r="I199" s="77">
        <v>0</v>
      </c>
      <c r="J199" s="77">
        <v>1</v>
      </c>
      <c r="K199" s="77">
        <v>0</v>
      </c>
      <c r="L199" s="77">
        <f ca="1">SUM(M199:M208)</f>
        <v>118</v>
      </c>
      <c r="M199" s="77">
        <f t="shared" ca="1" si="6"/>
        <v>10</v>
      </c>
      <c r="V199"/>
    </row>
    <row r="200" spans="1:22">
      <c r="F200" s="77" t="s">
        <v>427</v>
      </c>
      <c r="G200" s="77">
        <f t="shared" si="7"/>
        <v>27</v>
      </c>
      <c r="H200" s="77">
        <v>95</v>
      </c>
      <c r="I200" s="77">
        <v>1</v>
      </c>
      <c r="J200" s="77">
        <v>2</v>
      </c>
      <c r="M200" s="77">
        <f t="shared" ca="1" si="6"/>
        <v>12</v>
      </c>
      <c r="V200"/>
    </row>
    <row r="201" spans="1:22">
      <c r="F201" s="77" t="s">
        <v>429</v>
      </c>
      <c r="G201" s="77">
        <f t="shared" si="7"/>
        <v>27</v>
      </c>
      <c r="H201" s="77">
        <v>95</v>
      </c>
      <c r="I201" s="77">
        <v>2</v>
      </c>
      <c r="J201" s="77">
        <v>2</v>
      </c>
      <c r="M201" s="77">
        <f t="shared" ca="1" si="6"/>
        <v>12</v>
      </c>
      <c r="V201"/>
    </row>
    <row r="202" spans="1:22">
      <c r="F202" s="77" t="s">
        <v>433</v>
      </c>
      <c r="G202" s="77">
        <f t="shared" si="7"/>
        <v>27</v>
      </c>
      <c r="H202" s="77">
        <v>95</v>
      </c>
      <c r="I202" s="77">
        <v>4</v>
      </c>
      <c r="J202" s="77">
        <v>1</v>
      </c>
      <c r="M202" s="77">
        <f t="shared" ca="1" si="6"/>
        <v>6</v>
      </c>
      <c r="V202"/>
    </row>
    <row r="203" spans="1:22">
      <c r="F203" s="77" t="s">
        <v>435</v>
      </c>
      <c r="G203" s="77">
        <f t="shared" si="7"/>
        <v>27</v>
      </c>
      <c r="H203" s="77">
        <v>95</v>
      </c>
      <c r="I203" s="77">
        <v>5</v>
      </c>
      <c r="J203" s="77">
        <v>2</v>
      </c>
      <c r="M203" s="77">
        <f t="shared" ca="1" si="6"/>
        <v>12</v>
      </c>
      <c r="V203"/>
    </row>
    <row r="204" spans="1:22">
      <c r="F204" s="77" t="s">
        <v>437</v>
      </c>
      <c r="G204" s="77">
        <f t="shared" si="7"/>
        <v>27</v>
      </c>
      <c r="H204" s="77">
        <v>95</v>
      </c>
      <c r="I204" s="77">
        <v>6</v>
      </c>
      <c r="J204" s="77">
        <v>3</v>
      </c>
      <c r="M204" s="77">
        <f t="shared" ca="1" si="6"/>
        <v>18</v>
      </c>
      <c r="V204"/>
    </row>
    <row r="205" spans="1:22">
      <c r="F205" s="77" t="s">
        <v>967</v>
      </c>
      <c r="G205" s="77">
        <f t="shared" si="7"/>
        <v>27</v>
      </c>
      <c r="H205" s="77">
        <v>95</v>
      </c>
      <c r="I205" s="77">
        <v>7</v>
      </c>
      <c r="J205" s="77">
        <v>2</v>
      </c>
      <c r="M205" s="77">
        <f t="shared" ca="1" si="6"/>
        <v>12</v>
      </c>
      <c r="V205"/>
    </row>
    <row r="206" spans="1:22">
      <c r="F206" s="77" t="s">
        <v>968</v>
      </c>
      <c r="G206" s="77">
        <f t="shared" si="7"/>
        <v>27</v>
      </c>
      <c r="H206" s="77">
        <v>95</v>
      </c>
      <c r="I206" s="77">
        <v>8</v>
      </c>
      <c r="J206" s="77">
        <v>2</v>
      </c>
      <c r="M206" s="77">
        <f t="shared" ca="1" si="6"/>
        <v>12</v>
      </c>
      <c r="V206"/>
    </row>
    <row r="207" spans="1:22">
      <c r="F207" s="77" t="s">
        <v>443</v>
      </c>
      <c r="G207" s="77">
        <f t="shared" si="7"/>
        <v>27</v>
      </c>
      <c r="H207" s="77">
        <v>95</v>
      </c>
      <c r="I207" s="77">
        <v>9</v>
      </c>
      <c r="J207" s="77">
        <v>2</v>
      </c>
      <c r="M207" s="77">
        <f t="shared" ca="1" si="6"/>
        <v>12</v>
      </c>
      <c r="V207"/>
    </row>
    <row r="208" spans="1:22">
      <c r="F208" s="77" t="s">
        <v>447</v>
      </c>
      <c r="G208" s="77">
        <f t="shared" si="7"/>
        <v>27</v>
      </c>
      <c r="H208" s="77">
        <v>95</v>
      </c>
      <c r="I208" s="77">
        <v>11</v>
      </c>
      <c r="J208" s="77">
        <v>2</v>
      </c>
      <c r="M208" s="77">
        <f t="shared" ca="1" si="6"/>
        <v>12</v>
      </c>
      <c r="V208"/>
    </row>
    <row r="209" spans="1:22">
      <c r="A209" s="77">
        <v>23</v>
      </c>
      <c r="B209" s="77" t="s">
        <v>913</v>
      </c>
      <c r="C209" s="77">
        <v>5</v>
      </c>
      <c r="D209" s="77">
        <v>5</v>
      </c>
      <c r="E209" s="77">
        <v>7</v>
      </c>
      <c r="F209" s="77" t="s">
        <v>98</v>
      </c>
      <c r="G209" s="77">
        <f t="shared" si="7"/>
        <v>28</v>
      </c>
      <c r="H209" s="77">
        <v>17</v>
      </c>
      <c r="I209" s="77">
        <v>0</v>
      </c>
      <c r="J209" s="77">
        <v>4</v>
      </c>
      <c r="K209" s="77">
        <v>0</v>
      </c>
      <c r="L209" s="77">
        <f ca="1">SUM(M209:M210)</f>
        <v>116</v>
      </c>
      <c r="M209" s="77">
        <f t="shared" ca="1" si="6"/>
        <v>8</v>
      </c>
      <c r="V209"/>
    </row>
    <row r="210" spans="1:22">
      <c r="F210" s="77" t="s">
        <v>965</v>
      </c>
      <c r="G210" s="77">
        <f t="shared" si="7"/>
        <v>28</v>
      </c>
      <c r="H210" s="77">
        <v>18</v>
      </c>
      <c r="I210" s="77">
        <v>4</v>
      </c>
      <c r="J210" s="77">
        <v>18</v>
      </c>
      <c r="M210" s="77">
        <f t="shared" ca="1" si="6"/>
        <v>108</v>
      </c>
    </row>
  </sheetData>
  <phoneticPr fontId="19" type="noConversion"/>
  <pageMargins left="0.7" right="0.7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8"/>
  <sheetViews>
    <sheetView tabSelected="1" workbookViewId="0">
      <pane ySplit="1" topLeftCell="A272" activePane="bottomLeft" state="frozen"/>
      <selection pane="bottomLeft" activeCell="N278" sqref="N278"/>
    </sheetView>
  </sheetViews>
  <sheetFormatPr defaultColWidth="9" defaultRowHeight="14.25"/>
  <cols>
    <col min="1" max="1" width="9" style="54"/>
    <col min="2" max="4" width="9" style="19"/>
    <col min="5" max="5" width="9" style="20"/>
    <col min="6" max="6" width="9" style="69"/>
    <col min="7" max="9" width="9" style="54"/>
    <col min="10" max="10" width="9" style="69"/>
    <col min="11" max="16384" width="9" style="54"/>
  </cols>
  <sheetData>
    <row r="1" spans="1:11">
      <c r="A1" s="53" t="s">
        <v>657</v>
      </c>
      <c r="B1" s="19" t="s">
        <v>969</v>
      </c>
      <c r="C1" s="57" t="s">
        <v>931</v>
      </c>
      <c r="D1" s="57" t="s">
        <v>932</v>
      </c>
      <c r="E1" s="58" t="s">
        <v>753</v>
      </c>
      <c r="F1" s="70"/>
      <c r="G1" s="70" t="s">
        <v>970</v>
      </c>
      <c r="H1" s="70" t="s">
        <v>971</v>
      </c>
      <c r="I1" s="57"/>
      <c r="J1" s="70" t="s">
        <v>972</v>
      </c>
      <c r="K1" s="73" t="s">
        <v>928</v>
      </c>
    </row>
    <row r="2" spans="1:11">
      <c r="A2" s="54">
        <f>ROW()-1</f>
        <v>1</v>
      </c>
      <c r="B2" s="84">
        <v>1</v>
      </c>
      <c r="C2" s="84">
        <v>1</v>
      </c>
      <c r="D2" s="84">
        <v>0</v>
      </c>
      <c r="E2" s="84">
        <v>228</v>
      </c>
      <c r="F2" s="71">
        <f t="shared" ref="F2:F65" si="0">_xlfn.NUMBERVALUE(CONCATENATE(1,IF(LEN(C2)=1,"00"&amp;C2,IF(LEN(C2)=2,"0"&amp;C2,C2)),IF(LEN(D2)=1,"0"&amp;D2,D2)))</f>
        <v>100100</v>
      </c>
      <c r="G2" s="72">
        <f ca="1">OFFSET(方块表!$K$2,MATCH(F2,方块表!B:B,0)-2,0,1,1)</f>
        <v>0</v>
      </c>
      <c r="H2" s="72">
        <f ca="1">G2*E2</f>
        <v>0</v>
      </c>
      <c r="I2" s="72">
        <f>E2</f>
        <v>228</v>
      </c>
      <c r="J2" s="71" t="str">
        <f ca="1">OFFSET(方块表!$I$2,MATCH(F2,方块表!B:B,0)-2,0,1,1)</f>
        <v>石头</v>
      </c>
      <c r="K2" s="54" t="str">
        <f>IF(COUNTIF(B$1:$B2,B2)=1,VLOOKUP(B2,图纸表!$A:$D,4,1),"")</f>
        <v>Town_01_16x16x11-1.schematic</v>
      </c>
    </row>
    <row r="3" spans="1:11">
      <c r="A3" s="54">
        <f t="shared" ref="A3:A66" si="1">ROW()-1</f>
        <v>2</v>
      </c>
      <c r="B3" s="84">
        <v>1</v>
      </c>
      <c r="C3" s="84">
        <v>4</v>
      </c>
      <c r="D3" s="84">
        <v>0</v>
      </c>
      <c r="E3" s="84">
        <v>6</v>
      </c>
      <c r="F3" s="71">
        <f t="shared" si="0"/>
        <v>100400</v>
      </c>
      <c r="G3" s="72">
        <f ca="1">OFFSET(方块表!$K$2,MATCH(F3,方块表!B:B,0)-2,0,1,1)</f>
        <v>2</v>
      </c>
      <c r="H3" s="72">
        <f t="shared" ref="H3:H66" ca="1" si="2">G3*E3</f>
        <v>12</v>
      </c>
      <c r="I3" s="72">
        <f t="shared" ref="I3:I66" si="3">E3</f>
        <v>6</v>
      </c>
      <c r="J3" s="71" t="str">
        <f ca="1">OFFSET(方块表!$I$2,MATCH(F3,方块表!B:B,0)-2,0,1,1)</f>
        <v>鹅卵石</v>
      </c>
      <c r="K3" s="54" t="str">
        <f>IF(COUNTIF(B$1:$B3,B3)=1,VLOOKUP(B3,图纸表!$A:$D,4,1),"")</f>
        <v/>
      </c>
    </row>
    <row r="4" spans="1:11">
      <c r="A4" s="54">
        <f t="shared" si="1"/>
        <v>3</v>
      </c>
      <c r="B4" s="84">
        <v>1</v>
      </c>
      <c r="C4" s="84">
        <v>5</v>
      </c>
      <c r="D4" s="84">
        <v>0</v>
      </c>
      <c r="E4" s="84">
        <v>77</v>
      </c>
      <c r="F4" s="71">
        <f t="shared" si="0"/>
        <v>100500</v>
      </c>
      <c r="G4" s="72">
        <f ca="1">OFFSET(方块表!$K$2,MATCH(F4,方块表!B:B,0)-2,0,1,1)</f>
        <v>4</v>
      </c>
      <c r="H4" s="72">
        <f t="shared" ca="1" si="2"/>
        <v>308</v>
      </c>
      <c r="I4" s="72">
        <f t="shared" si="3"/>
        <v>77</v>
      </c>
      <c r="J4" s="71" t="str">
        <f ca="1">OFFSET(方块表!$I$2,MATCH(F4,方块表!B:B,0)-2,0,1,1)</f>
        <v>橡木板</v>
      </c>
      <c r="K4" s="54" t="str">
        <f>IF(COUNTIF(B$1:$B4,B4)=1,VLOOKUP(B4,图纸表!$A:$D,4,1),"")</f>
        <v/>
      </c>
    </row>
    <row r="5" spans="1:11">
      <c r="A5" s="54">
        <f t="shared" si="1"/>
        <v>4</v>
      </c>
      <c r="B5" s="84">
        <v>1</v>
      </c>
      <c r="C5" s="84">
        <v>5</v>
      </c>
      <c r="D5" s="84">
        <v>2</v>
      </c>
      <c r="E5" s="84">
        <v>99</v>
      </c>
      <c r="F5" s="71">
        <f t="shared" si="0"/>
        <v>100502</v>
      </c>
      <c r="G5" s="72">
        <f ca="1">OFFSET(方块表!$K$2,MATCH(F5,方块表!B:B,0)-2,0,1,1)</f>
        <v>4</v>
      </c>
      <c r="H5" s="72">
        <f t="shared" ca="1" si="2"/>
        <v>396</v>
      </c>
      <c r="I5" s="72">
        <f t="shared" si="3"/>
        <v>99</v>
      </c>
      <c r="J5" s="71" t="str">
        <f ca="1">OFFSET(方块表!$I$2,MATCH(F5,方块表!B:B,0)-2,0,1,1)</f>
        <v>桦树木板</v>
      </c>
      <c r="K5" s="54" t="str">
        <f>IF(COUNTIF(B$1:$B5,B5)=1,VLOOKUP(B5,图纸表!$A:$D,4,1),"")</f>
        <v/>
      </c>
    </row>
    <row r="6" spans="1:11">
      <c r="A6" s="54">
        <f t="shared" si="1"/>
        <v>5</v>
      </c>
      <c r="B6" s="84">
        <v>1</v>
      </c>
      <c r="C6" s="84">
        <v>5</v>
      </c>
      <c r="D6" s="84">
        <v>3</v>
      </c>
      <c r="E6" s="84">
        <v>24</v>
      </c>
      <c r="F6" s="71">
        <f t="shared" si="0"/>
        <v>100503</v>
      </c>
      <c r="G6" s="72">
        <f ca="1">OFFSET(方块表!$K$2,MATCH(F6,方块表!B:B,0)-2,0,1,1)</f>
        <v>4</v>
      </c>
      <c r="H6" s="72">
        <f t="shared" ca="1" si="2"/>
        <v>96</v>
      </c>
      <c r="I6" s="72">
        <f t="shared" si="3"/>
        <v>24</v>
      </c>
      <c r="J6" s="71" t="str">
        <f ca="1">OFFSET(方块表!$I$2,MATCH(F6,方块表!B:B,0)-2,0,1,1)</f>
        <v>丛林木板</v>
      </c>
      <c r="K6" s="54" t="str">
        <f>IF(COUNTIF(B$1:$B6,B6)=1,VLOOKUP(B6,图纸表!$A:$D,4,1),"")</f>
        <v/>
      </c>
    </row>
    <row r="7" spans="1:11">
      <c r="A7" s="54">
        <f t="shared" si="1"/>
        <v>6</v>
      </c>
      <c r="B7" s="84">
        <v>1</v>
      </c>
      <c r="C7" s="84">
        <v>65</v>
      </c>
      <c r="D7" s="84">
        <v>0</v>
      </c>
      <c r="E7" s="84">
        <v>5</v>
      </c>
      <c r="F7" s="71">
        <f t="shared" si="0"/>
        <v>106500</v>
      </c>
      <c r="G7" s="72">
        <f ca="1">OFFSET(方块表!$K$2,MATCH(F7,方块表!B:B,0)-2,0,1,1)</f>
        <v>8</v>
      </c>
      <c r="H7" s="72">
        <f t="shared" ca="1" si="2"/>
        <v>40</v>
      </c>
      <c r="I7" s="72">
        <f t="shared" si="3"/>
        <v>5</v>
      </c>
      <c r="J7" s="71" t="str">
        <f ca="1">OFFSET(方块表!$I$2,MATCH(F7,方块表!B:B,0)-2,0,1,1)</f>
        <v>梯子</v>
      </c>
      <c r="K7" s="54" t="str">
        <f>IF(COUNTIF(B$1:$B7,B7)=1,VLOOKUP(B7,图纸表!$A:$D,4,1),"")</f>
        <v/>
      </c>
    </row>
    <row r="8" spans="1:11">
      <c r="A8" s="54">
        <f t="shared" si="1"/>
        <v>7</v>
      </c>
      <c r="B8" s="84">
        <v>1</v>
      </c>
      <c r="C8" s="84">
        <v>102</v>
      </c>
      <c r="D8" s="84">
        <v>0</v>
      </c>
      <c r="E8" s="84">
        <v>22</v>
      </c>
      <c r="F8" s="71">
        <f t="shared" si="0"/>
        <v>110200</v>
      </c>
      <c r="G8" s="72">
        <f ca="1">OFFSET(方块表!$K$2,MATCH(F8,方块表!B:B,0)-2,0,1,1)</f>
        <v>6</v>
      </c>
      <c r="H8" s="72">
        <f t="shared" ca="1" si="2"/>
        <v>132</v>
      </c>
      <c r="I8" s="72">
        <f t="shared" si="3"/>
        <v>22</v>
      </c>
      <c r="J8" s="71" t="str">
        <f ca="1">OFFSET(方块表!$I$2,MATCH(F8,方块表!B:B,0)-2,0,1,1)</f>
        <v>玻璃窗格</v>
      </c>
      <c r="K8" s="54" t="str">
        <f>IF(COUNTIF(B$1:$B8,B8)=1,VLOOKUP(B8,图纸表!$A:$D,4,1),"")</f>
        <v/>
      </c>
    </row>
    <row r="9" spans="1:11">
      <c r="A9" s="54">
        <f t="shared" si="1"/>
        <v>8</v>
      </c>
      <c r="B9" s="84">
        <v>1</v>
      </c>
      <c r="C9" s="84">
        <v>135</v>
      </c>
      <c r="D9" s="84">
        <v>0</v>
      </c>
      <c r="E9" s="84">
        <v>4</v>
      </c>
      <c r="F9" s="71">
        <f t="shared" si="0"/>
        <v>113500</v>
      </c>
      <c r="G9" s="72">
        <f ca="1">OFFSET(方块表!$K$2,MATCH(F9,方块表!B:B,0)-2,0,1,1)</f>
        <v>6</v>
      </c>
      <c r="H9" s="72">
        <f t="shared" ca="1" si="2"/>
        <v>24</v>
      </c>
      <c r="I9" s="72">
        <f t="shared" si="3"/>
        <v>4</v>
      </c>
      <c r="J9" s="71" t="str">
        <f ca="1">OFFSET(方块表!$I$2,MATCH(F9,方块表!B:B,0)-2,0,1,1)</f>
        <v>桦树木楼梯</v>
      </c>
      <c r="K9" s="54" t="str">
        <f>IF(COUNTIF(B$1:$B9,B9)=1,VLOOKUP(B9,图纸表!$A:$D,4,1),"")</f>
        <v/>
      </c>
    </row>
    <row r="10" spans="1:11">
      <c r="A10" s="54">
        <f t="shared" si="1"/>
        <v>9</v>
      </c>
      <c r="B10" s="84">
        <v>1</v>
      </c>
      <c r="C10" s="84">
        <v>136</v>
      </c>
      <c r="D10" s="84">
        <v>0</v>
      </c>
      <c r="E10" s="84">
        <v>207</v>
      </c>
      <c r="F10" s="71">
        <f t="shared" si="0"/>
        <v>113600</v>
      </c>
      <c r="G10" s="72">
        <f ca="1">OFFSET(方块表!$K$2,MATCH(F10,方块表!B:B,0)-2,0,1,1)</f>
        <v>6</v>
      </c>
      <c r="H10" s="72">
        <f t="shared" ca="1" si="2"/>
        <v>1242</v>
      </c>
      <c r="I10" s="72">
        <f t="shared" si="3"/>
        <v>207</v>
      </c>
      <c r="J10" s="71" t="str">
        <f ca="1">OFFSET(方块表!$I$2,MATCH(F10,方块表!B:B,0)-2,0,1,1)</f>
        <v>丛林木楼梯</v>
      </c>
      <c r="K10" s="54" t="str">
        <f>IF(COUNTIF(B$1:$B10,B10)=1,VLOOKUP(B10,图纸表!$A:$D,4,1),"")</f>
        <v/>
      </c>
    </row>
    <row r="11" spans="1:11">
      <c r="A11" s="54">
        <f t="shared" si="1"/>
        <v>10</v>
      </c>
      <c r="B11" s="84">
        <v>2</v>
      </c>
      <c r="C11" s="84">
        <v>5</v>
      </c>
      <c r="D11" s="84">
        <v>2</v>
      </c>
      <c r="E11" s="84">
        <v>248</v>
      </c>
      <c r="F11" s="71">
        <f t="shared" si="0"/>
        <v>100502</v>
      </c>
      <c r="G11" s="72">
        <f ca="1">OFFSET(方块表!$K$2,MATCH(F11,方块表!B:B,0)-2,0,1,1)</f>
        <v>4</v>
      </c>
      <c r="H11" s="72">
        <f t="shared" ca="1" si="2"/>
        <v>992</v>
      </c>
      <c r="I11" s="72">
        <f t="shared" si="3"/>
        <v>248</v>
      </c>
      <c r="J11" s="71" t="str">
        <f ca="1">OFFSET(方块表!$I$2,MATCH(F11,方块表!B:B,0)-2,0,1,1)</f>
        <v>桦树木板</v>
      </c>
      <c r="K11" s="54" t="str">
        <f>IF(COUNTIF(B$1:$B11,B11)=1,VLOOKUP(B11,图纸表!$A:$D,4,1),"")</f>
        <v>Town_02_19x19x17-1.schematic</v>
      </c>
    </row>
    <row r="12" spans="1:11">
      <c r="A12" s="54">
        <f t="shared" si="1"/>
        <v>11</v>
      </c>
      <c r="B12" s="84">
        <v>2</v>
      </c>
      <c r="C12" s="84">
        <v>5</v>
      </c>
      <c r="D12" s="84">
        <v>4</v>
      </c>
      <c r="E12" s="84">
        <v>492</v>
      </c>
      <c r="F12" s="71">
        <f t="shared" si="0"/>
        <v>100504</v>
      </c>
      <c r="G12" s="72">
        <f ca="1">OFFSET(方块表!$K$2,MATCH(F12,方块表!B:B,0)-2,0,1,1)</f>
        <v>4</v>
      </c>
      <c r="H12" s="72">
        <f t="shared" ca="1" si="2"/>
        <v>1968</v>
      </c>
      <c r="I12" s="72">
        <f t="shared" si="3"/>
        <v>492</v>
      </c>
      <c r="J12" s="71" t="str">
        <f ca="1">OFFSET(方块表!$I$2,MATCH(F12,方块表!B:B,0)-2,0,1,1)</f>
        <v>金合欢木板</v>
      </c>
      <c r="K12" s="54" t="str">
        <f>IF(COUNTIF(B$1:$B12,B12)=1,VLOOKUP(B12,图纸表!$A:$D,4,1),"")</f>
        <v/>
      </c>
    </row>
    <row r="13" spans="1:11">
      <c r="A13" s="54">
        <f t="shared" si="1"/>
        <v>12</v>
      </c>
      <c r="B13" s="84">
        <v>2</v>
      </c>
      <c r="C13" s="84">
        <v>24</v>
      </c>
      <c r="D13" s="84">
        <v>0</v>
      </c>
      <c r="E13" s="84">
        <v>32</v>
      </c>
      <c r="F13" s="71">
        <f t="shared" si="0"/>
        <v>102400</v>
      </c>
      <c r="G13" s="72">
        <f ca="1">OFFSET(方块表!$K$2,MATCH(F13,方块表!B:B,0)-2,0,1,1)</f>
        <v>4</v>
      </c>
      <c r="H13" s="72">
        <f t="shared" ca="1" si="2"/>
        <v>128</v>
      </c>
      <c r="I13" s="72">
        <f t="shared" si="3"/>
        <v>32</v>
      </c>
      <c r="J13" s="71" t="str">
        <f ca="1">OFFSET(方块表!$I$2,MATCH(F13,方块表!B:B,0)-2,0,1,1)</f>
        <v>砂石</v>
      </c>
      <c r="K13" s="54" t="str">
        <f>IF(COUNTIF(B$1:$B13,B13)=1,VLOOKUP(B13,图纸表!$A:$D,4,1),"")</f>
        <v/>
      </c>
    </row>
    <row r="14" spans="1:11">
      <c r="A14" s="54">
        <f t="shared" si="1"/>
        <v>13</v>
      </c>
      <c r="B14" s="84">
        <v>2</v>
      </c>
      <c r="C14" s="84">
        <v>24</v>
      </c>
      <c r="D14" s="84">
        <v>1</v>
      </c>
      <c r="E14" s="84">
        <v>272</v>
      </c>
      <c r="F14" s="71">
        <f t="shared" si="0"/>
        <v>102401</v>
      </c>
      <c r="G14" s="72">
        <f ca="1">OFFSET(方块表!$K$2,MATCH(F14,方块表!B:B,0)-2,0,1,1)</f>
        <v>6</v>
      </c>
      <c r="H14" s="72">
        <f t="shared" ca="1" si="2"/>
        <v>1632</v>
      </c>
      <c r="I14" s="72">
        <f t="shared" si="3"/>
        <v>272</v>
      </c>
      <c r="J14" s="71" t="str">
        <f ca="1">OFFSET(方块表!$I$2,MATCH(F14,方块表!B:B,0)-2,0,1,1)</f>
        <v>雕刻砂石</v>
      </c>
      <c r="K14" s="54" t="str">
        <f>IF(COUNTIF(B$1:$B14,B14)=1,VLOOKUP(B14,图纸表!$A:$D,4,1),"")</f>
        <v/>
      </c>
    </row>
    <row r="15" spans="1:11">
      <c r="A15" s="54">
        <f t="shared" si="1"/>
        <v>14</v>
      </c>
      <c r="B15" s="84">
        <v>2</v>
      </c>
      <c r="C15" s="84">
        <v>44</v>
      </c>
      <c r="D15" s="84">
        <v>1</v>
      </c>
      <c r="E15" s="84">
        <v>67</v>
      </c>
      <c r="F15" s="71">
        <f t="shared" si="0"/>
        <v>104401</v>
      </c>
      <c r="G15" s="72">
        <f ca="1">OFFSET(方块表!$K$2,MATCH(F15,方块表!B:B,0)-2,0,1,1)</f>
        <v>6</v>
      </c>
      <c r="H15" s="72">
        <f t="shared" ca="1" si="2"/>
        <v>402</v>
      </c>
      <c r="I15" s="72">
        <f t="shared" si="3"/>
        <v>67</v>
      </c>
      <c r="J15" s="71" t="str">
        <f ca="1">OFFSET(方块表!$I$2,MATCH(F15,方块表!B:B,0)-2,0,1,1)</f>
        <v>砂石板</v>
      </c>
      <c r="K15" s="54" t="str">
        <f>IF(COUNTIF(B$1:$B15,B15)=1,VLOOKUP(B15,图纸表!$A:$D,4,1),"")</f>
        <v/>
      </c>
    </row>
    <row r="16" spans="1:11">
      <c r="A16" s="54">
        <f t="shared" si="1"/>
        <v>15</v>
      </c>
      <c r="B16" s="84">
        <v>2</v>
      </c>
      <c r="C16" s="84">
        <v>98</v>
      </c>
      <c r="D16" s="84">
        <v>0</v>
      </c>
      <c r="E16" s="84">
        <v>8</v>
      </c>
      <c r="F16" s="71">
        <f t="shared" si="0"/>
        <v>109800</v>
      </c>
      <c r="G16" s="72">
        <f ca="1">OFFSET(方块表!$K$2,MATCH(F16,方块表!B:B,0)-2,0,1,1)</f>
        <v>4</v>
      </c>
      <c r="H16" s="72">
        <f t="shared" ca="1" si="2"/>
        <v>32</v>
      </c>
      <c r="I16" s="72">
        <f t="shared" si="3"/>
        <v>8</v>
      </c>
      <c r="J16" s="71" t="str">
        <f ca="1">OFFSET(方块表!$I$2,MATCH(F16,方块表!B:B,0)-2,0,1,1)</f>
        <v>石砖</v>
      </c>
      <c r="K16" s="54" t="str">
        <f>IF(COUNTIF(B$1:$B16,B16)=1,VLOOKUP(B16,图纸表!$A:$D,4,1),"")</f>
        <v/>
      </c>
    </row>
    <row r="17" spans="1:11">
      <c r="A17" s="54">
        <f t="shared" si="1"/>
        <v>16</v>
      </c>
      <c r="B17" s="84">
        <v>2</v>
      </c>
      <c r="C17" s="84">
        <v>102</v>
      </c>
      <c r="D17" s="84">
        <v>0</v>
      </c>
      <c r="E17" s="84">
        <v>25</v>
      </c>
      <c r="F17" s="71">
        <f t="shared" si="0"/>
        <v>110200</v>
      </c>
      <c r="G17" s="72">
        <f ca="1">OFFSET(方块表!$K$2,MATCH(F17,方块表!B:B,0)-2,0,1,1)</f>
        <v>6</v>
      </c>
      <c r="H17" s="72">
        <f t="shared" ca="1" si="2"/>
        <v>150</v>
      </c>
      <c r="I17" s="72">
        <f t="shared" si="3"/>
        <v>25</v>
      </c>
      <c r="J17" s="71" t="str">
        <f ca="1">OFFSET(方块表!$I$2,MATCH(F17,方块表!B:B,0)-2,0,1,1)</f>
        <v>玻璃窗格</v>
      </c>
      <c r="K17" s="54" t="str">
        <f>IF(COUNTIF(B$1:$B17,B17)=1,VLOOKUP(B17,图纸表!$A:$D,4,1),"")</f>
        <v/>
      </c>
    </row>
    <row r="18" spans="1:11">
      <c r="A18" s="54">
        <f t="shared" si="1"/>
        <v>17</v>
      </c>
      <c r="B18" s="84">
        <v>2</v>
      </c>
      <c r="C18" s="84">
        <v>126</v>
      </c>
      <c r="D18" s="84">
        <v>4</v>
      </c>
      <c r="E18" s="84">
        <v>4</v>
      </c>
      <c r="F18" s="71">
        <f t="shared" si="0"/>
        <v>112604</v>
      </c>
      <c r="G18" s="72">
        <f ca="1">OFFSET(方块表!$K$2,MATCH(F18,方块表!B:B,0)-2,0,1,1)</f>
        <v>6</v>
      </c>
      <c r="H18" s="72">
        <f t="shared" ca="1" si="2"/>
        <v>24</v>
      </c>
      <c r="I18" s="72">
        <f t="shared" si="3"/>
        <v>4</v>
      </c>
      <c r="J18" s="71" t="str">
        <f ca="1">OFFSET(方块表!$I$2,MATCH(F18,方块表!B:B,0)-2,0,1,1)</f>
        <v>单层金合欢木板</v>
      </c>
      <c r="K18" s="54" t="str">
        <f>IF(COUNTIF(B$1:$B18,B18)=1,VLOOKUP(B18,图纸表!$A:$D,4,1),"")</f>
        <v/>
      </c>
    </row>
    <row r="19" spans="1:11">
      <c r="A19" s="54">
        <f t="shared" si="1"/>
        <v>18</v>
      </c>
      <c r="B19" s="84">
        <v>2</v>
      </c>
      <c r="C19" s="84">
        <v>128</v>
      </c>
      <c r="D19" s="84">
        <v>0</v>
      </c>
      <c r="E19" s="84">
        <v>341</v>
      </c>
      <c r="F19" s="71">
        <f t="shared" si="0"/>
        <v>112800</v>
      </c>
      <c r="G19" s="72">
        <f ca="1">OFFSET(方块表!$K$2,MATCH(F19,方块表!B:B,0)-2,0,1,1)</f>
        <v>6</v>
      </c>
      <c r="H19" s="72">
        <f t="shared" ca="1" si="2"/>
        <v>2046</v>
      </c>
      <c r="I19" s="72">
        <f t="shared" si="3"/>
        <v>341</v>
      </c>
      <c r="J19" s="71" t="str">
        <f ca="1">OFFSET(方块表!$I$2,MATCH(F19,方块表!B:B,0)-2,0,1,1)</f>
        <v>砂石楼梯</v>
      </c>
      <c r="K19" s="54" t="str">
        <f>IF(COUNTIF(B$1:$B19,B19)=1,VLOOKUP(B19,图纸表!$A:$D,4,1),"")</f>
        <v/>
      </c>
    </row>
    <row r="20" spans="1:11">
      <c r="A20" s="54">
        <f t="shared" si="1"/>
        <v>19</v>
      </c>
      <c r="B20" s="84">
        <v>2</v>
      </c>
      <c r="C20" s="84">
        <v>135</v>
      </c>
      <c r="D20" s="84">
        <v>0</v>
      </c>
      <c r="E20" s="84">
        <v>33</v>
      </c>
      <c r="F20" s="71">
        <f t="shared" si="0"/>
        <v>113500</v>
      </c>
      <c r="G20" s="72">
        <f ca="1">OFFSET(方块表!$K$2,MATCH(F20,方块表!B:B,0)-2,0,1,1)</f>
        <v>6</v>
      </c>
      <c r="H20" s="72">
        <f t="shared" ca="1" si="2"/>
        <v>198</v>
      </c>
      <c r="I20" s="72">
        <f t="shared" si="3"/>
        <v>33</v>
      </c>
      <c r="J20" s="71" t="str">
        <f ca="1">OFFSET(方块表!$I$2,MATCH(F20,方块表!B:B,0)-2,0,1,1)</f>
        <v>桦树木楼梯</v>
      </c>
      <c r="K20" s="54" t="str">
        <f>IF(COUNTIF(B$1:$B20,B20)=1,VLOOKUP(B20,图纸表!$A:$D,4,1),"")</f>
        <v/>
      </c>
    </row>
    <row r="21" spans="1:11">
      <c r="A21" s="54">
        <f t="shared" si="1"/>
        <v>20</v>
      </c>
      <c r="B21" s="84">
        <v>3</v>
      </c>
      <c r="C21" s="84">
        <v>5</v>
      </c>
      <c r="D21" s="84">
        <v>0</v>
      </c>
      <c r="E21" s="84">
        <v>15</v>
      </c>
      <c r="F21" s="71">
        <f t="shared" si="0"/>
        <v>100500</v>
      </c>
      <c r="G21" s="72">
        <f ca="1">OFFSET(方块表!$K$2,MATCH(F21,方块表!B:B,0)-2,0,1,1)</f>
        <v>4</v>
      </c>
      <c r="H21" s="72">
        <f t="shared" ca="1" si="2"/>
        <v>60</v>
      </c>
      <c r="I21" s="72">
        <f t="shared" si="3"/>
        <v>15</v>
      </c>
      <c r="J21" s="71" t="str">
        <f ca="1">OFFSET(方块表!$I$2,MATCH(F21,方块表!B:B,0)-2,0,1,1)</f>
        <v>橡木板</v>
      </c>
      <c r="K21" s="54" t="str">
        <f>IF(COUNTIF(B$1:$B21,B21)=1,VLOOKUP(B21,图纸表!$A:$D,4,1),"")</f>
        <v>Town_03_21x21x14-1.schematic</v>
      </c>
    </row>
    <row r="22" spans="1:11">
      <c r="A22" s="54">
        <f t="shared" si="1"/>
        <v>21</v>
      </c>
      <c r="B22" s="84">
        <v>3</v>
      </c>
      <c r="C22" s="84">
        <v>5</v>
      </c>
      <c r="D22" s="84">
        <v>2</v>
      </c>
      <c r="E22" s="84">
        <v>511</v>
      </c>
      <c r="F22" s="71">
        <f t="shared" si="0"/>
        <v>100502</v>
      </c>
      <c r="G22" s="72">
        <f ca="1">OFFSET(方块表!$K$2,MATCH(F22,方块表!B:B,0)-2,0,1,1)</f>
        <v>4</v>
      </c>
      <c r="H22" s="72">
        <f t="shared" ca="1" si="2"/>
        <v>2044</v>
      </c>
      <c r="I22" s="72">
        <f t="shared" si="3"/>
        <v>511</v>
      </c>
      <c r="J22" s="71" t="str">
        <f ca="1">OFFSET(方块表!$I$2,MATCH(F22,方块表!B:B,0)-2,0,1,1)</f>
        <v>桦树木板</v>
      </c>
      <c r="K22" s="54" t="str">
        <f>IF(COUNTIF(B$1:$B22,B22)=1,VLOOKUP(B22,图纸表!$A:$D,4,1),"")</f>
        <v/>
      </c>
    </row>
    <row r="23" spans="1:11">
      <c r="A23" s="54">
        <f t="shared" si="1"/>
        <v>22</v>
      </c>
      <c r="B23" s="84">
        <v>3</v>
      </c>
      <c r="C23" s="84">
        <v>5</v>
      </c>
      <c r="D23" s="84">
        <v>4</v>
      </c>
      <c r="E23" s="84">
        <v>46</v>
      </c>
      <c r="F23" s="71">
        <f t="shared" si="0"/>
        <v>100504</v>
      </c>
      <c r="G23" s="72">
        <f ca="1">OFFSET(方块表!$K$2,MATCH(F23,方块表!B:B,0)-2,0,1,1)</f>
        <v>4</v>
      </c>
      <c r="H23" s="72">
        <f t="shared" ca="1" si="2"/>
        <v>184</v>
      </c>
      <c r="I23" s="72">
        <f t="shared" si="3"/>
        <v>46</v>
      </c>
      <c r="J23" s="71" t="str">
        <f ca="1">OFFSET(方块表!$I$2,MATCH(F23,方块表!B:B,0)-2,0,1,1)</f>
        <v>金合欢木板</v>
      </c>
      <c r="K23" s="54" t="str">
        <f>IF(COUNTIF(B$1:$B23,B23)=1,VLOOKUP(B23,图纸表!$A:$D,4,1),"")</f>
        <v/>
      </c>
    </row>
    <row r="24" spans="1:11">
      <c r="A24" s="54">
        <f t="shared" si="1"/>
        <v>23</v>
      </c>
      <c r="B24" s="84">
        <v>3</v>
      </c>
      <c r="C24" s="84">
        <v>20</v>
      </c>
      <c r="D24" s="84">
        <v>0</v>
      </c>
      <c r="E24" s="84">
        <v>15</v>
      </c>
      <c r="F24" s="71">
        <f t="shared" si="0"/>
        <v>102000</v>
      </c>
      <c r="G24" s="72">
        <f ca="1">OFFSET(方块表!$K$2,MATCH(F24,方块表!B:B,0)-2,0,1,1)</f>
        <v>4</v>
      </c>
      <c r="H24" s="72">
        <f t="shared" ca="1" si="2"/>
        <v>60</v>
      </c>
      <c r="I24" s="72">
        <f t="shared" si="3"/>
        <v>15</v>
      </c>
      <c r="J24" s="71" t="str">
        <f ca="1">OFFSET(方块表!$I$2,MATCH(F24,方块表!B:B,0)-2,0,1,1)</f>
        <v>玻璃</v>
      </c>
      <c r="K24" s="54" t="str">
        <f>IF(COUNTIF(B$1:$B24,B24)=1,VLOOKUP(B24,图纸表!$A:$D,4,1),"")</f>
        <v/>
      </c>
    </row>
    <row r="25" spans="1:11">
      <c r="A25" s="54">
        <f t="shared" si="1"/>
        <v>24</v>
      </c>
      <c r="B25" s="84">
        <v>3</v>
      </c>
      <c r="C25" s="84">
        <v>24</v>
      </c>
      <c r="D25" s="84">
        <v>0</v>
      </c>
      <c r="E25" s="84">
        <v>540</v>
      </c>
      <c r="F25" s="71">
        <f t="shared" si="0"/>
        <v>102400</v>
      </c>
      <c r="G25" s="72">
        <f ca="1">OFFSET(方块表!$K$2,MATCH(F25,方块表!B:B,0)-2,0,1,1)</f>
        <v>4</v>
      </c>
      <c r="H25" s="72">
        <f t="shared" ca="1" si="2"/>
        <v>2160</v>
      </c>
      <c r="I25" s="72">
        <f t="shared" si="3"/>
        <v>540</v>
      </c>
      <c r="J25" s="71" t="str">
        <f ca="1">OFFSET(方块表!$I$2,MATCH(F25,方块表!B:B,0)-2,0,1,1)</f>
        <v>砂石</v>
      </c>
      <c r="K25" s="54" t="str">
        <f>IF(COUNTIF(B$1:$B25,B25)=1,VLOOKUP(B25,图纸表!$A:$D,4,1),"")</f>
        <v/>
      </c>
    </row>
    <row r="26" spans="1:11">
      <c r="A26" s="54">
        <f t="shared" si="1"/>
        <v>25</v>
      </c>
      <c r="B26" s="84">
        <v>3</v>
      </c>
      <c r="C26" s="84">
        <v>85</v>
      </c>
      <c r="D26" s="84">
        <v>0</v>
      </c>
      <c r="E26" s="84">
        <v>14</v>
      </c>
      <c r="F26" s="71">
        <f t="shared" si="0"/>
        <v>108500</v>
      </c>
      <c r="G26" s="72">
        <f ca="1">OFFSET(方块表!$K$2,MATCH(F26,方块表!B:B,0)-2,0,1,1)</f>
        <v>6</v>
      </c>
      <c r="H26" s="72">
        <f t="shared" ca="1" si="2"/>
        <v>84</v>
      </c>
      <c r="I26" s="72">
        <f t="shared" si="3"/>
        <v>14</v>
      </c>
      <c r="J26" s="71" t="str">
        <f ca="1">OFFSET(方块表!$I$2,MATCH(F26,方块表!B:B,0)-2,0,1,1)</f>
        <v>橡木栅栏</v>
      </c>
      <c r="K26" s="54" t="str">
        <f>IF(COUNTIF(B$1:$B26,B26)=1,VLOOKUP(B26,图纸表!$A:$D,4,1),"")</f>
        <v/>
      </c>
    </row>
    <row r="27" spans="1:11">
      <c r="A27" s="54">
        <f t="shared" si="1"/>
        <v>26</v>
      </c>
      <c r="B27" s="84">
        <v>3</v>
      </c>
      <c r="C27" s="84">
        <v>98</v>
      </c>
      <c r="D27" s="84">
        <v>0</v>
      </c>
      <c r="E27" s="84">
        <v>6</v>
      </c>
      <c r="F27" s="71">
        <f t="shared" si="0"/>
        <v>109800</v>
      </c>
      <c r="G27" s="72">
        <f ca="1">OFFSET(方块表!$K$2,MATCH(F27,方块表!B:B,0)-2,0,1,1)</f>
        <v>4</v>
      </c>
      <c r="H27" s="72">
        <f t="shared" ca="1" si="2"/>
        <v>24</v>
      </c>
      <c r="I27" s="72">
        <f t="shared" si="3"/>
        <v>6</v>
      </c>
      <c r="J27" s="71" t="str">
        <f ca="1">OFFSET(方块表!$I$2,MATCH(F27,方块表!B:B,0)-2,0,1,1)</f>
        <v>石砖</v>
      </c>
      <c r="K27" s="54" t="str">
        <f>IF(COUNTIF(B$1:$B27,B27)=1,VLOOKUP(B27,图纸表!$A:$D,4,1),"")</f>
        <v/>
      </c>
    </row>
    <row r="28" spans="1:11">
      <c r="A28" s="54">
        <f t="shared" si="1"/>
        <v>27</v>
      </c>
      <c r="B28" s="84">
        <v>3</v>
      </c>
      <c r="C28" s="84">
        <v>102</v>
      </c>
      <c r="D28" s="84">
        <v>0</v>
      </c>
      <c r="E28" s="84">
        <v>115</v>
      </c>
      <c r="F28" s="71">
        <f t="shared" si="0"/>
        <v>110200</v>
      </c>
      <c r="G28" s="72">
        <f ca="1">OFFSET(方块表!$K$2,MATCH(F28,方块表!B:B,0)-2,0,1,1)</f>
        <v>6</v>
      </c>
      <c r="H28" s="72">
        <f t="shared" ca="1" si="2"/>
        <v>690</v>
      </c>
      <c r="I28" s="72">
        <f t="shared" si="3"/>
        <v>115</v>
      </c>
      <c r="J28" s="71" t="str">
        <f ca="1">OFFSET(方块表!$I$2,MATCH(F28,方块表!B:B,0)-2,0,1,1)</f>
        <v>玻璃窗格</v>
      </c>
      <c r="K28" s="54" t="str">
        <f>IF(COUNTIF(B$1:$B28,B28)=1,VLOOKUP(B28,图纸表!$A:$D,4,1),"")</f>
        <v/>
      </c>
    </row>
    <row r="29" spans="1:11">
      <c r="A29" s="54">
        <f t="shared" si="1"/>
        <v>28</v>
      </c>
      <c r="B29" s="84">
        <v>3</v>
      </c>
      <c r="C29" s="84">
        <v>126</v>
      </c>
      <c r="D29" s="84">
        <v>4</v>
      </c>
      <c r="E29" s="84">
        <v>68</v>
      </c>
      <c r="F29" s="71">
        <f t="shared" si="0"/>
        <v>112604</v>
      </c>
      <c r="G29" s="72">
        <f ca="1">OFFSET(方块表!$K$2,MATCH(F29,方块表!B:B,0)-2,0,1,1)</f>
        <v>6</v>
      </c>
      <c r="H29" s="72">
        <f t="shared" ca="1" si="2"/>
        <v>408</v>
      </c>
      <c r="I29" s="72">
        <f t="shared" si="3"/>
        <v>68</v>
      </c>
      <c r="J29" s="71" t="str">
        <f ca="1">OFFSET(方块表!$I$2,MATCH(F29,方块表!B:B,0)-2,0,1,1)</f>
        <v>单层金合欢木板</v>
      </c>
      <c r="K29" s="54" t="str">
        <f>IF(COUNTIF(B$1:$B29,B29)=1,VLOOKUP(B29,图纸表!$A:$D,4,1),"")</f>
        <v/>
      </c>
    </row>
    <row r="30" spans="1:11">
      <c r="A30" s="54">
        <f t="shared" si="1"/>
        <v>29</v>
      </c>
      <c r="B30" s="84">
        <v>3</v>
      </c>
      <c r="C30" s="84">
        <v>135</v>
      </c>
      <c r="D30" s="84">
        <v>0</v>
      </c>
      <c r="E30" s="84">
        <v>381</v>
      </c>
      <c r="F30" s="71">
        <f t="shared" si="0"/>
        <v>113500</v>
      </c>
      <c r="G30" s="72">
        <f ca="1">OFFSET(方块表!$K$2,MATCH(F30,方块表!B:B,0)-2,0,1,1)</f>
        <v>6</v>
      </c>
      <c r="H30" s="72">
        <f t="shared" ca="1" si="2"/>
        <v>2286</v>
      </c>
      <c r="I30" s="72">
        <f t="shared" si="3"/>
        <v>381</v>
      </c>
      <c r="J30" s="71" t="str">
        <f ca="1">OFFSET(方块表!$I$2,MATCH(F30,方块表!B:B,0)-2,0,1,1)</f>
        <v>桦树木楼梯</v>
      </c>
      <c r="K30" s="54" t="str">
        <f>IF(COUNTIF(B$1:$B30,B30)=1,VLOOKUP(B30,图纸表!$A:$D,4,1),"")</f>
        <v/>
      </c>
    </row>
    <row r="31" spans="1:11">
      <c r="A31" s="54">
        <f t="shared" si="1"/>
        <v>30</v>
      </c>
      <c r="B31" s="84">
        <v>4</v>
      </c>
      <c r="C31" s="84">
        <v>1</v>
      </c>
      <c r="D31" s="84">
        <v>0</v>
      </c>
      <c r="E31" s="84">
        <v>763</v>
      </c>
      <c r="F31" s="71">
        <f t="shared" si="0"/>
        <v>100100</v>
      </c>
      <c r="G31" s="72">
        <f ca="1">OFFSET(方块表!$K$2,MATCH(F31,方块表!B:B,0)-2,0,1,1)</f>
        <v>0</v>
      </c>
      <c r="H31" s="72">
        <f t="shared" ca="1" si="2"/>
        <v>0</v>
      </c>
      <c r="I31" s="72">
        <f t="shared" si="3"/>
        <v>763</v>
      </c>
      <c r="J31" s="71" t="str">
        <f ca="1">OFFSET(方块表!$I$2,MATCH(F31,方块表!B:B,0)-2,0,1,1)</f>
        <v>石头</v>
      </c>
      <c r="K31" s="54" t="str">
        <f>IF(COUNTIF(B$1:$B31,B31)=1,VLOOKUP(B31,图纸表!$A:$D,4,1),"")</f>
        <v>Town_04_20x20x22-0.schematic</v>
      </c>
    </row>
    <row r="32" spans="1:11">
      <c r="A32" s="54">
        <f t="shared" si="1"/>
        <v>31</v>
      </c>
      <c r="B32" s="84">
        <v>4</v>
      </c>
      <c r="C32" s="84">
        <v>5</v>
      </c>
      <c r="D32" s="84">
        <v>2</v>
      </c>
      <c r="E32" s="84">
        <v>288</v>
      </c>
      <c r="F32" s="71">
        <f t="shared" si="0"/>
        <v>100502</v>
      </c>
      <c r="G32" s="72">
        <f ca="1">OFFSET(方块表!$K$2,MATCH(F32,方块表!B:B,0)-2,0,1,1)</f>
        <v>4</v>
      </c>
      <c r="H32" s="72">
        <f t="shared" ca="1" si="2"/>
        <v>1152</v>
      </c>
      <c r="I32" s="72">
        <f t="shared" si="3"/>
        <v>288</v>
      </c>
      <c r="J32" s="71" t="str">
        <f ca="1">OFFSET(方块表!$I$2,MATCH(F32,方块表!B:B,0)-2,0,1,1)</f>
        <v>桦树木板</v>
      </c>
      <c r="K32" s="54" t="str">
        <f>IF(COUNTIF(B$1:$B32,B32)=1,VLOOKUP(B32,图纸表!$A:$D,4,1),"")</f>
        <v/>
      </c>
    </row>
    <row r="33" spans="1:11">
      <c r="A33" s="54">
        <f t="shared" si="1"/>
        <v>32</v>
      </c>
      <c r="B33" s="84">
        <v>4</v>
      </c>
      <c r="C33" s="84">
        <v>5</v>
      </c>
      <c r="D33" s="84">
        <v>5</v>
      </c>
      <c r="E33" s="84">
        <v>32</v>
      </c>
      <c r="F33" s="71">
        <f t="shared" si="0"/>
        <v>100505</v>
      </c>
      <c r="G33" s="72">
        <f ca="1">OFFSET(方块表!$K$2,MATCH(F33,方块表!B:B,0)-2,0,1,1)</f>
        <v>4</v>
      </c>
      <c r="H33" s="72">
        <f t="shared" ca="1" si="2"/>
        <v>128</v>
      </c>
      <c r="I33" s="72">
        <f t="shared" si="3"/>
        <v>32</v>
      </c>
      <c r="J33" s="71" t="str">
        <f ca="1">OFFSET(方块表!$I$2,MATCH(F33,方块表!B:B,0)-2,0,1,1)</f>
        <v>暗橡木板</v>
      </c>
      <c r="K33" s="54" t="str">
        <f>IF(COUNTIF(B$1:$B33,B33)=1,VLOOKUP(B33,图纸表!$A:$D,4,1),"")</f>
        <v/>
      </c>
    </row>
    <row r="34" spans="1:11">
      <c r="A34" s="54">
        <f t="shared" si="1"/>
        <v>33</v>
      </c>
      <c r="B34" s="84">
        <v>4</v>
      </c>
      <c r="C34" s="84">
        <v>12</v>
      </c>
      <c r="D34" s="84">
        <v>0</v>
      </c>
      <c r="E34" s="84">
        <v>179</v>
      </c>
      <c r="F34" s="71">
        <f t="shared" si="0"/>
        <v>101200</v>
      </c>
      <c r="G34" s="72">
        <f ca="1">OFFSET(方块表!$K$2,MATCH(F34,方块表!B:B,0)-2,0,1,1)</f>
        <v>2</v>
      </c>
      <c r="H34" s="72">
        <f t="shared" ca="1" si="2"/>
        <v>358</v>
      </c>
      <c r="I34" s="72">
        <f t="shared" si="3"/>
        <v>179</v>
      </c>
      <c r="J34" s="71" t="str">
        <f ca="1">OFFSET(方块表!$I$2,MATCH(F34,方块表!B:B,0)-2,0,1,1)</f>
        <v>沙子</v>
      </c>
      <c r="K34" s="54" t="str">
        <f>IF(COUNTIF(B$1:$B34,B34)=1,VLOOKUP(B34,图纸表!$A:$D,4,1),"")</f>
        <v/>
      </c>
    </row>
    <row r="35" spans="1:11">
      <c r="A35" s="54">
        <f t="shared" si="1"/>
        <v>34</v>
      </c>
      <c r="B35" s="84">
        <v>4</v>
      </c>
      <c r="C35" s="84">
        <v>24</v>
      </c>
      <c r="D35" s="84">
        <v>0</v>
      </c>
      <c r="E35" s="84">
        <v>2</v>
      </c>
      <c r="F35" s="71">
        <f t="shared" si="0"/>
        <v>102400</v>
      </c>
      <c r="G35" s="72">
        <f ca="1">OFFSET(方块表!$K$2,MATCH(F35,方块表!B:B,0)-2,0,1,1)</f>
        <v>4</v>
      </c>
      <c r="H35" s="72">
        <f t="shared" ca="1" si="2"/>
        <v>8</v>
      </c>
      <c r="I35" s="72">
        <f t="shared" si="3"/>
        <v>2</v>
      </c>
      <c r="J35" s="71" t="str">
        <f ca="1">OFFSET(方块表!$I$2,MATCH(F35,方块表!B:B,0)-2,0,1,1)</f>
        <v>砂石</v>
      </c>
      <c r="K35" s="54" t="str">
        <f>IF(COUNTIF(B$1:$B35,B35)=1,VLOOKUP(B35,图纸表!$A:$D,4,1),"")</f>
        <v/>
      </c>
    </row>
    <row r="36" spans="1:11">
      <c r="A36" s="54">
        <f t="shared" si="1"/>
        <v>35</v>
      </c>
      <c r="B36" s="84">
        <v>4</v>
      </c>
      <c r="C36" s="84">
        <v>24</v>
      </c>
      <c r="D36" s="84">
        <v>1</v>
      </c>
      <c r="E36" s="84">
        <v>276</v>
      </c>
      <c r="F36" s="71">
        <f t="shared" si="0"/>
        <v>102401</v>
      </c>
      <c r="G36" s="72">
        <f ca="1">OFFSET(方块表!$K$2,MATCH(F36,方块表!B:B,0)-2,0,1,1)</f>
        <v>6</v>
      </c>
      <c r="H36" s="72">
        <f t="shared" ca="1" si="2"/>
        <v>1656</v>
      </c>
      <c r="I36" s="72">
        <f t="shared" si="3"/>
        <v>276</v>
      </c>
      <c r="J36" s="71" t="str">
        <f ca="1">OFFSET(方块表!$I$2,MATCH(F36,方块表!B:B,0)-2,0,1,1)</f>
        <v>雕刻砂石</v>
      </c>
      <c r="K36" s="54" t="str">
        <f>IF(COUNTIF(B$1:$B36,B36)=1,VLOOKUP(B36,图纸表!$A:$D,4,1),"")</f>
        <v/>
      </c>
    </row>
    <row r="37" spans="1:11">
      <c r="A37" s="54">
        <f t="shared" si="1"/>
        <v>36</v>
      </c>
      <c r="B37" s="84">
        <v>4</v>
      </c>
      <c r="C37" s="84">
        <v>35</v>
      </c>
      <c r="D37" s="84">
        <v>0</v>
      </c>
      <c r="E37" s="84">
        <v>62</v>
      </c>
      <c r="F37" s="71">
        <f t="shared" si="0"/>
        <v>103500</v>
      </c>
      <c r="G37" s="72">
        <f ca="1">OFFSET(方块表!$K$2,MATCH(F37,方块表!B:B,0)-2,0,1,1)</f>
        <v>4</v>
      </c>
      <c r="H37" s="72">
        <f t="shared" ca="1" si="2"/>
        <v>248</v>
      </c>
      <c r="I37" s="72">
        <f t="shared" si="3"/>
        <v>62</v>
      </c>
      <c r="J37" s="71" t="str">
        <f ca="1">OFFSET(方块表!$I$2,MATCH(F37,方块表!B:B,0)-2,0,1,1)</f>
        <v>白色羊毛</v>
      </c>
      <c r="K37" s="54" t="str">
        <f>IF(COUNTIF(B$1:$B37,B37)=1,VLOOKUP(B37,图纸表!$A:$D,4,1),"")</f>
        <v/>
      </c>
    </row>
    <row r="38" spans="1:11">
      <c r="A38" s="54">
        <f t="shared" si="1"/>
        <v>37</v>
      </c>
      <c r="B38" s="84">
        <v>4</v>
      </c>
      <c r="C38" s="84">
        <v>44</v>
      </c>
      <c r="D38" s="84">
        <v>7</v>
      </c>
      <c r="E38" s="84">
        <v>22</v>
      </c>
      <c r="F38" s="71">
        <f t="shared" si="0"/>
        <v>104407</v>
      </c>
      <c r="G38" s="72">
        <f ca="1">OFFSET(方块表!$K$2,MATCH(F38,方块表!B:B,0)-2,0,1,1)</f>
        <v>8</v>
      </c>
      <c r="H38" s="72">
        <f t="shared" ca="1" si="2"/>
        <v>176</v>
      </c>
      <c r="I38" s="72">
        <f t="shared" si="3"/>
        <v>22</v>
      </c>
      <c r="J38" s="71" t="str">
        <f ca="1">OFFSET(方块表!$I$2,MATCH(F38,方块表!B:B,0)-2,0,1,1)</f>
        <v>石英板</v>
      </c>
      <c r="K38" s="54" t="str">
        <f>IF(COUNTIF(B$1:$B38,B38)=1,VLOOKUP(B38,图纸表!$A:$D,4,1),"")</f>
        <v/>
      </c>
    </row>
    <row r="39" spans="1:11">
      <c r="A39" s="54">
        <f t="shared" si="1"/>
        <v>38</v>
      </c>
      <c r="B39" s="84">
        <v>4</v>
      </c>
      <c r="C39" s="84">
        <v>44</v>
      </c>
      <c r="D39" s="84">
        <v>1</v>
      </c>
      <c r="E39" s="84">
        <v>8</v>
      </c>
      <c r="F39" s="71">
        <f t="shared" si="0"/>
        <v>104401</v>
      </c>
      <c r="G39" s="72">
        <f ca="1">OFFSET(方块表!$K$2,MATCH(F39,方块表!B:B,0)-2,0,1,1)</f>
        <v>6</v>
      </c>
      <c r="H39" s="72">
        <f t="shared" ca="1" si="2"/>
        <v>48</v>
      </c>
      <c r="I39" s="72">
        <f t="shared" si="3"/>
        <v>8</v>
      </c>
      <c r="J39" s="71" t="str">
        <f ca="1">OFFSET(方块表!$I$2,MATCH(F39,方块表!B:B,0)-2,0,1,1)</f>
        <v>砂石板</v>
      </c>
      <c r="K39" s="54" t="str">
        <f>IF(COUNTIF(B$1:$B39,B39)=1,VLOOKUP(B39,图纸表!$A:$D,4,1),"")</f>
        <v/>
      </c>
    </row>
    <row r="40" spans="1:11">
      <c r="A40" s="54">
        <f t="shared" si="1"/>
        <v>39</v>
      </c>
      <c r="B40" s="84">
        <v>4</v>
      </c>
      <c r="C40" s="84">
        <v>44</v>
      </c>
      <c r="D40" s="84">
        <v>7</v>
      </c>
      <c r="E40" s="84">
        <v>90</v>
      </c>
      <c r="F40" s="71">
        <f t="shared" si="0"/>
        <v>104407</v>
      </c>
      <c r="G40" s="72">
        <f ca="1">OFFSET(方块表!$K$2,MATCH(F40,方块表!B:B,0)-2,0,1,1)</f>
        <v>8</v>
      </c>
      <c r="H40" s="72">
        <f t="shared" ca="1" si="2"/>
        <v>720</v>
      </c>
      <c r="I40" s="72">
        <f t="shared" si="3"/>
        <v>90</v>
      </c>
      <c r="J40" s="71" t="str">
        <f ca="1">OFFSET(方块表!$I$2,MATCH(F40,方块表!B:B,0)-2,0,1,1)</f>
        <v>石英板</v>
      </c>
      <c r="K40" s="54" t="str">
        <f>IF(COUNTIF(B$1:$B40,B40)=1,VLOOKUP(B40,图纸表!$A:$D,4,1),"")</f>
        <v/>
      </c>
    </row>
    <row r="41" spans="1:11">
      <c r="A41" s="54">
        <f t="shared" si="1"/>
        <v>40</v>
      </c>
      <c r="B41" s="84">
        <v>4</v>
      </c>
      <c r="C41" s="84">
        <v>45</v>
      </c>
      <c r="D41" s="84">
        <v>0</v>
      </c>
      <c r="E41" s="84">
        <v>16</v>
      </c>
      <c r="F41" s="71">
        <f t="shared" si="0"/>
        <v>104500</v>
      </c>
      <c r="G41" s="72">
        <f ca="1">OFFSET(方块表!$K$2,MATCH(F41,方块表!B:B,0)-2,0,1,1)</f>
        <v>4</v>
      </c>
      <c r="H41" s="72">
        <f t="shared" ca="1" si="2"/>
        <v>64</v>
      </c>
      <c r="I41" s="72">
        <f t="shared" si="3"/>
        <v>16</v>
      </c>
      <c r="J41" s="71" t="str">
        <f ca="1">OFFSET(方块表!$I$2,MATCH(F41,方块表!B:B,0)-2,0,1,1)</f>
        <v>砖头</v>
      </c>
      <c r="K41" s="54" t="str">
        <f>IF(COUNTIF(B$1:$B41,B41)=1,VLOOKUP(B41,图纸表!$A:$D,4,1),"")</f>
        <v/>
      </c>
    </row>
    <row r="42" spans="1:11">
      <c r="A42" s="54">
        <f t="shared" si="1"/>
        <v>41</v>
      </c>
      <c r="B42" s="84">
        <v>4</v>
      </c>
      <c r="C42" s="84">
        <v>85</v>
      </c>
      <c r="D42" s="84">
        <v>0</v>
      </c>
      <c r="E42" s="84">
        <v>6</v>
      </c>
      <c r="F42" s="71">
        <f t="shared" si="0"/>
        <v>108500</v>
      </c>
      <c r="G42" s="72">
        <f ca="1">OFFSET(方块表!$K$2,MATCH(F42,方块表!B:B,0)-2,0,1,1)</f>
        <v>6</v>
      </c>
      <c r="H42" s="72">
        <f t="shared" ca="1" si="2"/>
        <v>36</v>
      </c>
      <c r="I42" s="72">
        <f t="shared" si="3"/>
        <v>6</v>
      </c>
      <c r="J42" s="71" t="str">
        <f ca="1">OFFSET(方块表!$I$2,MATCH(F42,方块表!B:B,0)-2,0,1,1)</f>
        <v>橡木栅栏</v>
      </c>
      <c r="K42" s="54" t="str">
        <f>IF(COUNTIF(B$1:$B42,B42)=1,VLOOKUP(B42,图纸表!$A:$D,4,1),"")</f>
        <v/>
      </c>
    </row>
    <row r="43" spans="1:11">
      <c r="A43" s="54">
        <f t="shared" si="1"/>
        <v>42</v>
      </c>
      <c r="B43" s="84">
        <v>4</v>
      </c>
      <c r="C43" s="84">
        <v>89</v>
      </c>
      <c r="D43" s="84">
        <v>0</v>
      </c>
      <c r="E43" s="84">
        <v>9</v>
      </c>
      <c r="F43" s="71">
        <f t="shared" si="0"/>
        <v>108900</v>
      </c>
      <c r="G43" s="72">
        <f ca="1">OFFSET(方块表!$K$2,MATCH(F43,方块表!B:B,0)-2,0,1,1)</f>
        <v>10</v>
      </c>
      <c r="H43" s="72">
        <f t="shared" ca="1" si="2"/>
        <v>90</v>
      </c>
      <c r="I43" s="72">
        <f t="shared" si="3"/>
        <v>9</v>
      </c>
      <c r="J43" s="71" t="str">
        <f ca="1">OFFSET(方块表!$I$2,MATCH(F43,方块表!B:B,0)-2,0,1,1)</f>
        <v>萤石</v>
      </c>
      <c r="K43" s="54" t="str">
        <f>IF(COUNTIF(B$1:$B43,B43)=1,VLOOKUP(B43,图纸表!$A:$D,4,1),"")</f>
        <v/>
      </c>
    </row>
    <row r="44" spans="1:11">
      <c r="A44" s="54">
        <f t="shared" si="1"/>
        <v>43</v>
      </c>
      <c r="B44" s="84">
        <v>4</v>
      </c>
      <c r="C44" s="84">
        <v>98</v>
      </c>
      <c r="D44" s="84">
        <v>0</v>
      </c>
      <c r="E44" s="84">
        <v>2</v>
      </c>
      <c r="F44" s="71">
        <f t="shared" si="0"/>
        <v>109800</v>
      </c>
      <c r="G44" s="72">
        <f ca="1">OFFSET(方块表!$K$2,MATCH(F44,方块表!B:B,0)-2,0,1,1)</f>
        <v>4</v>
      </c>
      <c r="H44" s="72">
        <f t="shared" ca="1" si="2"/>
        <v>8</v>
      </c>
      <c r="I44" s="72">
        <f t="shared" si="3"/>
        <v>2</v>
      </c>
      <c r="J44" s="71" t="str">
        <f ca="1">OFFSET(方块表!$I$2,MATCH(F44,方块表!B:B,0)-2,0,1,1)</f>
        <v>石砖</v>
      </c>
      <c r="K44" s="54" t="str">
        <f>IF(COUNTIF(B$1:$B44,B44)=1,VLOOKUP(B44,图纸表!$A:$D,4,1),"")</f>
        <v/>
      </c>
    </row>
    <row r="45" spans="1:11">
      <c r="A45" s="54">
        <f t="shared" si="1"/>
        <v>44</v>
      </c>
      <c r="B45" s="84">
        <v>4</v>
      </c>
      <c r="C45" s="84">
        <v>102</v>
      </c>
      <c r="D45" s="84">
        <v>0</v>
      </c>
      <c r="E45" s="84">
        <v>10</v>
      </c>
      <c r="F45" s="71">
        <f t="shared" si="0"/>
        <v>110200</v>
      </c>
      <c r="G45" s="72">
        <f ca="1">OFFSET(方块表!$K$2,MATCH(F45,方块表!B:B,0)-2,0,1,1)</f>
        <v>6</v>
      </c>
      <c r="H45" s="72">
        <f t="shared" ca="1" si="2"/>
        <v>60</v>
      </c>
      <c r="I45" s="72">
        <f t="shared" si="3"/>
        <v>10</v>
      </c>
      <c r="J45" s="71" t="str">
        <f ca="1">OFFSET(方块表!$I$2,MATCH(F45,方块表!B:B,0)-2,0,1,1)</f>
        <v>玻璃窗格</v>
      </c>
      <c r="K45" s="54" t="str">
        <f>IF(COUNTIF(B$1:$B45,B45)=1,VLOOKUP(B45,图纸表!$A:$D,4,1),"")</f>
        <v/>
      </c>
    </row>
    <row r="46" spans="1:11">
      <c r="A46" s="54">
        <f t="shared" si="1"/>
        <v>45</v>
      </c>
      <c r="B46" s="84">
        <v>4</v>
      </c>
      <c r="C46" s="84">
        <v>112</v>
      </c>
      <c r="D46" s="84">
        <v>0</v>
      </c>
      <c r="E46" s="84">
        <v>3</v>
      </c>
      <c r="F46" s="71">
        <f t="shared" si="0"/>
        <v>111200</v>
      </c>
      <c r="G46" s="72">
        <f ca="1">OFFSET(方块表!$K$2,MATCH(F46,方块表!B:B,0)-2,0,1,1)</f>
        <v>4</v>
      </c>
      <c r="H46" s="72">
        <f t="shared" ca="1" si="2"/>
        <v>12</v>
      </c>
      <c r="I46" s="72">
        <f t="shared" si="3"/>
        <v>3</v>
      </c>
      <c r="J46" s="71" t="str">
        <f ca="1">OFFSET(方块表!$I$2,MATCH(F46,方块表!B:B,0)-2,0,1,1)</f>
        <v>暗砖</v>
      </c>
      <c r="K46" s="54" t="str">
        <f>IF(COUNTIF(B$1:$B46,B46)=1,VLOOKUP(B46,图纸表!$A:$D,4,1),"")</f>
        <v/>
      </c>
    </row>
    <row r="47" spans="1:11">
      <c r="A47" s="54">
        <f t="shared" si="1"/>
        <v>46</v>
      </c>
      <c r="B47" s="84">
        <v>4</v>
      </c>
      <c r="C47" s="84">
        <v>114</v>
      </c>
      <c r="D47" s="84">
        <v>0</v>
      </c>
      <c r="E47" s="84">
        <v>354</v>
      </c>
      <c r="F47" s="71">
        <f t="shared" si="0"/>
        <v>111400</v>
      </c>
      <c r="G47" s="72">
        <f ca="1">OFFSET(方块表!$K$2,MATCH(F47,方块表!B:B,0)-2,0,1,1)</f>
        <v>6</v>
      </c>
      <c r="H47" s="72">
        <f t="shared" ca="1" si="2"/>
        <v>2124</v>
      </c>
      <c r="I47" s="72">
        <f t="shared" si="3"/>
        <v>354</v>
      </c>
      <c r="J47" s="71" t="str">
        <f ca="1">OFFSET(方块表!$I$2,MATCH(F47,方块表!B:B,0)-2,0,1,1)</f>
        <v>暗砖楼梯</v>
      </c>
      <c r="K47" s="54" t="str">
        <f>IF(COUNTIF(B$1:$B47,B47)=1,VLOOKUP(B47,图纸表!$A:$D,4,1),"")</f>
        <v/>
      </c>
    </row>
    <row r="48" spans="1:11">
      <c r="A48" s="54">
        <f t="shared" si="1"/>
        <v>47</v>
      </c>
      <c r="B48" s="84">
        <v>4</v>
      </c>
      <c r="C48" s="84">
        <v>126</v>
      </c>
      <c r="D48" s="84">
        <v>2</v>
      </c>
      <c r="E48" s="84">
        <v>2</v>
      </c>
      <c r="F48" s="71">
        <f t="shared" si="0"/>
        <v>112602</v>
      </c>
      <c r="G48" s="72">
        <f ca="1">OFFSET(方块表!$K$2,MATCH(F48,方块表!B:B,0)-2,0,1,1)</f>
        <v>6</v>
      </c>
      <c r="H48" s="72">
        <f t="shared" ca="1" si="2"/>
        <v>12</v>
      </c>
      <c r="I48" s="72">
        <f t="shared" si="3"/>
        <v>2</v>
      </c>
      <c r="J48" s="71" t="str">
        <f ca="1">OFFSET(方块表!$I$2,MATCH(F48,方块表!B:B,0)-2,0,1,1)</f>
        <v>单层桦树木板</v>
      </c>
      <c r="K48" s="54" t="str">
        <f>IF(COUNTIF(B$1:$B48,B48)=1,VLOOKUP(B48,图纸表!$A:$D,4,1),"")</f>
        <v/>
      </c>
    </row>
    <row r="49" spans="1:11">
      <c r="A49" s="54">
        <f t="shared" si="1"/>
        <v>48</v>
      </c>
      <c r="B49" s="84">
        <v>4</v>
      </c>
      <c r="C49" s="84">
        <v>128</v>
      </c>
      <c r="D49" s="84">
        <v>0</v>
      </c>
      <c r="E49" s="84">
        <v>22</v>
      </c>
      <c r="F49" s="71">
        <f t="shared" si="0"/>
        <v>112800</v>
      </c>
      <c r="G49" s="72">
        <f ca="1">OFFSET(方块表!$K$2,MATCH(F49,方块表!B:B,0)-2,0,1,1)</f>
        <v>6</v>
      </c>
      <c r="H49" s="72">
        <f t="shared" ca="1" si="2"/>
        <v>132</v>
      </c>
      <c r="I49" s="72">
        <f t="shared" si="3"/>
        <v>22</v>
      </c>
      <c r="J49" s="71" t="str">
        <f ca="1">OFFSET(方块表!$I$2,MATCH(F49,方块表!B:B,0)-2,0,1,1)</f>
        <v>砂石楼梯</v>
      </c>
      <c r="K49" s="54" t="str">
        <f>IF(COUNTIF(B$1:$B49,B49)=1,VLOOKUP(B49,图纸表!$A:$D,4,1),"")</f>
        <v/>
      </c>
    </row>
    <row r="50" spans="1:11">
      <c r="A50" s="54">
        <f t="shared" si="1"/>
        <v>49</v>
      </c>
      <c r="B50" s="84">
        <v>4</v>
      </c>
      <c r="C50" s="84">
        <v>135</v>
      </c>
      <c r="D50" s="84">
        <v>0</v>
      </c>
      <c r="E50" s="84">
        <v>18</v>
      </c>
      <c r="F50" s="71">
        <f t="shared" si="0"/>
        <v>113500</v>
      </c>
      <c r="G50" s="72">
        <f ca="1">OFFSET(方块表!$K$2,MATCH(F50,方块表!B:B,0)-2,0,1,1)</f>
        <v>6</v>
      </c>
      <c r="H50" s="72">
        <f t="shared" ca="1" si="2"/>
        <v>108</v>
      </c>
      <c r="I50" s="72">
        <f t="shared" si="3"/>
        <v>18</v>
      </c>
      <c r="J50" s="71" t="str">
        <f ca="1">OFFSET(方块表!$I$2,MATCH(F50,方块表!B:B,0)-2,0,1,1)</f>
        <v>桦树木楼梯</v>
      </c>
      <c r="K50" s="54" t="str">
        <f>IF(COUNTIF(B$1:$B50,B50)=1,VLOOKUP(B50,图纸表!$A:$D,4,1),"")</f>
        <v/>
      </c>
    </row>
    <row r="51" spans="1:11">
      <c r="A51" s="54">
        <f t="shared" si="1"/>
        <v>50</v>
      </c>
      <c r="B51" s="84">
        <v>4</v>
      </c>
      <c r="C51" s="84">
        <v>139</v>
      </c>
      <c r="D51" s="84">
        <v>0</v>
      </c>
      <c r="E51" s="84">
        <v>10</v>
      </c>
      <c r="F51" s="71">
        <f t="shared" si="0"/>
        <v>113900</v>
      </c>
      <c r="G51" s="72">
        <f ca="1">OFFSET(方块表!$K$2,MATCH(F51,方块表!B:B,0)-2,0,1,1)</f>
        <v>6</v>
      </c>
      <c r="H51" s="72">
        <f t="shared" ca="1" si="2"/>
        <v>60</v>
      </c>
      <c r="I51" s="72">
        <f t="shared" si="3"/>
        <v>10</v>
      </c>
      <c r="J51" s="71" t="str">
        <f ca="1">OFFSET(方块表!$I$2,MATCH(F51,方块表!B:B,0)-2,0,1,1)</f>
        <v>鹅卵石墙</v>
      </c>
      <c r="K51" s="54" t="str">
        <f>IF(COUNTIF(B$1:$B51,B51)=1,VLOOKUP(B51,图纸表!$A:$D,4,1),"")</f>
        <v/>
      </c>
    </row>
    <row r="52" spans="1:11">
      <c r="A52" s="54">
        <f t="shared" si="1"/>
        <v>51</v>
      </c>
      <c r="B52" s="84">
        <v>4</v>
      </c>
      <c r="C52" s="84">
        <v>155</v>
      </c>
      <c r="D52" s="84">
        <v>0</v>
      </c>
      <c r="E52" s="84">
        <v>4</v>
      </c>
      <c r="F52" s="71">
        <f t="shared" si="0"/>
        <v>115500</v>
      </c>
      <c r="G52" s="72">
        <f ca="1">OFFSET(方块表!$K$2,MATCH(F52,方块表!B:B,0)-2,0,1,1)</f>
        <v>6</v>
      </c>
      <c r="H52" s="72">
        <f t="shared" ca="1" si="2"/>
        <v>24</v>
      </c>
      <c r="I52" s="72">
        <f t="shared" si="3"/>
        <v>4</v>
      </c>
      <c r="J52" s="71" t="str">
        <f ca="1">OFFSET(方块表!$I$2,MATCH(F52,方块表!B:B,0)-2,0,1,1)</f>
        <v>石英</v>
      </c>
      <c r="K52" s="54" t="str">
        <f>IF(COUNTIF(B$1:$B52,B52)=1,VLOOKUP(B52,图纸表!$A:$D,4,1),"")</f>
        <v/>
      </c>
    </row>
    <row r="53" spans="1:11">
      <c r="A53" s="54">
        <f t="shared" si="1"/>
        <v>52</v>
      </c>
      <c r="B53" s="84">
        <v>4</v>
      </c>
      <c r="C53" s="84">
        <v>156</v>
      </c>
      <c r="D53" s="84">
        <v>0</v>
      </c>
      <c r="E53" s="84">
        <v>18</v>
      </c>
      <c r="F53" s="71">
        <f t="shared" si="0"/>
        <v>115600</v>
      </c>
      <c r="G53" s="72">
        <f ca="1">OFFSET(方块表!$K$2,MATCH(F53,方块表!B:B,0)-2,0,1,1)</f>
        <v>8</v>
      </c>
      <c r="H53" s="72">
        <f t="shared" ca="1" si="2"/>
        <v>144</v>
      </c>
      <c r="I53" s="72">
        <f t="shared" si="3"/>
        <v>18</v>
      </c>
      <c r="J53" s="71" t="str">
        <f ca="1">OFFSET(方块表!$I$2,MATCH(F53,方块表!B:B,0)-2,0,1,1)</f>
        <v>石英楼梯</v>
      </c>
      <c r="K53" s="54" t="str">
        <f>IF(COUNTIF(B$1:$B53,B53)=1,VLOOKUP(B53,图纸表!$A:$D,4,1),"")</f>
        <v/>
      </c>
    </row>
    <row r="54" spans="1:11">
      <c r="A54" s="54">
        <f t="shared" si="1"/>
        <v>53</v>
      </c>
      <c r="B54" s="84">
        <v>5</v>
      </c>
      <c r="C54" s="84">
        <v>1</v>
      </c>
      <c r="D54" s="84">
        <v>0</v>
      </c>
      <c r="E54" s="84">
        <v>28</v>
      </c>
      <c r="F54" s="71">
        <f t="shared" si="0"/>
        <v>100100</v>
      </c>
      <c r="G54" s="72">
        <f ca="1">OFFSET(方块表!$K$2,MATCH(F54,方块表!B:B,0)-2,0,1,1)</f>
        <v>0</v>
      </c>
      <c r="H54" s="72">
        <f t="shared" ca="1" si="2"/>
        <v>0</v>
      </c>
      <c r="I54" s="72">
        <f t="shared" si="3"/>
        <v>28</v>
      </c>
      <c r="J54" s="71" t="str">
        <f ca="1">OFFSET(方块表!$I$2,MATCH(F54,方块表!B:B,0)-2,0,1,1)</f>
        <v>石头</v>
      </c>
      <c r="K54" s="54" t="str">
        <f>IF(COUNTIF(B$1:$B54,B54)=1,VLOOKUP(B54,图纸表!$A:$D,4,1),"")</f>
        <v>Town_05_17x17x24-1.schematic</v>
      </c>
    </row>
    <row r="55" spans="1:11">
      <c r="A55" s="54">
        <f t="shared" si="1"/>
        <v>54</v>
      </c>
      <c r="B55" s="84">
        <v>5</v>
      </c>
      <c r="C55" s="84">
        <v>5</v>
      </c>
      <c r="D55" s="84">
        <v>2</v>
      </c>
      <c r="E55" s="84">
        <v>422</v>
      </c>
      <c r="F55" s="71">
        <f t="shared" si="0"/>
        <v>100502</v>
      </c>
      <c r="G55" s="72">
        <f ca="1">OFFSET(方块表!$K$2,MATCH(F55,方块表!B:B,0)-2,0,1,1)</f>
        <v>4</v>
      </c>
      <c r="H55" s="72">
        <f t="shared" ca="1" si="2"/>
        <v>1688</v>
      </c>
      <c r="I55" s="72">
        <f t="shared" si="3"/>
        <v>422</v>
      </c>
      <c r="J55" s="71" t="str">
        <f ca="1">OFFSET(方块表!$I$2,MATCH(F55,方块表!B:B,0)-2,0,1,1)</f>
        <v>桦树木板</v>
      </c>
      <c r="K55" s="54" t="str">
        <f>IF(COUNTIF(B$1:$B55,B55)=1,VLOOKUP(B55,图纸表!$A:$D,4,1),"")</f>
        <v/>
      </c>
    </row>
    <row r="56" spans="1:11">
      <c r="A56" s="54">
        <f t="shared" si="1"/>
        <v>55</v>
      </c>
      <c r="B56" s="84">
        <v>5</v>
      </c>
      <c r="C56" s="84">
        <v>5</v>
      </c>
      <c r="D56" s="84">
        <v>5</v>
      </c>
      <c r="E56" s="84">
        <v>519</v>
      </c>
      <c r="F56" s="71">
        <f t="shared" si="0"/>
        <v>100505</v>
      </c>
      <c r="G56" s="72">
        <f ca="1">OFFSET(方块表!$K$2,MATCH(F56,方块表!B:B,0)-2,0,1,1)</f>
        <v>4</v>
      </c>
      <c r="H56" s="72">
        <f t="shared" ca="1" si="2"/>
        <v>2076</v>
      </c>
      <c r="I56" s="72">
        <f t="shared" si="3"/>
        <v>519</v>
      </c>
      <c r="J56" s="71" t="str">
        <f ca="1">OFFSET(方块表!$I$2,MATCH(F56,方块表!B:B,0)-2,0,1,1)</f>
        <v>暗橡木板</v>
      </c>
      <c r="K56" s="54" t="str">
        <f>IF(COUNTIF(B$1:$B56,B56)=1,VLOOKUP(B56,图纸表!$A:$D,4,1),"")</f>
        <v/>
      </c>
    </row>
    <row r="57" spans="1:11">
      <c r="A57" s="54">
        <f t="shared" si="1"/>
        <v>56</v>
      </c>
      <c r="B57" s="84">
        <v>5</v>
      </c>
      <c r="C57" s="84">
        <v>20</v>
      </c>
      <c r="D57" s="84">
        <v>0</v>
      </c>
      <c r="E57" s="84">
        <v>185</v>
      </c>
      <c r="F57" s="71">
        <f t="shared" si="0"/>
        <v>102000</v>
      </c>
      <c r="G57" s="72">
        <f ca="1">OFFSET(方块表!$K$2,MATCH(F57,方块表!B:B,0)-2,0,1,1)</f>
        <v>4</v>
      </c>
      <c r="H57" s="72">
        <f t="shared" ca="1" si="2"/>
        <v>740</v>
      </c>
      <c r="I57" s="72">
        <f t="shared" si="3"/>
        <v>185</v>
      </c>
      <c r="J57" s="71" t="str">
        <f ca="1">OFFSET(方块表!$I$2,MATCH(F57,方块表!B:B,0)-2,0,1,1)</f>
        <v>玻璃</v>
      </c>
      <c r="K57" s="54" t="str">
        <f>IF(COUNTIF(B$1:$B57,B57)=1,VLOOKUP(B57,图纸表!$A:$D,4,1),"")</f>
        <v/>
      </c>
    </row>
    <row r="58" spans="1:11">
      <c r="A58" s="54">
        <f t="shared" si="1"/>
        <v>57</v>
      </c>
      <c r="B58" s="84">
        <v>5</v>
      </c>
      <c r="C58" s="84">
        <v>35</v>
      </c>
      <c r="D58" s="84">
        <v>0</v>
      </c>
      <c r="E58" s="84">
        <v>455</v>
      </c>
      <c r="F58" s="71">
        <f t="shared" si="0"/>
        <v>103500</v>
      </c>
      <c r="G58" s="72">
        <f ca="1">OFFSET(方块表!$K$2,MATCH(F58,方块表!B:B,0)-2,0,1,1)</f>
        <v>4</v>
      </c>
      <c r="H58" s="72">
        <f t="shared" ca="1" si="2"/>
        <v>1820</v>
      </c>
      <c r="I58" s="72">
        <f t="shared" si="3"/>
        <v>455</v>
      </c>
      <c r="J58" s="71" t="str">
        <f ca="1">OFFSET(方块表!$I$2,MATCH(F58,方块表!B:B,0)-2,0,1,1)</f>
        <v>白色羊毛</v>
      </c>
      <c r="K58" s="54" t="str">
        <f>IF(COUNTIF(B$1:$B58,B58)=1,VLOOKUP(B58,图纸表!$A:$D,4,1),"")</f>
        <v/>
      </c>
    </row>
    <row r="59" spans="1:11">
      <c r="A59" s="54">
        <f t="shared" si="1"/>
        <v>58</v>
      </c>
      <c r="B59" s="84">
        <v>5</v>
      </c>
      <c r="C59" s="84">
        <v>44</v>
      </c>
      <c r="D59" s="84">
        <v>7</v>
      </c>
      <c r="E59" s="84">
        <v>5</v>
      </c>
      <c r="F59" s="71">
        <f t="shared" si="0"/>
        <v>104407</v>
      </c>
      <c r="G59" s="72">
        <f ca="1">OFFSET(方块表!$K$2,MATCH(F59,方块表!B:B,0)-2,0,1,1)</f>
        <v>8</v>
      </c>
      <c r="H59" s="72">
        <f t="shared" ca="1" si="2"/>
        <v>40</v>
      </c>
      <c r="I59" s="72">
        <f t="shared" si="3"/>
        <v>5</v>
      </c>
      <c r="J59" s="71" t="str">
        <f ca="1">OFFSET(方块表!$I$2,MATCH(F59,方块表!B:B,0)-2,0,1,1)</f>
        <v>石英板</v>
      </c>
      <c r="K59" s="54" t="str">
        <f>IF(COUNTIF(B$1:$B59,B59)=1,VLOOKUP(B59,图纸表!$A:$D,4,1),"")</f>
        <v/>
      </c>
    </row>
    <row r="60" spans="1:11">
      <c r="A60" s="54">
        <f t="shared" si="1"/>
        <v>59</v>
      </c>
      <c r="B60" s="84">
        <v>5</v>
      </c>
      <c r="C60" s="84">
        <v>65</v>
      </c>
      <c r="D60" s="84">
        <v>0</v>
      </c>
      <c r="E60" s="84">
        <v>4</v>
      </c>
      <c r="F60" s="71">
        <f t="shared" si="0"/>
        <v>106500</v>
      </c>
      <c r="G60" s="72">
        <f ca="1">OFFSET(方块表!$K$2,MATCH(F60,方块表!B:B,0)-2,0,1,1)</f>
        <v>8</v>
      </c>
      <c r="H60" s="72">
        <f t="shared" ca="1" si="2"/>
        <v>32</v>
      </c>
      <c r="I60" s="72">
        <f t="shared" si="3"/>
        <v>4</v>
      </c>
      <c r="J60" s="71" t="str">
        <f ca="1">OFFSET(方块表!$I$2,MATCH(F60,方块表!B:B,0)-2,0,1,1)</f>
        <v>梯子</v>
      </c>
      <c r="K60" s="54" t="str">
        <f>IF(COUNTIF(B$1:$B60,B60)=1,VLOOKUP(B60,图纸表!$A:$D,4,1),"")</f>
        <v/>
      </c>
    </row>
    <row r="61" spans="1:11">
      <c r="A61" s="54">
        <f t="shared" si="1"/>
        <v>60</v>
      </c>
      <c r="B61" s="84">
        <v>5</v>
      </c>
      <c r="C61" s="84">
        <v>98</v>
      </c>
      <c r="D61" s="84">
        <v>0</v>
      </c>
      <c r="E61" s="84">
        <v>20</v>
      </c>
      <c r="F61" s="71">
        <f t="shared" si="0"/>
        <v>109800</v>
      </c>
      <c r="G61" s="72">
        <f ca="1">OFFSET(方块表!$K$2,MATCH(F61,方块表!B:B,0)-2,0,1,1)</f>
        <v>4</v>
      </c>
      <c r="H61" s="72">
        <f t="shared" ca="1" si="2"/>
        <v>80</v>
      </c>
      <c r="I61" s="72">
        <f t="shared" si="3"/>
        <v>20</v>
      </c>
      <c r="J61" s="71" t="str">
        <f ca="1">OFFSET(方块表!$I$2,MATCH(F61,方块表!B:B,0)-2,0,1,1)</f>
        <v>石砖</v>
      </c>
      <c r="K61" s="54" t="str">
        <f>IF(COUNTIF(B$1:$B61,B61)=1,VLOOKUP(B61,图纸表!$A:$D,4,1),"")</f>
        <v/>
      </c>
    </row>
    <row r="62" spans="1:11">
      <c r="A62" s="54">
        <f t="shared" si="1"/>
        <v>61</v>
      </c>
      <c r="B62" s="84">
        <v>5</v>
      </c>
      <c r="C62" s="84">
        <v>102</v>
      </c>
      <c r="D62" s="84">
        <v>0</v>
      </c>
      <c r="E62" s="84">
        <v>57</v>
      </c>
      <c r="F62" s="71">
        <f t="shared" si="0"/>
        <v>110200</v>
      </c>
      <c r="G62" s="72">
        <f ca="1">OFFSET(方块表!$K$2,MATCH(F62,方块表!B:B,0)-2,0,1,1)</f>
        <v>6</v>
      </c>
      <c r="H62" s="72">
        <f t="shared" ca="1" si="2"/>
        <v>342</v>
      </c>
      <c r="I62" s="72">
        <f t="shared" si="3"/>
        <v>57</v>
      </c>
      <c r="J62" s="71" t="str">
        <f ca="1">OFFSET(方块表!$I$2,MATCH(F62,方块表!B:B,0)-2,0,1,1)</f>
        <v>玻璃窗格</v>
      </c>
      <c r="K62" s="54" t="str">
        <f>IF(COUNTIF(B$1:$B62,B62)=1,VLOOKUP(B62,图纸表!$A:$D,4,1),"")</f>
        <v/>
      </c>
    </row>
    <row r="63" spans="1:11">
      <c r="A63" s="54">
        <f t="shared" si="1"/>
        <v>62</v>
      </c>
      <c r="B63" s="84">
        <v>5</v>
      </c>
      <c r="C63" s="84">
        <v>126</v>
      </c>
      <c r="D63" s="84">
        <v>2</v>
      </c>
      <c r="E63" s="84">
        <v>9</v>
      </c>
      <c r="F63" s="71">
        <f t="shared" si="0"/>
        <v>112602</v>
      </c>
      <c r="G63" s="72">
        <f ca="1">OFFSET(方块表!$K$2,MATCH(F63,方块表!B:B,0)-2,0,1,1)</f>
        <v>6</v>
      </c>
      <c r="H63" s="72">
        <f t="shared" ca="1" si="2"/>
        <v>54</v>
      </c>
      <c r="I63" s="72">
        <f t="shared" si="3"/>
        <v>9</v>
      </c>
      <c r="J63" s="71" t="str">
        <f ca="1">OFFSET(方块表!$I$2,MATCH(F63,方块表!B:B,0)-2,0,1,1)</f>
        <v>单层桦树木板</v>
      </c>
      <c r="K63" s="54" t="str">
        <f>IF(COUNTIF(B$1:$B63,B63)=1,VLOOKUP(B63,图纸表!$A:$D,4,1),"")</f>
        <v/>
      </c>
    </row>
    <row r="64" spans="1:11">
      <c r="A64" s="54">
        <f t="shared" si="1"/>
        <v>63</v>
      </c>
      <c r="B64" s="84">
        <v>5</v>
      </c>
      <c r="C64" s="84">
        <v>135</v>
      </c>
      <c r="D64" s="84">
        <v>0</v>
      </c>
      <c r="E64" s="84">
        <v>32</v>
      </c>
      <c r="F64" s="71">
        <f t="shared" si="0"/>
        <v>113500</v>
      </c>
      <c r="G64" s="72">
        <f ca="1">OFFSET(方块表!$K$2,MATCH(F64,方块表!B:B,0)-2,0,1,1)</f>
        <v>6</v>
      </c>
      <c r="H64" s="72">
        <f t="shared" ca="1" si="2"/>
        <v>192</v>
      </c>
      <c r="I64" s="72">
        <f t="shared" si="3"/>
        <v>32</v>
      </c>
      <c r="J64" s="71" t="str">
        <f ca="1">OFFSET(方块表!$I$2,MATCH(F64,方块表!B:B,0)-2,0,1,1)</f>
        <v>桦树木楼梯</v>
      </c>
      <c r="K64" s="54" t="str">
        <f>IF(COUNTIF(B$1:$B64,B64)=1,VLOOKUP(B64,图纸表!$A:$D,4,1),"")</f>
        <v/>
      </c>
    </row>
    <row r="65" spans="1:11">
      <c r="A65" s="54">
        <f t="shared" si="1"/>
        <v>64</v>
      </c>
      <c r="B65" s="84">
        <v>5</v>
      </c>
      <c r="C65" s="84">
        <v>155</v>
      </c>
      <c r="D65" s="84">
        <v>0</v>
      </c>
      <c r="E65" s="84">
        <v>1</v>
      </c>
      <c r="F65" s="71">
        <f t="shared" si="0"/>
        <v>115500</v>
      </c>
      <c r="G65" s="72">
        <f ca="1">OFFSET(方块表!$K$2,MATCH(F65,方块表!B:B,0)-2,0,1,1)</f>
        <v>6</v>
      </c>
      <c r="H65" s="72">
        <f t="shared" ca="1" si="2"/>
        <v>6</v>
      </c>
      <c r="I65" s="72">
        <f t="shared" si="3"/>
        <v>1</v>
      </c>
      <c r="J65" s="71" t="str">
        <f ca="1">OFFSET(方块表!$I$2,MATCH(F65,方块表!B:B,0)-2,0,1,1)</f>
        <v>石英</v>
      </c>
      <c r="K65" s="54" t="str">
        <f>IF(COUNTIF(B$1:$B65,B65)=1,VLOOKUP(B65,图纸表!$A:$D,4,1),"")</f>
        <v/>
      </c>
    </row>
    <row r="66" spans="1:11">
      <c r="A66" s="54">
        <f t="shared" si="1"/>
        <v>65</v>
      </c>
      <c r="B66" s="84">
        <v>6</v>
      </c>
      <c r="C66" s="84">
        <v>44</v>
      </c>
      <c r="D66" s="84">
        <v>5</v>
      </c>
      <c r="E66" s="84">
        <v>53</v>
      </c>
      <c r="F66" s="71">
        <f t="shared" ref="F66:F129" si="4">_xlfn.NUMBERVALUE(CONCATENATE(1,IF(LEN(C66)=1,"00"&amp;C66,IF(LEN(C66)=2,"0"&amp;C66,C66)),IF(LEN(D66)=1,"0"&amp;D66,D66)))</f>
        <v>104405</v>
      </c>
      <c r="G66" s="72">
        <f ca="1">OFFSET(方块表!$K$2,MATCH(F66,方块表!B:B,0)-2,0,1,1)</f>
        <v>6</v>
      </c>
      <c r="H66" s="72">
        <f t="shared" ca="1" si="2"/>
        <v>318</v>
      </c>
      <c r="I66" s="72">
        <f t="shared" si="3"/>
        <v>53</v>
      </c>
      <c r="J66" s="71" t="str">
        <f ca="1">OFFSET(方块表!$I$2,MATCH(F66,方块表!B:B,0)-2,0,1,1)</f>
        <v>石砖板</v>
      </c>
      <c r="K66" s="54" t="str">
        <f>IF(COUNTIF(B$1:$B66,B66)=1,VLOOKUP(B66,图纸表!$A:$D,4,1),"")</f>
        <v>build_01_9x9x10-0.schematic</v>
      </c>
    </row>
    <row r="67" spans="1:11">
      <c r="A67" s="54">
        <f t="shared" ref="A67:A130" si="5">ROW()-1</f>
        <v>66</v>
      </c>
      <c r="B67" s="84">
        <v>6</v>
      </c>
      <c r="C67" s="84">
        <v>72</v>
      </c>
      <c r="D67" s="84">
        <v>0</v>
      </c>
      <c r="E67" s="84">
        <v>1</v>
      </c>
      <c r="F67" s="71">
        <f t="shared" si="4"/>
        <v>107200</v>
      </c>
      <c r="G67" s="72">
        <f ca="1">OFFSET(方块表!$K$2,MATCH(F67,方块表!B:B,0)-2,0,1,1)</f>
        <v>6</v>
      </c>
      <c r="H67" s="72">
        <f t="shared" ref="H67:H130" ca="1" si="6">G67*E67</f>
        <v>6</v>
      </c>
      <c r="I67" s="72">
        <f t="shared" ref="I67:I130" si="7">E67</f>
        <v>1</v>
      </c>
      <c r="J67" s="71" t="str">
        <f ca="1">OFFSET(方块表!$I$2,MATCH(F67,方块表!B:B,0)-2,0,1,1)</f>
        <v>木质压力板</v>
      </c>
      <c r="K67" s="54" t="str">
        <f>IF(COUNTIF(B$1:$B67,B67)=1,VLOOKUP(B67,图纸表!$A:$D,4,1),"")</f>
        <v/>
      </c>
    </row>
    <row r="68" spans="1:11">
      <c r="A68" s="54">
        <f t="shared" si="5"/>
        <v>67</v>
      </c>
      <c r="B68" s="84">
        <v>6</v>
      </c>
      <c r="C68" s="84">
        <v>85</v>
      </c>
      <c r="D68" s="84">
        <v>0</v>
      </c>
      <c r="E68" s="84">
        <v>27</v>
      </c>
      <c r="F68" s="71">
        <f t="shared" si="4"/>
        <v>108500</v>
      </c>
      <c r="G68" s="72">
        <f ca="1">OFFSET(方块表!$K$2,MATCH(F68,方块表!B:B,0)-2,0,1,1)</f>
        <v>6</v>
      </c>
      <c r="H68" s="72">
        <f t="shared" ca="1" si="6"/>
        <v>162</v>
      </c>
      <c r="I68" s="72">
        <f t="shared" si="7"/>
        <v>27</v>
      </c>
      <c r="J68" s="71" t="str">
        <f ca="1">OFFSET(方块表!$I$2,MATCH(F68,方块表!B:B,0)-2,0,1,1)</f>
        <v>橡木栅栏</v>
      </c>
      <c r="K68" s="54" t="str">
        <f>IF(COUNTIF(B$1:$B68,B68)=1,VLOOKUP(B68,图纸表!$A:$D,4,1),"")</f>
        <v/>
      </c>
    </row>
    <row r="69" spans="1:11">
      <c r="A69" s="54">
        <f t="shared" si="5"/>
        <v>68</v>
      </c>
      <c r="B69" s="84">
        <v>6</v>
      </c>
      <c r="C69" s="84">
        <v>89</v>
      </c>
      <c r="D69" s="84">
        <v>0</v>
      </c>
      <c r="E69" s="84">
        <v>1</v>
      </c>
      <c r="F69" s="71">
        <f t="shared" si="4"/>
        <v>108900</v>
      </c>
      <c r="G69" s="72">
        <f ca="1">OFFSET(方块表!$K$2,MATCH(F69,方块表!B:B,0)-2,0,1,1)</f>
        <v>10</v>
      </c>
      <c r="H69" s="72">
        <f t="shared" ca="1" si="6"/>
        <v>10</v>
      </c>
      <c r="I69" s="72">
        <f t="shared" si="7"/>
        <v>1</v>
      </c>
      <c r="J69" s="71" t="str">
        <f ca="1">OFFSET(方块表!$I$2,MATCH(F69,方块表!B:B,0)-2,0,1,1)</f>
        <v>萤石</v>
      </c>
      <c r="K69" s="54" t="str">
        <f>IF(COUNTIF(B$1:$B69,B69)=1,VLOOKUP(B69,图纸表!$A:$D,4,1),"")</f>
        <v/>
      </c>
    </row>
    <row r="70" spans="1:11">
      <c r="A70" s="54">
        <f t="shared" si="5"/>
        <v>69</v>
      </c>
      <c r="B70" s="84">
        <v>6</v>
      </c>
      <c r="C70" s="84">
        <v>98</v>
      </c>
      <c r="D70" s="84">
        <v>0</v>
      </c>
      <c r="E70" s="84">
        <v>53</v>
      </c>
      <c r="F70" s="71">
        <f t="shared" si="4"/>
        <v>109800</v>
      </c>
      <c r="G70" s="72">
        <f ca="1">OFFSET(方块表!$K$2,MATCH(F70,方块表!B:B,0)-2,0,1,1)</f>
        <v>4</v>
      </c>
      <c r="H70" s="72">
        <f t="shared" ca="1" si="6"/>
        <v>212</v>
      </c>
      <c r="I70" s="72">
        <f t="shared" si="7"/>
        <v>53</v>
      </c>
      <c r="J70" s="71" t="str">
        <f ca="1">OFFSET(方块表!$I$2,MATCH(F70,方块表!B:B,0)-2,0,1,1)</f>
        <v>石砖</v>
      </c>
      <c r="K70" s="54" t="str">
        <f>IF(COUNTIF(B$1:$B70,B70)=1,VLOOKUP(B70,图纸表!$A:$D,4,1),"")</f>
        <v/>
      </c>
    </row>
    <row r="71" spans="1:11">
      <c r="A71" s="54">
        <f t="shared" si="5"/>
        <v>70</v>
      </c>
      <c r="B71" s="84">
        <v>6</v>
      </c>
      <c r="C71" s="84">
        <v>98</v>
      </c>
      <c r="D71" s="84">
        <v>3</v>
      </c>
      <c r="E71" s="84">
        <v>1</v>
      </c>
      <c r="F71" s="71">
        <f t="shared" si="4"/>
        <v>109803</v>
      </c>
      <c r="G71" s="72">
        <f ca="1">OFFSET(方块表!$K$2,MATCH(F71,方块表!B:B,0)-2,0,1,1)</f>
        <v>4</v>
      </c>
      <c r="H71" s="72">
        <f t="shared" ca="1" si="6"/>
        <v>4</v>
      </c>
      <c r="I71" s="72">
        <f t="shared" si="7"/>
        <v>1</v>
      </c>
      <c r="J71" s="71" t="str">
        <f ca="1">OFFSET(方块表!$I$2,MATCH(F71,方块表!B:B,0)-2,0,1,1)</f>
        <v>凿刻石砖</v>
      </c>
      <c r="K71" s="54" t="str">
        <f>IF(COUNTIF(B$1:$B71,B71)=1,VLOOKUP(B71,图纸表!$A:$D,4,1),"")</f>
        <v/>
      </c>
    </row>
    <row r="72" spans="1:11">
      <c r="A72" s="54">
        <f t="shared" si="5"/>
        <v>71</v>
      </c>
      <c r="B72" s="84">
        <v>6</v>
      </c>
      <c r="C72" s="84">
        <v>109</v>
      </c>
      <c r="D72" s="84">
        <v>0</v>
      </c>
      <c r="E72" s="84">
        <v>40</v>
      </c>
      <c r="F72" s="71">
        <f t="shared" si="4"/>
        <v>110900</v>
      </c>
      <c r="G72" s="72">
        <f ca="1">OFFSET(方块表!$K$2,MATCH(F72,方块表!B:B,0)-2,0,1,1)</f>
        <v>6</v>
      </c>
      <c r="H72" s="72">
        <f t="shared" ca="1" si="6"/>
        <v>240</v>
      </c>
      <c r="I72" s="72">
        <f t="shared" si="7"/>
        <v>40</v>
      </c>
      <c r="J72" s="71" t="str">
        <f ca="1">OFFSET(方块表!$I$2,MATCH(F72,方块表!B:B,0)-2,0,1,1)</f>
        <v>石砖楼梯</v>
      </c>
      <c r="K72" s="54" t="str">
        <f>IF(COUNTIF(B$1:$B72,B72)=1,VLOOKUP(B72,图纸表!$A:$D,4,1),"")</f>
        <v/>
      </c>
    </row>
    <row r="73" spans="1:11">
      <c r="A73" s="54">
        <f t="shared" si="5"/>
        <v>72</v>
      </c>
      <c r="B73" s="84">
        <v>6</v>
      </c>
      <c r="C73" s="84">
        <v>251</v>
      </c>
      <c r="D73" s="84">
        <v>14</v>
      </c>
      <c r="E73" s="84">
        <v>20</v>
      </c>
      <c r="F73" s="71">
        <f t="shared" si="4"/>
        <v>125114</v>
      </c>
      <c r="G73" s="72">
        <f ca="1">OFFSET(方块表!$K$2,MATCH(F73,方块表!B:B,0)-2,0,1,1)</f>
        <v>6</v>
      </c>
      <c r="H73" s="72">
        <f t="shared" ca="1" si="6"/>
        <v>120</v>
      </c>
      <c r="I73" s="72">
        <f t="shared" si="7"/>
        <v>20</v>
      </c>
      <c r="J73" s="71" t="str">
        <f ca="1">OFFSET(方块表!$I$2,MATCH(F73,方块表!B:B,0)-2,0,1,1)</f>
        <v>红色混凝土</v>
      </c>
      <c r="K73" s="54" t="str">
        <f>IF(COUNTIF(B$1:$B73,B73)=1,VLOOKUP(B73,图纸表!$A:$D,4,1),"")</f>
        <v/>
      </c>
    </row>
    <row r="74" spans="1:11">
      <c r="A74" s="54">
        <f t="shared" si="5"/>
        <v>73</v>
      </c>
      <c r="B74" s="84">
        <v>7</v>
      </c>
      <c r="C74" s="84">
        <v>5</v>
      </c>
      <c r="D74" s="84">
        <v>3</v>
      </c>
      <c r="E74" s="84">
        <v>47</v>
      </c>
      <c r="F74" s="71">
        <f t="shared" si="4"/>
        <v>100503</v>
      </c>
      <c r="G74" s="72">
        <f ca="1">OFFSET(方块表!$K$2,MATCH(F74,方块表!B:B,0)-2,0,1,1)</f>
        <v>4</v>
      </c>
      <c r="H74" s="72">
        <f t="shared" ca="1" si="6"/>
        <v>188</v>
      </c>
      <c r="I74" s="72">
        <f t="shared" si="7"/>
        <v>47</v>
      </c>
      <c r="J74" s="71" t="str">
        <f ca="1">OFFSET(方块表!$I$2,MATCH(F74,方块表!B:B,0)-2,0,1,1)</f>
        <v>丛林木板</v>
      </c>
      <c r="K74" s="54" t="str">
        <f>IF(COUNTIF(B$1:$B74,B74)=1,VLOOKUP(B74,图纸表!$A:$D,4,1),"")</f>
        <v>build_02_11x11x23-0.schematic</v>
      </c>
    </row>
    <row r="75" spans="1:11">
      <c r="A75" s="54">
        <f t="shared" si="5"/>
        <v>74</v>
      </c>
      <c r="B75" s="84">
        <v>7</v>
      </c>
      <c r="C75" s="84">
        <v>17</v>
      </c>
      <c r="D75" s="84">
        <v>3</v>
      </c>
      <c r="E75" s="84">
        <v>73</v>
      </c>
      <c r="F75" s="71">
        <f t="shared" si="4"/>
        <v>101703</v>
      </c>
      <c r="G75" s="72">
        <f ca="1">OFFSET(方块表!$K$2,MATCH(F75,方块表!B:B,0)-2,0,1,1)</f>
        <v>2</v>
      </c>
      <c r="H75" s="72">
        <f t="shared" ca="1" si="6"/>
        <v>146</v>
      </c>
      <c r="I75" s="72">
        <f t="shared" si="7"/>
        <v>73</v>
      </c>
      <c r="J75" s="71" t="str">
        <f ca="1">OFFSET(方块表!$I$2,MATCH(F75,方块表!B:B,0)-2,0,1,1)</f>
        <v>丛林木</v>
      </c>
      <c r="K75" s="54" t="str">
        <f>IF(COUNTIF(B$1:$B75,B75)=1,VLOOKUP(B75,图纸表!$A:$D,4,1),"")</f>
        <v/>
      </c>
    </row>
    <row r="76" spans="1:11">
      <c r="A76" s="54">
        <f t="shared" si="5"/>
        <v>75</v>
      </c>
      <c r="B76" s="84">
        <v>7</v>
      </c>
      <c r="C76" s="84">
        <v>18</v>
      </c>
      <c r="D76" s="84">
        <v>0</v>
      </c>
      <c r="E76" s="84">
        <v>175</v>
      </c>
      <c r="F76" s="71">
        <f t="shared" si="4"/>
        <v>101800</v>
      </c>
      <c r="G76" s="72">
        <f ca="1">OFFSET(方块表!$K$2,MATCH(F76,方块表!B:B,0)-2,0,1,1)</f>
        <v>6</v>
      </c>
      <c r="H76" s="72">
        <f t="shared" ca="1" si="6"/>
        <v>1050</v>
      </c>
      <c r="I76" s="72">
        <f t="shared" si="7"/>
        <v>175</v>
      </c>
      <c r="J76" s="71" t="str">
        <f ca="1">OFFSET(方块表!$I$2,MATCH(F76,方块表!B:B,0)-2,0,1,1)</f>
        <v>橡树叶</v>
      </c>
      <c r="K76" s="54" t="str">
        <f>IF(COUNTIF(B$1:$B76,B76)=1,VLOOKUP(B76,图纸表!$A:$D,4,1),"")</f>
        <v/>
      </c>
    </row>
    <row r="77" spans="1:11">
      <c r="A77" s="54">
        <f t="shared" si="5"/>
        <v>76</v>
      </c>
      <c r="B77" s="84">
        <v>7</v>
      </c>
      <c r="C77" s="84">
        <v>65</v>
      </c>
      <c r="D77" s="84">
        <v>0</v>
      </c>
      <c r="E77" s="84">
        <v>11</v>
      </c>
      <c r="F77" s="71">
        <f t="shared" si="4"/>
        <v>106500</v>
      </c>
      <c r="G77" s="72">
        <f ca="1">OFFSET(方块表!$K$2,MATCH(F77,方块表!B:B,0)-2,0,1,1)</f>
        <v>8</v>
      </c>
      <c r="H77" s="72">
        <f t="shared" ca="1" si="6"/>
        <v>88</v>
      </c>
      <c r="I77" s="72">
        <f t="shared" si="7"/>
        <v>11</v>
      </c>
      <c r="J77" s="71" t="str">
        <f ca="1">OFFSET(方块表!$I$2,MATCH(F77,方块表!B:B,0)-2,0,1,1)</f>
        <v>梯子</v>
      </c>
      <c r="K77" s="54" t="str">
        <f>IF(COUNTIF(B$1:$B77,B77)=1,VLOOKUP(B77,图纸表!$A:$D,4,1),"")</f>
        <v/>
      </c>
    </row>
    <row r="78" spans="1:11">
      <c r="A78" s="54">
        <f t="shared" si="5"/>
        <v>77</v>
      </c>
      <c r="B78" s="84">
        <v>7</v>
      </c>
      <c r="C78" s="84">
        <v>89</v>
      </c>
      <c r="D78" s="84">
        <v>0</v>
      </c>
      <c r="E78" s="84">
        <v>7</v>
      </c>
      <c r="F78" s="71">
        <f t="shared" si="4"/>
        <v>108900</v>
      </c>
      <c r="G78" s="72">
        <f ca="1">OFFSET(方块表!$K$2,MATCH(F78,方块表!B:B,0)-2,0,1,1)</f>
        <v>10</v>
      </c>
      <c r="H78" s="72">
        <f t="shared" ca="1" si="6"/>
        <v>70</v>
      </c>
      <c r="I78" s="72">
        <f t="shared" si="7"/>
        <v>7</v>
      </c>
      <c r="J78" s="71" t="str">
        <f ca="1">OFFSET(方块表!$I$2,MATCH(F78,方块表!B:B,0)-2,0,1,1)</f>
        <v>萤石</v>
      </c>
      <c r="K78" s="54" t="str">
        <f>IF(COUNTIF(B$1:$B78,B78)=1,VLOOKUP(B78,图纸表!$A:$D,4,1),"")</f>
        <v/>
      </c>
    </row>
    <row r="79" spans="1:11">
      <c r="A79" s="54">
        <f t="shared" si="5"/>
        <v>78</v>
      </c>
      <c r="B79" s="84">
        <v>7</v>
      </c>
      <c r="C79" s="84">
        <v>126</v>
      </c>
      <c r="D79" s="84">
        <v>3</v>
      </c>
      <c r="E79" s="84">
        <v>14</v>
      </c>
      <c r="F79" s="71">
        <f t="shared" si="4"/>
        <v>112603</v>
      </c>
      <c r="G79" s="72">
        <f ca="1">OFFSET(方块表!$K$2,MATCH(F79,方块表!B:B,0)-2,0,1,1)</f>
        <v>6</v>
      </c>
      <c r="H79" s="72">
        <f t="shared" ca="1" si="6"/>
        <v>84</v>
      </c>
      <c r="I79" s="72">
        <f t="shared" si="7"/>
        <v>14</v>
      </c>
      <c r="J79" s="71" t="str">
        <f ca="1">OFFSET(方块表!$I$2,MATCH(F79,方块表!B:B,0)-2,0,1,1)</f>
        <v>单层丛林木板</v>
      </c>
      <c r="K79" s="54" t="str">
        <f>IF(COUNTIF(B$1:$B79,B79)=1,VLOOKUP(B79,图纸表!$A:$D,4,1),"")</f>
        <v/>
      </c>
    </row>
    <row r="80" spans="1:11">
      <c r="A80" s="54">
        <f t="shared" si="5"/>
        <v>79</v>
      </c>
      <c r="B80" s="84">
        <v>7</v>
      </c>
      <c r="C80" s="84">
        <v>162</v>
      </c>
      <c r="D80" s="84">
        <v>1</v>
      </c>
      <c r="E80" s="84">
        <v>87</v>
      </c>
      <c r="F80" s="71">
        <f t="shared" si="4"/>
        <v>116201</v>
      </c>
      <c r="G80" s="72">
        <f ca="1">OFFSET(方块表!$K$2,MATCH(F80,方块表!B:B,0)-2,0,1,1)</f>
        <v>2</v>
      </c>
      <c r="H80" s="72">
        <f t="shared" ca="1" si="6"/>
        <v>174</v>
      </c>
      <c r="I80" s="72">
        <f t="shared" si="7"/>
        <v>87</v>
      </c>
      <c r="J80" s="71" t="str">
        <f ca="1">OFFSET(方块表!$I$2,MATCH(F80,方块表!B:B,0)-2,0,1,1)</f>
        <v>暗橡树木</v>
      </c>
      <c r="K80" s="54" t="str">
        <f>IF(COUNTIF(B$1:$B80,B80)=1,VLOOKUP(B80,图纸表!$A:$D,4,1),"")</f>
        <v/>
      </c>
    </row>
    <row r="81" spans="1:11">
      <c r="A81" s="54">
        <f t="shared" si="5"/>
        <v>80</v>
      </c>
      <c r="B81" s="84">
        <v>8</v>
      </c>
      <c r="C81" s="84">
        <v>2</v>
      </c>
      <c r="D81" s="84">
        <v>0</v>
      </c>
      <c r="E81" s="84">
        <v>6</v>
      </c>
      <c r="F81" s="71">
        <f t="shared" si="4"/>
        <v>100200</v>
      </c>
      <c r="G81" s="72">
        <f ca="1">OFFSET(方块表!$K$2,MATCH(F81,方块表!B:B,0)-2,0,1,1)</f>
        <v>2</v>
      </c>
      <c r="H81" s="72">
        <f t="shared" ca="1" si="6"/>
        <v>12</v>
      </c>
      <c r="I81" s="72">
        <f t="shared" si="7"/>
        <v>6</v>
      </c>
      <c r="J81" s="71" t="str">
        <f ca="1">OFFSET(方块表!$I$2,MATCH(F81,方块表!B:B,0)-2,0,1,1)</f>
        <v>草方块</v>
      </c>
      <c r="K81" s="54" t="str">
        <f>IF(COUNTIF(B$1:$B81,B81)=1,VLOOKUP(B81,图纸表!$A:$D,4,1),"")</f>
        <v>build_03_9x9x13-1.schematic</v>
      </c>
    </row>
    <row r="82" spans="1:11">
      <c r="A82" s="54">
        <f t="shared" si="5"/>
        <v>81</v>
      </c>
      <c r="B82" s="84">
        <v>8</v>
      </c>
      <c r="C82" s="84">
        <v>5</v>
      </c>
      <c r="D82" s="84">
        <v>0</v>
      </c>
      <c r="E82" s="84">
        <v>41</v>
      </c>
      <c r="F82" s="71">
        <f t="shared" si="4"/>
        <v>100500</v>
      </c>
      <c r="G82" s="72">
        <f ca="1">OFFSET(方块表!$K$2,MATCH(F82,方块表!B:B,0)-2,0,1,1)</f>
        <v>4</v>
      </c>
      <c r="H82" s="72">
        <f t="shared" ca="1" si="6"/>
        <v>164</v>
      </c>
      <c r="I82" s="72">
        <f t="shared" si="7"/>
        <v>41</v>
      </c>
      <c r="J82" s="71" t="str">
        <f ca="1">OFFSET(方块表!$I$2,MATCH(F82,方块表!B:B,0)-2,0,1,1)</f>
        <v>橡木板</v>
      </c>
      <c r="K82" s="54" t="str">
        <f>IF(COUNTIF(B$1:$B82,B82)=1,VLOOKUP(B82,图纸表!$A:$D,4,1),"")</f>
        <v/>
      </c>
    </row>
    <row r="83" spans="1:11">
      <c r="A83" s="54">
        <f t="shared" si="5"/>
        <v>82</v>
      </c>
      <c r="B83" s="84">
        <v>8</v>
      </c>
      <c r="C83" s="84">
        <v>5</v>
      </c>
      <c r="D83" s="84">
        <v>2</v>
      </c>
      <c r="E83" s="84">
        <v>15</v>
      </c>
      <c r="F83" s="71">
        <f t="shared" si="4"/>
        <v>100502</v>
      </c>
      <c r="G83" s="72">
        <f ca="1">OFFSET(方块表!$K$2,MATCH(F83,方块表!B:B,0)-2,0,1,1)</f>
        <v>4</v>
      </c>
      <c r="H83" s="72">
        <f t="shared" ca="1" si="6"/>
        <v>60</v>
      </c>
      <c r="I83" s="72">
        <f t="shared" si="7"/>
        <v>15</v>
      </c>
      <c r="J83" s="71" t="str">
        <f ca="1">OFFSET(方块表!$I$2,MATCH(F83,方块表!B:B,0)-2,0,1,1)</f>
        <v>桦树木板</v>
      </c>
      <c r="K83" s="54" t="str">
        <f>IF(COUNTIF(B$1:$B83,B83)=1,VLOOKUP(B83,图纸表!$A:$D,4,1),"")</f>
        <v/>
      </c>
    </row>
    <row r="84" spans="1:11">
      <c r="A84" s="54">
        <f t="shared" si="5"/>
        <v>83</v>
      </c>
      <c r="B84" s="84">
        <v>8</v>
      </c>
      <c r="C84" s="84">
        <v>17</v>
      </c>
      <c r="D84" s="84">
        <v>0</v>
      </c>
      <c r="E84" s="84">
        <v>32</v>
      </c>
      <c r="F84" s="71">
        <f t="shared" si="4"/>
        <v>101700</v>
      </c>
      <c r="G84" s="72">
        <f ca="1">OFFSET(方块表!$K$2,MATCH(F84,方块表!B:B,0)-2,0,1,1)</f>
        <v>2</v>
      </c>
      <c r="H84" s="72">
        <f t="shared" ca="1" si="6"/>
        <v>64</v>
      </c>
      <c r="I84" s="72">
        <f t="shared" si="7"/>
        <v>32</v>
      </c>
      <c r="J84" s="71" t="str">
        <f ca="1">OFFSET(方块表!$I$2,MATCH(F84,方块表!B:B,0)-2,0,1,1)</f>
        <v>橡树木</v>
      </c>
      <c r="K84" s="54" t="str">
        <f>IF(COUNTIF(B$1:$B84,B84)=1,VLOOKUP(B84,图纸表!$A:$D,4,1),"")</f>
        <v/>
      </c>
    </row>
    <row r="85" spans="1:11">
      <c r="A85" s="54">
        <f t="shared" si="5"/>
        <v>84</v>
      </c>
      <c r="B85" s="84">
        <v>8</v>
      </c>
      <c r="C85" s="84">
        <v>30</v>
      </c>
      <c r="D85" s="84">
        <v>0</v>
      </c>
      <c r="E85" s="84">
        <v>3</v>
      </c>
      <c r="F85" s="71">
        <f t="shared" si="4"/>
        <v>103000</v>
      </c>
      <c r="G85" s="72">
        <f ca="1">OFFSET(方块表!$K$2,MATCH(F85,方块表!B:B,0)-2,0,1,1)</f>
        <v>6</v>
      </c>
      <c r="H85" s="72">
        <f t="shared" ca="1" si="6"/>
        <v>18</v>
      </c>
      <c r="I85" s="72">
        <f t="shared" si="7"/>
        <v>3</v>
      </c>
      <c r="J85" s="71" t="str">
        <f ca="1">OFFSET(方块表!$I$2,MATCH(F85,方块表!B:B,0)-2,0,1,1)</f>
        <v>蜘蛛网</v>
      </c>
      <c r="K85" s="54" t="str">
        <f>IF(COUNTIF(B$1:$B85,B85)=1,VLOOKUP(B85,图纸表!$A:$D,4,1),"")</f>
        <v/>
      </c>
    </row>
    <row r="86" spans="1:11">
      <c r="A86" s="54">
        <f t="shared" si="5"/>
        <v>85</v>
      </c>
      <c r="B86" s="84">
        <v>8</v>
      </c>
      <c r="C86" s="84">
        <v>38</v>
      </c>
      <c r="D86" s="84">
        <v>0</v>
      </c>
      <c r="E86" s="84">
        <v>6</v>
      </c>
      <c r="F86" s="71">
        <f t="shared" si="4"/>
        <v>103800</v>
      </c>
      <c r="G86" s="72">
        <f ca="1">OFFSET(方块表!$K$2,MATCH(F86,方块表!B:B,0)-2,0,1,1)</f>
        <v>8</v>
      </c>
      <c r="H86" s="72">
        <f t="shared" ca="1" si="6"/>
        <v>48</v>
      </c>
      <c r="I86" s="72">
        <f t="shared" si="7"/>
        <v>6</v>
      </c>
      <c r="J86" s="71" t="str">
        <f ca="1">OFFSET(方块表!$I$2,MATCH(F86,方块表!B:B,0)-2,0,1,1)</f>
        <v>红花</v>
      </c>
      <c r="K86" s="54" t="str">
        <f>IF(COUNTIF(B$1:$B86,B86)=1,VLOOKUP(B86,图纸表!$A:$D,4,1),"")</f>
        <v/>
      </c>
    </row>
    <row r="87" spans="1:11">
      <c r="A87" s="54">
        <f t="shared" si="5"/>
        <v>86</v>
      </c>
      <c r="B87" s="84">
        <v>8</v>
      </c>
      <c r="C87" s="84">
        <v>50</v>
      </c>
      <c r="D87" s="84">
        <v>5</v>
      </c>
      <c r="E87" s="84">
        <v>2</v>
      </c>
      <c r="F87" s="71">
        <f t="shared" si="4"/>
        <v>105005</v>
      </c>
      <c r="G87" s="72">
        <f ca="1">OFFSET(方块表!$K$2,MATCH(F87,方块表!B:B,0)-2,0,1,1)</f>
        <v>8</v>
      </c>
      <c r="H87" s="72">
        <f t="shared" ca="1" si="6"/>
        <v>16</v>
      </c>
      <c r="I87" s="72">
        <f t="shared" si="7"/>
        <v>2</v>
      </c>
      <c r="J87" s="71" t="str">
        <f ca="1">OFFSET(方块表!$I$2,MATCH(F87,方块表!B:B,0)-2,0,1,1)</f>
        <v>火把</v>
      </c>
      <c r="K87" s="54" t="str">
        <f>IF(COUNTIF(B$1:$B87,B87)=1,VLOOKUP(B87,图纸表!$A:$D,4,1),"")</f>
        <v/>
      </c>
    </row>
    <row r="88" spans="1:11">
      <c r="A88" s="54">
        <f t="shared" si="5"/>
        <v>87</v>
      </c>
      <c r="B88" s="84">
        <v>8</v>
      </c>
      <c r="C88" s="84">
        <v>53</v>
      </c>
      <c r="D88" s="84">
        <v>0</v>
      </c>
      <c r="E88" s="84">
        <v>53</v>
      </c>
      <c r="F88" s="71">
        <f t="shared" si="4"/>
        <v>105300</v>
      </c>
      <c r="G88" s="72">
        <f ca="1">OFFSET(方块表!$K$2,MATCH(F88,方块表!B:B,0)-2,0,1,1)</f>
        <v>6</v>
      </c>
      <c r="H88" s="72">
        <f t="shared" ca="1" si="6"/>
        <v>318</v>
      </c>
      <c r="I88" s="72">
        <f t="shared" si="7"/>
        <v>53</v>
      </c>
      <c r="J88" s="71" t="str">
        <f ca="1">OFFSET(方块表!$I$2,MATCH(F88,方块表!B:B,0)-2,0,1,1)</f>
        <v>橡木楼梯</v>
      </c>
      <c r="K88" s="54" t="str">
        <f>IF(COUNTIF(B$1:$B88,B88)=1,VLOOKUP(B88,图纸表!$A:$D,4,1),"")</f>
        <v/>
      </c>
    </row>
    <row r="89" spans="1:11">
      <c r="A89" s="54">
        <f t="shared" si="5"/>
        <v>88</v>
      </c>
      <c r="B89" s="84">
        <v>8</v>
      </c>
      <c r="C89" s="84">
        <v>65</v>
      </c>
      <c r="D89" s="84">
        <v>0</v>
      </c>
      <c r="E89" s="84">
        <v>4</v>
      </c>
      <c r="F89" s="71">
        <f t="shared" si="4"/>
        <v>106500</v>
      </c>
      <c r="G89" s="72">
        <f ca="1">OFFSET(方块表!$K$2,MATCH(F89,方块表!B:B,0)-2,0,1,1)</f>
        <v>8</v>
      </c>
      <c r="H89" s="72">
        <f t="shared" ca="1" si="6"/>
        <v>32</v>
      </c>
      <c r="I89" s="72">
        <f t="shared" si="7"/>
        <v>4</v>
      </c>
      <c r="J89" s="71" t="str">
        <f ca="1">OFFSET(方块表!$I$2,MATCH(F89,方块表!B:B,0)-2,0,1,1)</f>
        <v>梯子</v>
      </c>
      <c r="K89" s="54" t="str">
        <f>IF(COUNTIF(B$1:$B89,B89)=1,VLOOKUP(B89,图纸表!$A:$D,4,1),"")</f>
        <v/>
      </c>
    </row>
    <row r="90" spans="1:11">
      <c r="A90" s="54">
        <f t="shared" si="5"/>
        <v>89</v>
      </c>
      <c r="B90" s="84">
        <v>8</v>
      </c>
      <c r="C90" s="84">
        <v>85</v>
      </c>
      <c r="D90" s="84">
        <v>0</v>
      </c>
      <c r="E90" s="84">
        <v>14</v>
      </c>
      <c r="F90" s="71">
        <f t="shared" si="4"/>
        <v>108500</v>
      </c>
      <c r="G90" s="72">
        <f ca="1">OFFSET(方块表!$K$2,MATCH(F90,方块表!B:B,0)-2,0,1,1)</f>
        <v>6</v>
      </c>
      <c r="H90" s="72">
        <f t="shared" ca="1" si="6"/>
        <v>84</v>
      </c>
      <c r="I90" s="72">
        <f t="shared" si="7"/>
        <v>14</v>
      </c>
      <c r="J90" s="71" t="str">
        <f ca="1">OFFSET(方块表!$I$2,MATCH(F90,方块表!B:B,0)-2,0,1,1)</f>
        <v>橡木栅栏</v>
      </c>
      <c r="K90" s="54" t="str">
        <f>IF(COUNTIF(B$1:$B90,B90)=1,VLOOKUP(B90,图纸表!$A:$D,4,1),"")</f>
        <v/>
      </c>
    </row>
    <row r="91" spans="1:11">
      <c r="A91" s="54">
        <f t="shared" si="5"/>
        <v>90</v>
      </c>
      <c r="B91" s="84">
        <v>8</v>
      </c>
      <c r="C91" s="84">
        <v>98</v>
      </c>
      <c r="D91" s="84">
        <v>0</v>
      </c>
      <c r="E91" s="84">
        <v>19</v>
      </c>
      <c r="F91" s="71">
        <f t="shared" si="4"/>
        <v>109800</v>
      </c>
      <c r="G91" s="72">
        <f ca="1">OFFSET(方块表!$K$2,MATCH(F91,方块表!B:B,0)-2,0,1,1)</f>
        <v>4</v>
      </c>
      <c r="H91" s="72">
        <f t="shared" ca="1" si="6"/>
        <v>76</v>
      </c>
      <c r="I91" s="72">
        <f t="shared" si="7"/>
        <v>19</v>
      </c>
      <c r="J91" s="71" t="str">
        <f ca="1">OFFSET(方块表!$I$2,MATCH(F91,方块表!B:B,0)-2,0,1,1)</f>
        <v>石砖</v>
      </c>
      <c r="K91" s="54" t="str">
        <f>IF(COUNTIF(B$1:$B91,B91)=1,VLOOKUP(B91,图纸表!$A:$D,4,1),"")</f>
        <v/>
      </c>
    </row>
    <row r="92" spans="1:11">
      <c r="A92" s="54">
        <f t="shared" si="5"/>
        <v>91</v>
      </c>
      <c r="B92" s="84">
        <v>8</v>
      </c>
      <c r="C92" s="84">
        <v>102</v>
      </c>
      <c r="D92" s="84">
        <v>0</v>
      </c>
      <c r="E92" s="84">
        <v>18</v>
      </c>
      <c r="F92" s="71">
        <f t="shared" si="4"/>
        <v>110200</v>
      </c>
      <c r="G92" s="72">
        <f ca="1">OFFSET(方块表!$K$2,MATCH(F92,方块表!B:B,0)-2,0,1,1)</f>
        <v>6</v>
      </c>
      <c r="H92" s="72">
        <f t="shared" ca="1" si="6"/>
        <v>108</v>
      </c>
      <c r="I92" s="72">
        <f t="shared" si="7"/>
        <v>18</v>
      </c>
      <c r="J92" s="71" t="str">
        <f ca="1">OFFSET(方块表!$I$2,MATCH(F92,方块表!B:B,0)-2,0,1,1)</f>
        <v>玻璃窗格</v>
      </c>
      <c r="K92" s="54" t="str">
        <f>IF(COUNTIF(B$1:$B92,B92)=1,VLOOKUP(B92,图纸表!$A:$D,4,1),"")</f>
        <v/>
      </c>
    </row>
    <row r="93" spans="1:11">
      <c r="A93" s="54">
        <f t="shared" si="5"/>
        <v>92</v>
      </c>
      <c r="B93" s="84">
        <v>8</v>
      </c>
      <c r="C93" s="84">
        <v>126</v>
      </c>
      <c r="D93" s="84">
        <v>0</v>
      </c>
      <c r="E93" s="84">
        <v>22</v>
      </c>
      <c r="F93" s="71">
        <f t="shared" si="4"/>
        <v>112600</v>
      </c>
      <c r="G93" s="72">
        <f ca="1">OFFSET(方块表!$K$2,MATCH(F93,方块表!B:B,0)-2,0,1,1)</f>
        <v>6</v>
      </c>
      <c r="H93" s="72">
        <f t="shared" ca="1" si="6"/>
        <v>132</v>
      </c>
      <c r="I93" s="72">
        <f t="shared" si="7"/>
        <v>22</v>
      </c>
      <c r="J93" s="71" t="str">
        <f ca="1">OFFSET(方块表!$I$2,MATCH(F93,方块表!B:B,0)-2,0,1,1)</f>
        <v>单层橡木板</v>
      </c>
      <c r="K93" s="54" t="str">
        <f>IF(COUNTIF(B$1:$B93,B93)=1,VLOOKUP(B93,图纸表!$A:$D,4,1),"")</f>
        <v/>
      </c>
    </row>
    <row r="94" spans="1:11">
      <c r="A94" s="54">
        <f t="shared" si="5"/>
        <v>93</v>
      </c>
      <c r="B94" s="84">
        <v>8</v>
      </c>
      <c r="C94" s="84">
        <v>126</v>
      </c>
      <c r="D94" s="84">
        <v>2</v>
      </c>
      <c r="E94" s="84">
        <v>18</v>
      </c>
      <c r="F94" s="71">
        <f t="shared" si="4"/>
        <v>112602</v>
      </c>
      <c r="G94" s="72">
        <f ca="1">OFFSET(方块表!$K$2,MATCH(F94,方块表!B:B,0)-2,0,1,1)</f>
        <v>6</v>
      </c>
      <c r="H94" s="72">
        <f t="shared" ca="1" si="6"/>
        <v>108</v>
      </c>
      <c r="I94" s="72">
        <f t="shared" si="7"/>
        <v>18</v>
      </c>
      <c r="J94" s="71" t="str">
        <f ca="1">OFFSET(方块表!$I$2,MATCH(F94,方块表!B:B,0)-2,0,1,1)</f>
        <v>单层桦树木板</v>
      </c>
      <c r="K94" s="54" t="str">
        <f>IF(COUNTIF(B$1:$B94,B94)=1,VLOOKUP(B94,图纸表!$A:$D,4,1),"")</f>
        <v/>
      </c>
    </row>
    <row r="95" spans="1:11">
      <c r="A95" s="54">
        <f t="shared" si="5"/>
        <v>94</v>
      </c>
      <c r="B95" s="84">
        <v>8</v>
      </c>
      <c r="C95" s="84">
        <v>135</v>
      </c>
      <c r="D95" s="84">
        <v>0</v>
      </c>
      <c r="E95" s="84">
        <v>2</v>
      </c>
      <c r="F95" s="71">
        <f t="shared" si="4"/>
        <v>113500</v>
      </c>
      <c r="G95" s="72">
        <f ca="1">OFFSET(方块表!$K$2,MATCH(F95,方块表!B:B,0)-2,0,1,1)</f>
        <v>6</v>
      </c>
      <c r="H95" s="72">
        <f t="shared" ca="1" si="6"/>
        <v>12</v>
      </c>
      <c r="I95" s="72">
        <f t="shared" si="7"/>
        <v>2</v>
      </c>
      <c r="J95" s="71" t="str">
        <f ca="1">OFFSET(方块表!$I$2,MATCH(F95,方块表!B:B,0)-2,0,1,1)</f>
        <v>桦树木楼梯</v>
      </c>
      <c r="K95" s="54" t="str">
        <f>IF(COUNTIF(B$1:$B95,B95)=1,VLOOKUP(B95,图纸表!$A:$D,4,1),"")</f>
        <v/>
      </c>
    </row>
    <row r="96" spans="1:11">
      <c r="A96" s="54">
        <f t="shared" si="5"/>
        <v>95</v>
      </c>
      <c r="B96" s="84">
        <v>9</v>
      </c>
      <c r="C96" s="84">
        <v>2</v>
      </c>
      <c r="D96" s="84">
        <v>0</v>
      </c>
      <c r="E96" s="84">
        <v>2</v>
      </c>
      <c r="F96" s="71">
        <f t="shared" si="4"/>
        <v>100200</v>
      </c>
      <c r="G96" s="72">
        <f ca="1">OFFSET(方块表!$K$2,MATCH(F96,方块表!B:B,0)-2,0,1,1)</f>
        <v>2</v>
      </c>
      <c r="H96" s="72">
        <f t="shared" ca="1" si="6"/>
        <v>4</v>
      </c>
      <c r="I96" s="72">
        <f t="shared" si="7"/>
        <v>2</v>
      </c>
      <c r="J96" s="71" t="str">
        <f ca="1">OFFSET(方块表!$I$2,MATCH(F96,方块表!B:B,0)-2,0,1,1)</f>
        <v>草方块</v>
      </c>
      <c r="K96" s="54" t="str">
        <f>IF(COUNTIF(B$1:$B96,B96)=1,VLOOKUP(B96,图纸表!$A:$D,4,1),"")</f>
        <v>build_04_11x11x12-1.schematic</v>
      </c>
    </row>
    <row r="97" spans="1:11">
      <c r="A97" s="54">
        <f t="shared" si="5"/>
        <v>96</v>
      </c>
      <c r="B97" s="84">
        <v>9</v>
      </c>
      <c r="C97" s="84">
        <v>5</v>
      </c>
      <c r="D97" s="84">
        <v>0</v>
      </c>
      <c r="E97" s="84">
        <v>46</v>
      </c>
      <c r="F97" s="71">
        <f t="shared" si="4"/>
        <v>100500</v>
      </c>
      <c r="G97" s="72">
        <f ca="1">OFFSET(方块表!$K$2,MATCH(F97,方块表!B:B,0)-2,0,1,1)</f>
        <v>4</v>
      </c>
      <c r="H97" s="72">
        <f t="shared" ca="1" si="6"/>
        <v>184</v>
      </c>
      <c r="I97" s="72">
        <f t="shared" si="7"/>
        <v>46</v>
      </c>
      <c r="J97" s="71" t="str">
        <f ca="1">OFFSET(方块表!$I$2,MATCH(F97,方块表!B:B,0)-2,0,1,1)</f>
        <v>橡木板</v>
      </c>
      <c r="K97" s="54" t="str">
        <f>IF(COUNTIF(B$1:$B97,B97)=1,VLOOKUP(B97,图纸表!$A:$D,4,1),"")</f>
        <v/>
      </c>
    </row>
    <row r="98" spans="1:11">
      <c r="A98" s="54">
        <f t="shared" si="5"/>
        <v>97</v>
      </c>
      <c r="B98" s="84">
        <v>9</v>
      </c>
      <c r="C98" s="84">
        <v>5</v>
      </c>
      <c r="D98" s="84">
        <v>2</v>
      </c>
      <c r="E98" s="84">
        <v>34</v>
      </c>
      <c r="F98" s="71">
        <f t="shared" si="4"/>
        <v>100502</v>
      </c>
      <c r="G98" s="72">
        <f ca="1">OFFSET(方块表!$K$2,MATCH(F98,方块表!B:B,0)-2,0,1,1)</f>
        <v>4</v>
      </c>
      <c r="H98" s="72">
        <f t="shared" ca="1" si="6"/>
        <v>136</v>
      </c>
      <c r="I98" s="72">
        <f t="shared" si="7"/>
        <v>34</v>
      </c>
      <c r="J98" s="71" t="str">
        <f ca="1">OFFSET(方块表!$I$2,MATCH(F98,方块表!B:B,0)-2,0,1,1)</f>
        <v>桦树木板</v>
      </c>
      <c r="K98" s="54" t="str">
        <f>IF(COUNTIF(B$1:$B98,B98)=1,VLOOKUP(B98,图纸表!$A:$D,4,1),"")</f>
        <v/>
      </c>
    </row>
    <row r="99" spans="1:11">
      <c r="A99" s="54">
        <f t="shared" si="5"/>
        <v>98</v>
      </c>
      <c r="B99" s="84">
        <v>9</v>
      </c>
      <c r="C99" s="84">
        <v>17</v>
      </c>
      <c r="D99" s="84">
        <v>0</v>
      </c>
      <c r="E99" s="84">
        <v>46</v>
      </c>
      <c r="F99" s="71">
        <f t="shared" si="4"/>
        <v>101700</v>
      </c>
      <c r="G99" s="72">
        <f ca="1">OFFSET(方块表!$K$2,MATCH(F99,方块表!B:B,0)-2,0,1,1)</f>
        <v>2</v>
      </c>
      <c r="H99" s="72">
        <f t="shared" ca="1" si="6"/>
        <v>92</v>
      </c>
      <c r="I99" s="72">
        <f t="shared" si="7"/>
        <v>46</v>
      </c>
      <c r="J99" s="71" t="str">
        <f ca="1">OFFSET(方块表!$I$2,MATCH(F99,方块表!B:B,0)-2,0,1,1)</f>
        <v>橡树木</v>
      </c>
      <c r="K99" s="54" t="str">
        <f>IF(COUNTIF(B$1:$B99,B99)=1,VLOOKUP(B99,图纸表!$A:$D,4,1),"")</f>
        <v/>
      </c>
    </row>
    <row r="100" spans="1:11">
      <c r="A100" s="54">
        <f t="shared" si="5"/>
        <v>99</v>
      </c>
      <c r="B100" s="84">
        <v>9</v>
      </c>
      <c r="C100" s="84">
        <v>38</v>
      </c>
      <c r="D100" s="84">
        <v>0</v>
      </c>
      <c r="E100" s="84">
        <v>2</v>
      </c>
      <c r="F100" s="71">
        <f t="shared" si="4"/>
        <v>103800</v>
      </c>
      <c r="G100" s="72">
        <f ca="1">OFFSET(方块表!$K$2,MATCH(F100,方块表!B:B,0)-2,0,1,1)</f>
        <v>8</v>
      </c>
      <c r="H100" s="72">
        <f t="shared" ca="1" si="6"/>
        <v>16</v>
      </c>
      <c r="I100" s="72">
        <f t="shared" si="7"/>
        <v>2</v>
      </c>
      <c r="J100" s="71" t="str">
        <f ca="1">OFFSET(方块表!$I$2,MATCH(F100,方块表!B:B,0)-2,0,1,1)</f>
        <v>红花</v>
      </c>
      <c r="K100" s="54" t="str">
        <f>IF(COUNTIF(B$1:$B100,B100)=1,VLOOKUP(B100,图纸表!$A:$D,4,1),"")</f>
        <v/>
      </c>
    </row>
    <row r="101" spans="1:11">
      <c r="A101" s="54">
        <f t="shared" si="5"/>
        <v>100</v>
      </c>
      <c r="B101" s="84">
        <v>9</v>
      </c>
      <c r="C101" s="84">
        <v>45</v>
      </c>
      <c r="D101" s="84">
        <v>0</v>
      </c>
      <c r="E101" s="84">
        <v>93</v>
      </c>
      <c r="F101" s="71">
        <f t="shared" si="4"/>
        <v>104500</v>
      </c>
      <c r="G101" s="72">
        <f ca="1">OFFSET(方块表!$K$2,MATCH(F101,方块表!B:B,0)-2,0,1,1)</f>
        <v>4</v>
      </c>
      <c r="H101" s="72">
        <f t="shared" ca="1" si="6"/>
        <v>372</v>
      </c>
      <c r="I101" s="72">
        <f t="shared" si="7"/>
        <v>93</v>
      </c>
      <c r="J101" s="71" t="str">
        <f ca="1">OFFSET(方块表!$I$2,MATCH(F101,方块表!B:B,0)-2,0,1,1)</f>
        <v>砖头</v>
      </c>
      <c r="K101" s="54" t="str">
        <f>IF(COUNTIF(B$1:$B101,B101)=1,VLOOKUP(B101,图纸表!$A:$D,4,1),"")</f>
        <v/>
      </c>
    </row>
    <row r="102" spans="1:11">
      <c r="A102" s="54">
        <f t="shared" si="5"/>
        <v>101</v>
      </c>
      <c r="B102" s="84">
        <v>9</v>
      </c>
      <c r="C102" s="84">
        <v>85</v>
      </c>
      <c r="D102" s="84">
        <v>0</v>
      </c>
      <c r="E102" s="84">
        <v>44</v>
      </c>
      <c r="F102" s="71">
        <f t="shared" si="4"/>
        <v>108500</v>
      </c>
      <c r="G102" s="72">
        <f ca="1">OFFSET(方块表!$K$2,MATCH(F102,方块表!B:B,0)-2,0,1,1)</f>
        <v>6</v>
      </c>
      <c r="H102" s="72">
        <f t="shared" ca="1" si="6"/>
        <v>264</v>
      </c>
      <c r="I102" s="72">
        <f t="shared" si="7"/>
        <v>44</v>
      </c>
      <c r="J102" s="71" t="str">
        <f ca="1">OFFSET(方块表!$I$2,MATCH(F102,方块表!B:B,0)-2,0,1,1)</f>
        <v>橡木栅栏</v>
      </c>
      <c r="K102" s="54" t="str">
        <f>IF(COUNTIF(B$1:$B102,B102)=1,VLOOKUP(B102,图纸表!$A:$D,4,1),"")</f>
        <v/>
      </c>
    </row>
    <row r="103" spans="1:11">
      <c r="A103" s="54">
        <f t="shared" si="5"/>
        <v>102</v>
      </c>
      <c r="B103" s="84">
        <v>9</v>
      </c>
      <c r="C103" s="84">
        <v>102</v>
      </c>
      <c r="D103" s="84">
        <v>0</v>
      </c>
      <c r="E103" s="84">
        <v>89</v>
      </c>
      <c r="F103" s="71">
        <f t="shared" si="4"/>
        <v>110200</v>
      </c>
      <c r="G103" s="72">
        <f ca="1">OFFSET(方块表!$K$2,MATCH(F103,方块表!B:B,0)-2,0,1,1)</f>
        <v>6</v>
      </c>
      <c r="H103" s="72">
        <f t="shared" ca="1" si="6"/>
        <v>534</v>
      </c>
      <c r="I103" s="72">
        <f t="shared" si="7"/>
        <v>89</v>
      </c>
      <c r="J103" s="71" t="str">
        <f ca="1">OFFSET(方块表!$I$2,MATCH(F103,方块表!B:B,0)-2,0,1,1)</f>
        <v>玻璃窗格</v>
      </c>
      <c r="K103" s="54" t="str">
        <f>IF(COUNTIF(B$1:$B103,B103)=1,VLOOKUP(B103,图纸表!$A:$D,4,1),"")</f>
        <v/>
      </c>
    </row>
    <row r="104" spans="1:11">
      <c r="A104" s="54">
        <f t="shared" si="5"/>
        <v>103</v>
      </c>
      <c r="B104" s="84">
        <v>9</v>
      </c>
      <c r="C104" s="84">
        <v>108</v>
      </c>
      <c r="D104" s="84">
        <v>0</v>
      </c>
      <c r="E104" s="84">
        <v>11</v>
      </c>
      <c r="F104" s="71">
        <f t="shared" si="4"/>
        <v>110800</v>
      </c>
      <c r="G104" s="72">
        <f ca="1">OFFSET(方块表!$K$2,MATCH(F104,方块表!B:B,0)-2,0,1,1)</f>
        <v>6</v>
      </c>
      <c r="H104" s="72">
        <f t="shared" ca="1" si="6"/>
        <v>66</v>
      </c>
      <c r="I104" s="72">
        <f t="shared" si="7"/>
        <v>11</v>
      </c>
      <c r="J104" s="71" t="str">
        <f ca="1">OFFSET(方块表!$I$2,MATCH(F104,方块表!B:B,0)-2,0,1,1)</f>
        <v>砖块楼梯</v>
      </c>
      <c r="K104" s="54" t="str">
        <f>IF(COUNTIF(B$1:$B104,B104)=1,VLOOKUP(B104,图纸表!$A:$D,4,1),"")</f>
        <v/>
      </c>
    </row>
    <row r="105" spans="1:11">
      <c r="A105" s="54">
        <f t="shared" si="5"/>
        <v>104</v>
      </c>
      <c r="B105" s="84">
        <v>9</v>
      </c>
      <c r="C105" s="84">
        <v>126</v>
      </c>
      <c r="D105" s="84">
        <v>0</v>
      </c>
      <c r="E105" s="84">
        <v>70</v>
      </c>
      <c r="F105" s="71">
        <f t="shared" si="4"/>
        <v>112600</v>
      </c>
      <c r="G105" s="72">
        <f ca="1">OFFSET(方块表!$K$2,MATCH(F105,方块表!B:B,0)-2,0,1,1)</f>
        <v>6</v>
      </c>
      <c r="H105" s="72">
        <f t="shared" ca="1" si="6"/>
        <v>420</v>
      </c>
      <c r="I105" s="72">
        <f t="shared" si="7"/>
        <v>70</v>
      </c>
      <c r="J105" s="71" t="str">
        <f ca="1">OFFSET(方块表!$I$2,MATCH(F105,方块表!B:B,0)-2,0,1,1)</f>
        <v>单层橡木板</v>
      </c>
      <c r="K105" s="54" t="str">
        <f>IF(COUNTIF(B$1:$B105,B105)=1,VLOOKUP(B105,图纸表!$A:$D,4,1),"")</f>
        <v/>
      </c>
    </row>
    <row r="106" spans="1:11">
      <c r="A106" s="54">
        <f t="shared" si="5"/>
        <v>105</v>
      </c>
      <c r="B106" s="84">
        <v>9</v>
      </c>
      <c r="C106" s="84">
        <v>126</v>
      </c>
      <c r="D106" s="84">
        <v>2</v>
      </c>
      <c r="E106" s="84">
        <v>30</v>
      </c>
      <c r="F106" s="71">
        <f t="shared" si="4"/>
        <v>112602</v>
      </c>
      <c r="G106" s="72">
        <f ca="1">OFFSET(方块表!$K$2,MATCH(F106,方块表!B:B,0)-2,0,1,1)</f>
        <v>6</v>
      </c>
      <c r="H106" s="72">
        <f t="shared" ca="1" si="6"/>
        <v>180</v>
      </c>
      <c r="I106" s="72">
        <f t="shared" si="7"/>
        <v>30</v>
      </c>
      <c r="J106" s="71" t="str">
        <f ca="1">OFFSET(方块表!$I$2,MATCH(F106,方块表!B:B,0)-2,0,1,1)</f>
        <v>单层桦树木板</v>
      </c>
      <c r="K106" s="54" t="str">
        <f>IF(COUNTIF(B$1:$B106,B106)=1,VLOOKUP(B106,图纸表!$A:$D,4,1),"")</f>
        <v/>
      </c>
    </row>
    <row r="107" spans="1:11">
      <c r="A107" s="54">
        <f t="shared" si="5"/>
        <v>106</v>
      </c>
      <c r="B107" s="84">
        <v>9</v>
      </c>
      <c r="C107" s="84">
        <v>135</v>
      </c>
      <c r="D107" s="84">
        <v>0</v>
      </c>
      <c r="E107" s="84">
        <v>5</v>
      </c>
      <c r="F107" s="71">
        <f t="shared" si="4"/>
        <v>113500</v>
      </c>
      <c r="G107" s="72">
        <f ca="1">OFFSET(方块表!$K$2,MATCH(F107,方块表!B:B,0)-2,0,1,1)</f>
        <v>6</v>
      </c>
      <c r="H107" s="72">
        <f t="shared" ca="1" si="6"/>
        <v>30</v>
      </c>
      <c r="I107" s="72">
        <f t="shared" si="7"/>
        <v>5</v>
      </c>
      <c r="J107" s="71" t="str">
        <f ca="1">OFFSET(方块表!$I$2,MATCH(F107,方块表!B:B,0)-2,0,1,1)</f>
        <v>桦树木楼梯</v>
      </c>
      <c r="K107" s="54" t="str">
        <f>IF(COUNTIF(B$1:$B107,B107)=1,VLOOKUP(B107,图纸表!$A:$D,4,1),"")</f>
        <v/>
      </c>
    </row>
    <row r="108" spans="1:11">
      <c r="A108" s="54">
        <f t="shared" si="5"/>
        <v>107</v>
      </c>
      <c r="B108" s="84">
        <v>10</v>
      </c>
      <c r="C108" s="84">
        <v>5</v>
      </c>
      <c r="D108" s="84">
        <v>2</v>
      </c>
      <c r="E108" s="84">
        <v>25</v>
      </c>
      <c r="F108" s="71">
        <f t="shared" si="4"/>
        <v>100502</v>
      </c>
      <c r="G108" s="72">
        <f ca="1">OFFSET(方块表!$K$2,MATCH(F108,方块表!B:B,0)-2,0,1,1)</f>
        <v>4</v>
      </c>
      <c r="H108" s="72">
        <f t="shared" ca="1" si="6"/>
        <v>100</v>
      </c>
      <c r="I108" s="72">
        <f t="shared" si="7"/>
        <v>25</v>
      </c>
      <c r="J108" s="71" t="str">
        <f ca="1">OFFSET(方块表!$I$2,MATCH(F108,方块表!B:B,0)-2,0,1,1)</f>
        <v>桦树木板</v>
      </c>
      <c r="K108" s="54" t="str">
        <f>IF(COUNTIF(B$1:$B108,B108)=1,VLOOKUP(B108,图纸表!$A:$D,4,1),"")</f>
        <v>build_05_11x11x20-1.schematic</v>
      </c>
    </row>
    <row r="109" spans="1:11">
      <c r="A109" s="54">
        <f t="shared" si="5"/>
        <v>108</v>
      </c>
      <c r="B109" s="84">
        <v>10</v>
      </c>
      <c r="C109" s="84">
        <v>5</v>
      </c>
      <c r="D109" s="84">
        <v>5</v>
      </c>
      <c r="E109" s="84">
        <v>16</v>
      </c>
      <c r="F109" s="71">
        <f t="shared" si="4"/>
        <v>100505</v>
      </c>
      <c r="G109" s="72">
        <f ca="1">OFFSET(方块表!$K$2,MATCH(F109,方块表!B:B,0)-2,0,1,1)</f>
        <v>4</v>
      </c>
      <c r="H109" s="72">
        <f t="shared" ca="1" si="6"/>
        <v>64</v>
      </c>
      <c r="I109" s="72">
        <f t="shared" si="7"/>
        <v>16</v>
      </c>
      <c r="J109" s="71" t="str">
        <f ca="1">OFFSET(方块表!$I$2,MATCH(F109,方块表!B:B,0)-2,0,1,1)</f>
        <v>暗橡木板</v>
      </c>
      <c r="K109" s="54" t="str">
        <f>IF(COUNTIF(B$1:$B109,B109)=1,VLOOKUP(B109,图纸表!$A:$D,4,1),"")</f>
        <v/>
      </c>
    </row>
    <row r="110" spans="1:11">
      <c r="A110" s="54">
        <f t="shared" si="5"/>
        <v>109</v>
      </c>
      <c r="B110" s="84">
        <v>10</v>
      </c>
      <c r="C110" s="84">
        <v>44</v>
      </c>
      <c r="D110" s="84">
        <v>5</v>
      </c>
      <c r="E110" s="84">
        <v>22</v>
      </c>
      <c r="F110" s="71">
        <f t="shared" si="4"/>
        <v>104405</v>
      </c>
      <c r="G110" s="72">
        <f ca="1">OFFSET(方块表!$K$2,MATCH(F110,方块表!B:B,0)-2,0,1,1)</f>
        <v>6</v>
      </c>
      <c r="H110" s="72">
        <f t="shared" ca="1" si="6"/>
        <v>132</v>
      </c>
      <c r="I110" s="72">
        <f t="shared" si="7"/>
        <v>22</v>
      </c>
      <c r="J110" s="71" t="str">
        <f ca="1">OFFSET(方块表!$I$2,MATCH(F110,方块表!B:B,0)-2,0,1,1)</f>
        <v>石砖板</v>
      </c>
      <c r="K110" s="54" t="str">
        <f>IF(COUNTIF(B$1:$B110,B110)=1,VLOOKUP(B110,图纸表!$A:$D,4,1),"")</f>
        <v/>
      </c>
    </row>
    <row r="111" spans="1:11">
      <c r="A111" s="54">
        <f t="shared" si="5"/>
        <v>110</v>
      </c>
      <c r="B111" s="84">
        <v>10</v>
      </c>
      <c r="C111" s="84">
        <v>85</v>
      </c>
      <c r="D111" s="84">
        <v>0</v>
      </c>
      <c r="E111" s="84">
        <v>12</v>
      </c>
      <c r="F111" s="71">
        <f t="shared" si="4"/>
        <v>108500</v>
      </c>
      <c r="G111" s="72">
        <f ca="1">OFFSET(方块表!$K$2,MATCH(F111,方块表!B:B,0)-2,0,1,1)</f>
        <v>6</v>
      </c>
      <c r="H111" s="72">
        <f t="shared" ca="1" si="6"/>
        <v>72</v>
      </c>
      <c r="I111" s="72">
        <f t="shared" si="7"/>
        <v>12</v>
      </c>
      <c r="J111" s="71" t="str">
        <f ca="1">OFFSET(方块表!$I$2,MATCH(F111,方块表!B:B,0)-2,0,1,1)</f>
        <v>橡木栅栏</v>
      </c>
      <c r="K111" s="54" t="str">
        <f>IF(COUNTIF(B$1:$B111,B111)=1,VLOOKUP(B111,图纸表!$A:$D,4,1),"")</f>
        <v/>
      </c>
    </row>
    <row r="112" spans="1:11">
      <c r="A112" s="54">
        <f t="shared" si="5"/>
        <v>111</v>
      </c>
      <c r="B112" s="84">
        <v>10</v>
      </c>
      <c r="C112" s="84">
        <v>89</v>
      </c>
      <c r="D112" s="84">
        <v>0</v>
      </c>
      <c r="E112" s="84">
        <v>4</v>
      </c>
      <c r="F112" s="71">
        <f t="shared" si="4"/>
        <v>108900</v>
      </c>
      <c r="G112" s="72">
        <f ca="1">OFFSET(方块表!$K$2,MATCH(F112,方块表!B:B,0)-2,0,1,1)</f>
        <v>10</v>
      </c>
      <c r="H112" s="72">
        <f t="shared" ca="1" si="6"/>
        <v>40</v>
      </c>
      <c r="I112" s="72">
        <f t="shared" si="7"/>
        <v>4</v>
      </c>
      <c r="J112" s="71" t="str">
        <f ca="1">OFFSET(方块表!$I$2,MATCH(F112,方块表!B:B,0)-2,0,1,1)</f>
        <v>萤石</v>
      </c>
      <c r="K112" s="54" t="str">
        <f>IF(COUNTIF(B$1:$B112,B112)=1,VLOOKUP(B112,图纸表!$A:$D,4,1),"")</f>
        <v/>
      </c>
    </row>
    <row r="113" spans="1:11">
      <c r="A113" s="54">
        <f t="shared" si="5"/>
        <v>112</v>
      </c>
      <c r="B113" s="84">
        <v>10</v>
      </c>
      <c r="C113" s="84">
        <v>98</v>
      </c>
      <c r="D113" s="84">
        <v>0</v>
      </c>
      <c r="E113" s="84">
        <v>193</v>
      </c>
      <c r="F113" s="71">
        <f t="shared" si="4"/>
        <v>109800</v>
      </c>
      <c r="G113" s="72">
        <f ca="1">OFFSET(方块表!$K$2,MATCH(F113,方块表!B:B,0)-2,0,1,1)</f>
        <v>4</v>
      </c>
      <c r="H113" s="72">
        <f t="shared" ca="1" si="6"/>
        <v>772</v>
      </c>
      <c r="I113" s="72">
        <f t="shared" si="7"/>
        <v>193</v>
      </c>
      <c r="J113" s="71" t="str">
        <f ca="1">OFFSET(方块表!$I$2,MATCH(F113,方块表!B:B,0)-2,0,1,1)</f>
        <v>石砖</v>
      </c>
      <c r="K113" s="54" t="str">
        <f>IF(COUNTIF(B$1:$B113,B113)=1,VLOOKUP(B113,图纸表!$A:$D,4,1),"")</f>
        <v/>
      </c>
    </row>
    <row r="114" spans="1:11">
      <c r="A114" s="54">
        <f t="shared" si="5"/>
        <v>113</v>
      </c>
      <c r="B114" s="84">
        <v>10</v>
      </c>
      <c r="C114" s="84">
        <v>109</v>
      </c>
      <c r="D114" s="84">
        <v>0</v>
      </c>
      <c r="E114" s="84">
        <v>60</v>
      </c>
      <c r="F114" s="71">
        <f t="shared" si="4"/>
        <v>110900</v>
      </c>
      <c r="G114" s="72">
        <f ca="1">OFFSET(方块表!$K$2,MATCH(F114,方块表!B:B,0)-2,0,1,1)</f>
        <v>6</v>
      </c>
      <c r="H114" s="72">
        <f t="shared" ca="1" si="6"/>
        <v>360</v>
      </c>
      <c r="I114" s="72">
        <f t="shared" si="7"/>
        <v>60</v>
      </c>
      <c r="J114" s="71" t="str">
        <f ca="1">OFFSET(方块表!$I$2,MATCH(F114,方块表!B:B,0)-2,0,1,1)</f>
        <v>石砖楼梯</v>
      </c>
      <c r="K114" s="54" t="str">
        <f>IF(COUNTIF(B$1:$B114,B114)=1,VLOOKUP(B114,图纸表!$A:$D,4,1),"")</f>
        <v/>
      </c>
    </row>
    <row r="115" spans="1:11">
      <c r="A115" s="54">
        <f t="shared" si="5"/>
        <v>114</v>
      </c>
      <c r="B115" s="84">
        <v>10</v>
      </c>
      <c r="C115" s="84">
        <v>126</v>
      </c>
      <c r="D115" s="84">
        <v>2</v>
      </c>
      <c r="E115" s="84">
        <v>37</v>
      </c>
      <c r="F115" s="71">
        <f t="shared" si="4"/>
        <v>112602</v>
      </c>
      <c r="G115" s="72">
        <f ca="1">OFFSET(方块表!$K$2,MATCH(F115,方块表!B:B,0)-2,0,1,1)</f>
        <v>6</v>
      </c>
      <c r="H115" s="72">
        <f t="shared" ca="1" si="6"/>
        <v>222</v>
      </c>
      <c r="I115" s="72">
        <f t="shared" si="7"/>
        <v>37</v>
      </c>
      <c r="J115" s="71" t="str">
        <f ca="1">OFFSET(方块表!$I$2,MATCH(F115,方块表!B:B,0)-2,0,1,1)</f>
        <v>单层桦树木板</v>
      </c>
      <c r="K115" s="54" t="str">
        <f>IF(COUNTIF(B$1:$B115,B115)=1,VLOOKUP(B115,图纸表!$A:$D,4,1),"")</f>
        <v/>
      </c>
    </row>
    <row r="116" spans="1:11">
      <c r="A116" s="54">
        <f t="shared" si="5"/>
        <v>115</v>
      </c>
      <c r="B116" s="84">
        <v>10</v>
      </c>
      <c r="C116" s="84">
        <v>126</v>
      </c>
      <c r="D116" s="84">
        <v>5</v>
      </c>
      <c r="E116" s="84">
        <v>10</v>
      </c>
      <c r="F116" s="71">
        <f t="shared" si="4"/>
        <v>112605</v>
      </c>
      <c r="G116" s="72">
        <f ca="1">OFFSET(方块表!$K$2,MATCH(F116,方块表!B:B,0)-2,0,1,1)</f>
        <v>6</v>
      </c>
      <c r="H116" s="72">
        <f t="shared" ca="1" si="6"/>
        <v>60</v>
      </c>
      <c r="I116" s="72">
        <f t="shared" si="7"/>
        <v>10</v>
      </c>
      <c r="J116" s="71" t="str">
        <f ca="1">OFFSET(方块表!$I$2,MATCH(F116,方块表!B:B,0)-2,0,1,1)</f>
        <v>单层暗橡木板</v>
      </c>
      <c r="K116" s="54" t="str">
        <f>IF(COUNTIF(B$1:$B116,B116)=1,VLOOKUP(B116,图纸表!$A:$D,4,1),"")</f>
        <v/>
      </c>
    </row>
    <row r="117" spans="1:11">
      <c r="A117" s="54">
        <f t="shared" si="5"/>
        <v>116</v>
      </c>
      <c r="B117" s="84">
        <v>10</v>
      </c>
      <c r="C117" s="84">
        <v>135</v>
      </c>
      <c r="D117" s="84">
        <v>0</v>
      </c>
      <c r="E117" s="84">
        <v>1</v>
      </c>
      <c r="F117" s="71">
        <f t="shared" si="4"/>
        <v>113500</v>
      </c>
      <c r="G117" s="72">
        <f ca="1">OFFSET(方块表!$K$2,MATCH(F117,方块表!B:B,0)-2,0,1,1)</f>
        <v>6</v>
      </c>
      <c r="H117" s="72">
        <f t="shared" ca="1" si="6"/>
        <v>6</v>
      </c>
      <c r="I117" s="72">
        <f t="shared" si="7"/>
        <v>1</v>
      </c>
      <c r="J117" s="71" t="str">
        <f ca="1">OFFSET(方块表!$I$2,MATCH(F117,方块表!B:B,0)-2,0,1,1)</f>
        <v>桦树木楼梯</v>
      </c>
      <c r="K117" s="54" t="str">
        <f>IF(COUNTIF(B$1:$B117,B117)=1,VLOOKUP(B117,图纸表!$A:$D,4,1),"")</f>
        <v/>
      </c>
    </row>
    <row r="118" spans="1:11">
      <c r="A118" s="54">
        <f t="shared" si="5"/>
        <v>117</v>
      </c>
      <c r="B118" s="84">
        <v>10</v>
      </c>
      <c r="C118" s="84">
        <v>160</v>
      </c>
      <c r="D118" s="84">
        <v>4</v>
      </c>
      <c r="E118" s="84">
        <v>72</v>
      </c>
      <c r="F118" s="71">
        <f t="shared" si="4"/>
        <v>116004</v>
      </c>
      <c r="G118" s="72">
        <f ca="1">OFFSET(方块表!$K$2,MATCH(F118,方块表!B:B,0)-2,0,1,1)</f>
        <v>8</v>
      </c>
      <c r="H118" s="72">
        <f t="shared" ca="1" si="6"/>
        <v>576</v>
      </c>
      <c r="I118" s="72">
        <f t="shared" si="7"/>
        <v>72</v>
      </c>
      <c r="J118" s="71" t="str">
        <f ca="1">OFFSET(方块表!$I$2,MATCH(F118,方块表!B:B,0)-2,0,1,1)</f>
        <v>黄色钢化玻璃窗格</v>
      </c>
      <c r="K118" s="54" t="str">
        <f>IF(COUNTIF(B$1:$B118,B118)=1,VLOOKUP(B118,图纸表!$A:$D,4,1),"")</f>
        <v/>
      </c>
    </row>
    <row r="119" spans="1:11">
      <c r="A119" s="54">
        <f t="shared" si="5"/>
        <v>118</v>
      </c>
      <c r="B119" s="84">
        <v>10</v>
      </c>
      <c r="C119" s="84">
        <v>160</v>
      </c>
      <c r="D119" s="84">
        <v>5</v>
      </c>
      <c r="E119" s="84">
        <v>43</v>
      </c>
      <c r="F119" s="71">
        <f t="shared" si="4"/>
        <v>116005</v>
      </c>
      <c r="G119" s="72">
        <f ca="1">OFFSET(方块表!$K$2,MATCH(F119,方块表!B:B,0)-2,0,1,1)</f>
        <v>8</v>
      </c>
      <c r="H119" s="72">
        <f t="shared" ca="1" si="6"/>
        <v>344</v>
      </c>
      <c r="I119" s="72">
        <f t="shared" si="7"/>
        <v>43</v>
      </c>
      <c r="J119" s="71" t="str">
        <f ca="1">OFFSET(方块表!$I$2,MATCH(F119,方块表!B:B,0)-2,0,1,1)</f>
        <v>浅绿色钢化玻璃窗格</v>
      </c>
      <c r="K119" s="54" t="str">
        <f>IF(COUNTIF(B$1:$B119,B119)=1,VLOOKUP(B119,图纸表!$A:$D,4,1),"")</f>
        <v/>
      </c>
    </row>
    <row r="120" spans="1:11">
      <c r="A120" s="54">
        <f t="shared" si="5"/>
        <v>119</v>
      </c>
      <c r="B120" s="84">
        <v>10</v>
      </c>
      <c r="C120" s="84">
        <v>164</v>
      </c>
      <c r="D120" s="84">
        <v>0</v>
      </c>
      <c r="E120" s="84">
        <v>30</v>
      </c>
      <c r="F120" s="71">
        <f t="shared" si="4"/>
        <v>116400</v>
      </c>
      <c r="G120" s="72">
        <f ca="1">OFFSET(方块表!$K$2,MATCH(F120,方块表!B:B,0)-2,0,1,1)</f>
        <v>6</v>
      </c>
      <c r="H120" s="72">
        <f t="shared" ca="1" si="6"/>
        <v>180</v>
      </c>
      <c r="I120" s="72">
        <f t="shared" si="7"/>
        <v>30</v>
      </c>
      <c r="J120" s="71" t="str">
        <f ca="1">OFFSET(方块表!$I$2,MATCH(F120,方块表!B:B,0)-2,0,1,1)</f>
        <v>暗橡木楼梯</v>
      </c>
      <c r="K120" s="54" t="str">
        <f>IF(COUNTIF(B$1:$B120,B120)=1,VLOOKUP(B120,图纸表!$A:$D,4,1),"")</f>
        <v/>
      </c>
    </row>
    <row r="121" spans="1:11">
      <c r="A121" s="54">
        <f t="shared" si="5"/>
        <v>120</v>
      </c>
      <c r="B121" s="84">
        <v>11</v>
      </c>
      <c r="C121" s="84">
        <v>2</v>
      </c>
      <c r="D121" s="84">
        <v>0</v>
      </c>
      <c r="E121" s="84">
        <v>6</v>
      </c>
      <c r="F121" s="71">
        <f t="shared" si="4"/>
        <v>100200</v>
      </c>
      <c r="G121" s="72">
        <f ca="1">OFFSET(方块表!$K$2,MATCH(F121,方块表!B:B,0)-2,0,1,1)</f>
        <v>2</v>
      </c>
      <c r="H121" s="72">
        <f t="shared" ca="1" si="6"/>
        <v>12</v>
      </c>
      <c r="I121" s="72">
        <f t="shared" si="7"/>
        <v>6</v>
      </c>
      <c r="J121" s="71" t="str">
        <f ca="1">OFFSET(方块表!$I$2,MATCH(F121,方块表!B:B,0)-2,0,1,1)</f>
        <v>草方块</v>
      </c>
      <c r="K121" s="54" t="str">
        <f>IF(COUNTIF(B$1:$B121,B121)=1,VLOOKUP(B121,图纸表!$A:$D,4,1),"")</f>
        <v>build_06_11x11x16-1.schematic</v>
      </c>
    </row>
    <row r="122" spans="1:11">
      <c r="A122" s="54">
        <f t="shared" si="5"/>
        <v>121</v>
      </c>
      <c r="B122" s="84">
        <v>11</v>
      </c>
      <c r="C122" s="84">
        <v>5</v>
      </c>
      <c r="D122" s="84">
        <v>2</v>
      </c>
      <c r="E122" s="84">
        <v>32</v>
      </c>
      <c r="F122" s="71">
        <f t="shared" si="4"/>
        <v>100502</v>
      </c>
      <c r="G122" s="72">
        <f ca="1">OFFSET(方块表!$K$2,MATCH(F122,方块表!B:B,0)-2,0,1,1)</f>
        <v>4</v>
      </c>
      <c r="H122" s="72">
        <f t="shared" ca="1" si="6"/>
        <v>128</v>
      </c>
      <c r="I122" s="72">
        <f t="shared" si="7"/>
        <v>32</v>
      </c>
      <c r="J122" s="71" t="str">
        <f ca="1">OFFSET(方块表!$I$2,MATCH(F122,方块表!B:B,0)-2,0,1,1)</f>
        <v>桦树木板</v>
      </c>
      <c r="K122" s="54" t="str">
        <f>IF(COUNTIF(B$1:$B122,B122)=1,VLOOKUP(B122,图纸表!$A:$D,4,1),"")</f>
        <v/>
      </c>
    </row>
    <row r="123" spans="1:11">
      <c r="A123" s="54">
        <f t="shared" si="5"/>
        <v>122</v>
      </c>
      <c r="B123" s="84">
        <v>11</v>
      </c>
      <c r="C123" s="84">
        <v>65</v>
      </c>
      <c r="D123" s="84">
        <v>0</v>
      </c>
      <c r="E123" s="84">
        <v>6</v>
      </c>
      <c r="F123" s="71">
        <f t="shared" si="4"/>
        <v>106500</v>
      </c>
      <c r="G123" s="72">
        <f ca="1">OFFSET(方块表!$K$2,MATCH(F123,方块表!B:B,0)-2,0,1,1)</f>
        <v>8</v>
      </c>
      <c r="H123" s="72">
        <f t="shared" ca="1" si="6"/>
        <v>48</v>
      </c>
      <c r="I123" s="72">
        <f t="shared" si="7"/>
        <v>6</v>
      </c>
      <c r="J123" s="71" t="str">
        <f ca="1">OFFSET(方块表!$I$2,MATCH(F123,方块表!B:B,0)-2,0,1,1)</f>
        <v>梯子</v>
      </c>
      <c r="K123" s="54" t="str">
        <f>IF(COUNTIF(B$1:$B123,B123)=1,VLOOKUP(B123,图纸表!$A:$D,4,1),"")</f>
        <v/>
      </c>
    </row>
    <row r="124" spans="1:11">
      <c r="A124" s="54">
        <f t="shared" si="5"/>
        <v>123</v>
      </c>
      <c r="B124" s="84">
        <v>11</v>
      </c>
      <c r="C124" s="84">
        <v>126</v>
      </c>
      <c r="D124" s="84">
        <v>2</v>
      </c>
      <c r="E124" s="84">
        <v>5</v>
      </c>
      <c r="F124" s="71">
        <f t="shared" si="4"/>
        <v>112602</v>
      </c>
      <c r="G124" s="72">
        <f ca="1">OFFSET(方块表!$K$2,MATCH(F124,方块表!B:B,0)-2,0,1,1)</f>
        <v>6</v>
      </c>
      <c r="H124" s="72">
        <f t="shared" ca="1" si="6"/>
        <v>30</v>
      </c>
      <c r="I124" s="72">
        <f t="shared" si="7"/>
        <v>5</v>
      </c>
      <c r="J124" s="71" t="str">
        <f ca="1">OFFSET(方块表!$I$2,MATCH(F124,方块表!B:B,0)-2,0,1,1)</f>
        <v>单层桦树木板</v>
      </c>
      <c r="K124" s="54" t="str">
        <f>IF(COUNTIF(B$1:$B124,B124)=1,VLOOKUP(B124,图纸表!$A:$D,4,1),"")</f>
        <v/>
      </c>
    </row>
    <row r="125" spans="1:11">
      <c r="A125" s="54">
        <f t="shared" si="5"/>
        <v>124</v>
      </c>
      <c r="B125" s="84">
        <v>11</v>
      </c>
      <c r="C125" s="84">
        <v>126</v>
      </c>
      <c r="D125" s="84">
        <v>5</v>
      </c>
      <c r="E125" s="84">
        <v>12</v>
      </c>
      <c r="F125" s="71">
        <f t="shared" si="4"/>
        <v>112605</v>
      </c>
      <c r="G125" s="72">
        <f ca="1">OFFSET(方块表!$K$2,MATCH(F125,方块表!B:B,0)-2,0,1,1)</f>
        <v>6</v>
      </c>
      <c r="H125" s="72">
        <f t="shared" ca="1" si="6"/>
        <v>72</v>
      </c>
      <c r="I125" s="72">
        <f t="shared" si="7"/>
        <v>12</v>
      </c>
      <c r="J125" s="71" t="str">
        <f ca="1">OFFSET(方块表!$I$2,MATCH(F125,方块表!B:B,0)-2,0,1,1)</f>
        <v>单层暗橡木板</v>
      </c>
      <c r="K125" s="54" t="str">
        <f>IF(COUNTIF(B$1:$B125,B125)=1,VLOOKUP(B125,图纸表!$A:$D,4,1),"")</f>
        <v/>
      </c>
    </row>
    <row r="126" spans="1:11">
      <c r="A126" s="54">
        <f t="shared" si="5"/>
        <v>125</v>
      </c>
      <c r="B126" s="84">
        <v>11</v>
      </c>
      <c r="C126" s="84">
        <v>155</v>
      </c>
      <c r="D126" s="84">
        <v>0</v>
      </c>
      <c r="E126" s="84">
        <v>279</v>
      </c>
      <c r="F126" s="71">
        <f t="shared" si="4"/>
        <v>115500</v>
      </c>
      <c r="G126" s="72">
        <f ca="1">OFFSET(方块表!$K$2,MATCH(F126,方块表!B:B,0)-2,0,1,1)</f>
        <v>6</v>
      </c>
      <c r="H126" s="72">
        <f t="shared" ca="1" si="6"/>
        <v>1674</v>
      </c>
      <c r="I126" s="72">
        <f t="shared" si="7"/>
        <v>279</v>
      </c>
      <c r="J126" s="71" t="str">
        <f ca="1">OFFSET(方块表!$I$2,MATCH(F126,方块表!B:B,0)-2,0,1,1)</f>
        <v>石英</v>
      </c>
      <c r="K126" s="54" t="str">
        <f>IF(COUNTIF(B$1:$B126,B126)=1,VLOOKUP(B126,图纸表!$A:$D,4,1),"")</f>
        <v/>
      </c>
    </row>
    <row r="127" spans="1:11">
      <c r="A127" s="54">
        <f t="shared" si="5"/>
        <v>126</v>
      </c>
      <c r="B127" s="84">
        <v>11</v>
      </c>
      <c r="C127" s="84">
        <v>156</v>
      </c>
      <c r="D127" s="84">
        <v>0</v>
      </c>
      <c r="E127" s="84">
        <v>9</v>
      </c>
      <c r="F127" s="71">
        <f t="shared" si="4"/>
        <v>115600</v>
      </c>
      <c r="G127" s="72">
        <f ca="1">OFFSET(方块表!$K$2,MATCH(F127,方块表!B:B,0)-2,0,1,1)</f>
        <v>8</v>
      </c>
      <c r="H127" s="72">
        <f t="shared" ca="1" si="6"/>
        <v>72</v>
      </c>
      <c r="I127" s="72">
        <f t="shared" si="7"/>
        <v>9</v>
      </c>
      <c r="J127" s="71" t="str">
        <f ca="1">OFFSET(方块表!$I$2,MATCH(F127,方块表!B:B,0)-2,0,1,1)</f>
        <v>石英楼梯</v>
      </c>
      <c r="K127" s="54" t="str">
        <f>IF(COUNTIF(B$1:$B127,B127)=1,VLOOKUP(B127,图纸表!$A:$D,4,1),"")</f>
        <v/>
      </c>
    </row>
    <row r="128" spans="1:11">
      <c r="A128" s="54">
        <f t="shared" si="5"/>
        <v>127</v>
      </c>
      <c r="B128" s="84">
        <v>11</v>
      </c>
      <c r="C128" s="84">
        <v>159</v>
      </c>
      <c r="D128" s="84">
        <v>7</v>
      </c>
      <c r="E128" s="84">
        <v>30</v>
      </c>
      <c r="F128" s="71">
        <f t="shared" si="4"/>
        <v>115907</v>
      </c>
      <c r="G128" s="72">
        <f ca="1">OFFSET(方块表!$K$2,MATCH(F128,方块表!B:B,0)-2,0,1,1)</f>
        <v>6</v>
      </c>
      <c r="H128" s="72">
        <f t="shared" ca="1" si="6"/>
        <v>180</v>
      </c>
      <c r="I128" s="72">
        <f t="shared" si="7"/>
        <v>30</v>
      </c>
      <c r="J128" s="71" t="str">
        <f ca="1">OFFSET(方块表!$I$2,MATCH(F128,方块表!B:B,0)-2,0,1,1)</f>
        <v>灰色陶瓦</v>
      </c>
      <c r="K128" s="54" t="str">
        <f>IF(COUNTIF(B$1:$B128,B128)=1,VLOOKUP(B128,图纸表!$A:$D,4,1),"")</f>
        <v/>
      </c>
    </row>
    <row r="129" spans="1:11">
      <c r="A129" s="54">
        <f t="shared" si="5"/>
        <v>128</v>
      </c>
      <c r="B129" s="84">
        <v>11</v>
      </c>
      <c r="C129" s="84">
        <v>159</v>
      </c>
      <c r="D129" s="84">
        <v>9</v>
      </c>
      <c r="E129" s="84">
        <v>37</v>
      </c>
      <c r="F129" s="71">
        <f t="shared" si="4"/>
        <v>115909</v>
      </c>
      <c r="G129" s="72">
        <f ca="1">OFFSET(方块表!$K$2,MATCH(F129,方块表!B:B,0)-2,0,1,1)</f>
        <v>6</v>
      </c>
      <c r="H129" s="72">
        <f t="shared" ca="1" si="6"/>
        <v>222</v>
      </c>
      <c r="I129" s="72">
        <f t="shared" si="7"/>
        <v>37</v>
      </c>
      <c r="J129" s="71" t="str">
        <f ca="1">OFFSET(方块表!$I$2,MATCH(F129,方块表!B:B,0)-2,0,1,1)</f>
        <v>青色陶瓦</v>
      </c>
      <c r="K129" s="54" t="str">
        <f>IF(COUNTIF(B$1:$B129,B129)=1,VLOOKUP(B129,图纸表!$A:$D,4,1),"")</f>
        <v/>
      </c>
    </row>
    <row r="130" spans="1:11">
      <c r="A130" s="54">
        <f t="shared" si="5"/>
        <v>129</v>
      </c>
      <c r="B130" s="84">
        <v>11</v>
      </c>
      <c r="C130" s="84">
        <v>160</v>
      </c>
      <c r="D130" s="84">
        <v>7</v>
      </c>
      <c r="E130" s="84">
        <v>128</v>
      </c>
      <c r="F130" s="71">
        <f t="shared" ref="F130:F193" si="8">_xlfn.NUMBERVALUE(CONCATENATE(1,IF(LEN(C130)=1,"00"&amp;C130,IF(LEN(C130)=2,"0"&amp;C130,C130)),IF(LEN(D130)=1,"0"&amp;D130,D130)))</f>
        <v>116007</v>
      </c>
      <c r="G130" s="72">
        <f ca="1">OFFSET(方块表!$K$2,MATCH(F130,方块表!B:B,0)-2,0,1,1)</f>
        <v>8</v>
      </c>
      <c r="H130" s="72">
        <f t="shared" ca="1" si="6"/>
        <v>1024</v>
      </c>
      <c r="I130" s="72">
        <f t="shared" si="7"/>
        <v>128</v>
      </c>
      <c r="J130" s="71" t="str">
        <f ca="1">OFFSET(方块表!$I$2,MATCH(F130,方块表!B:B,0)-2,0,1,1)</f>
        <v>灰色钢化玻璃窗格</v>
      </c>
      <c r="K130" s="54" t="str">
        <f>IF(COUNTIF(B$1:$B130,B130)=1,VLOOKUP(B130,图纸表!$A:$D,4,1),"")</f>
        <v/>
      </c>
    </row>
    <row r="131" spans="1:11">
      <c r="A131" s="54">
        <f t="shared" ref="A131:A194" si="9">ROW()-1</f>
        <v>130</v>
      </c>
      <c r="B131" s="84">
        <v>12</v>
      </c>
      <c r="C131" s="84">
        <v>35</v>
      </c>
      <c r="D131" s="84">
        <v>0</v>
      </c>
      <c r="E131" s="84">
        <v>8</v>
      </c>
      <c r="F131" s="71">
        <f t="shared" si="8"/>
        <v>103500</v>
      </c>
      <c r="G131" s="72">
        <f ca="1">OFFSET(方块表!$K$2,MATCH(F131,方块表!B:B,0)-2,0,1,1)</f>
        <v>4</v>
      </c>
      <c r="H131" s="72">
        <f t="shared" ref="H131:H194" ca="1" si="10">G131*E131</f>
        <v>32</v>
      </c>
      <c r="I131" s="72">
        <f t="shared" ref="I131:I194" si="11">E131</f>
        <v>8</v>
      </c>
      <c r="J131" s="71" t="str">
        <f ca="1">OFFSET(方块表!$I$2,MATCH(F131,方块表!B:B,0)-2,0,1,1)</f>
        <v>白色羊毛</v>
      </c>
      <c r="K131" s="54" t="str">
        <f>IF(COUNTIF(B$1:$B131,B131)=1,VLOOKUP(B131,图纸表!$A:$D,4,1),"")</f>
        <v>build_07_11x11x8-1.schematic</v>
      </c>
    </row>
    <row r="132" spans="1:11">
      <c r="A132" s="54">
        <f t="shared" si="9"/>
        <v>131</v>
      </c>
      <c r="B132" s="84">
        <v>12</v>
      </c>
      <c r="C132" s="84">
        <v>35</v>
      </c>
      <c r="D132" s="84">
        <v>1</v>
      </c>
      <c r="E132" s="84">
        <v>11</v>
      </c>
      <c r="F132" s="71">
        <f t="shared" si="8"/>
        <v>103501</v>
      </c>
      <c r="G132" s="72">
        <f ca="1">OFFSET(方块表!$K$2,MATCH(F132,方块表!B:B,0)-2,0,1,1)</f>
        <v>4</v>
      </c>
      <c r="H132" s="72">
        <f t="shared" ca="1" si="10"/>
        <v>44</v>
      </c>
      <c r="I132" s="72">
        <f t="shared" si="11"/>
        <v>11</v>
      </c>
      <c r="J132" s="71" t="str">
        <f ca="1">OFFSET(方块表!$I$2,MATCH(F132,方块表!B:B,0)-2,0,1,1)</f>
        <v>橙色羊毛</v>
      </c>
      <c r="K132" s="54" t="str">
        <f>IF(COUNTIF(B$1:$B132,B132)=1,VLOOKUP(B132,图纸表!$A:$D,4,1),"")</f>
        <v/>
      </c>
    </row>
    <row r="133" spans="1:11">
      <c r="A133" s="54">
        <f t="shared" si="9"/>
        <v>132</v>
      </c>
      <c r="B133" s="84">
        <v>12</v>
      </c>
      <c r="C133" s="84">
        <v>35</v>
      </c>
      <c r="D133" s="84">
        <v>2</v>
      </c>
      <c r="E133" s="84">
        <v>22</v>
      </c>
      <c r="F133" s="71">
        <f t="shared" si="8"/>
        <v>103502</v>
      </c>
      <c r="G133" s="72">
        <f ca="1">OFFSET(方块表!$K$2,MATCH(F133,方块表!B:B,0)-2,0,1,1)</f>
        <v>4</v>
      </c>
      <c r="H133" s="72">
        <f t="shared" ca="1" si="10"/>
        <v>88</v>
      </c>
      <c r="I133" s="72">
        <f t="shared" si="11"/>
        <v>22</v>
      </c>
      <c r="J133" s="71" t="str">
        <f ca="1">OFFSET(方块表!$I$2,MATCH(F133,方块表!B:B,0)-2,0,1,1)</f>
        <v>品红色羊毛</v>
      </c>
      <c r="K133" s="54" t="str">
        <f>IF(COUNTIF(B$1:$B133,B133)=1,VLOOKUP(B133,图纸表!$A:$D,4,1),"")</f>
        <v/>
      </c>
    </row>
    <row r="134" spans="1:11">
      <c r="A134" s="54">
        <f t="shared" si="9"/>
        <v>133</v>
      </c>
      <c r="B134" s="84">
        <v>12</v>
      </c>
      <c r="C134" s="84">
        <v>35</v>
      </c>
      <c r="D134" s="84">
        <v>3</v>
      </c>
      <c r="E134" s="84">
        <v>22</v>
      </c>
      <c r="F134" s="71">
        <f t="shared" si="8"/>
        <v>103503</v>
      </c>
      <c r="G134" s="72">
        <f ca="1">OFFSET(方块表!$K$2,MATCH(F134,方块表!B:B,0)-2,0,1,1)</f>
        <v>4</v>
      </c>
      <c r="H134" s="72">
        <f t="shared" ca="1" si="10"/>
        <v>88</v>
      </c>
      <c r="I134" s="72">
        <f t="shared" si="11"/>
        <v>22</v>
      </c>
      <c r="J134" s="71" t="str">
        <f ca="1">OFFSET(方块表!$I$2,MATCH(F134,方块表!B:B,0)-2,0,1,1)</f>
        <v>浅蓝色羊毛</v>
      </c>
      <c r="K134" s="54" t="str">
        <f>IF(COUNTIF(B$1:$B134,B134)=1,VLOOKUP(B134,图纸表!$A:$D,4,1),"")</f>
        <v/>
      </c>
    </row>
    <row r="135" spans="1:11">
      <c r="A135" s="54">
        <f t="shared" si="9"/>
        <v>134</v>
      </c>
      <c r="B135" s="84">
        <v>12</v>
      </c>
      <c r="C135" s="84">
        <v>35</v>
      </c>
      <c r="D135" s="84">
        <v>4</v>
      </c>
      <c r="E135" s="84">
        <v>22</v>
      </c>
      <c r="F135" s="71">
        <f t="shared" si="8"/>
        <v>103504</v>
      </c>
      <c r="G135" s="72">
        <f ca="1">OFFSET(方块表!$K$2,MATCH(F135,方块表!B:B,0)-2,0,1,1)</f>
        <v>4</v>
      </c>
      <c r="H135" s="72">
        <f t="shared" ca="1" si="10"/>
        <v>88</v>
      </c>
      <c r="I135" s="72">
        <f t="shared" si="11"/>
        <v>22</v>
      </c>
      <c r="J135" s="71" t="str">
        <f ca="1">OFFSET(方块表!$I$2,MATCH(F135,方块表!B:B,0)-2,0,1,1)</f>
        <v>黄色羊毛</v>
      </c>
      <c r="K135" s="54" t="str">
        <f>IF(COUNTIF(B$1:$B135,B135)=1,VLOOKUP(B135,图纸表!$A:$D,4,1),"")</f>
        <v/>
      </c>
    </row>
    <row r="136" spans="1:11">
      <c r="A136" s="54">
        <f t="shared" si="9"/>
        <v>135</v>
      </c>
      <c r="B136" s="84">
        <v>12</v>
      </c>
      <c r="C136" s="84">
        <v>35</v>
      </c>
      <c r="D136" s="84">
        <v>5</v>
      </c>
      <c r="E136" s="84">
        <v>75</v>
      </c>
      <c r="F136" s="71">
        <f t="shared" si="8"/>
        <v>103505</v>
      </c>
      <c r="G136" s="72">
        <f ca="1">OFFSET(方块表!$K$2,MATCH(F136,方块表!B:B,0)-2,0,1,1)</f>
        <v>4</v>
      </c>
      <c r="H136" s="72">
        <f t="shared" ca="1" si="10"/>
        <v>300</v>
      </c>
      <c r="I136" s="72">
        <f t="shared" si="11"/>
        <v>75</v>
      </c>
      <c r="J136" s="71" t="str">
        <f ca="1">OFFSET(方块表!$I$2,MATCH(F136,方块表!B:B,0)-2,0,1,1)</f>
        <v>浅绿色羊毛</v>
      </c>
      <c r="K136" s="54" t="str">
        <f>IF(COUNTIF(B$1:$B136,B136)=1,VLOOKUP(B136,图纸表!$A:$D,4,1),"")</f>
        <v/>
      </c>
    </row>
    <row r="137" spans="1:11">
      <c r="A137" s="54">
        <f t="shared" si="9"/>
        <v>136</v>
      </c>
      <c r="B137" s="84">
        <v>12</v>
      </c>
      <c r="C137" s="84">
        <v>35</v>
      </c>
      <c r="D137" s="84">
        <v>6</v>
      </c>
      <c r="E137" s="84">
        <v>22</v>
      </c>
      <c r="F137" s="71">
        <f t="shared" si="8"/>
        <v>103506</v>
      </c>
      <c r="G137" s="72">
        <f ca="1">OFFSET(方块表!$K$2,MATCH(F137,方块表!B:B,0)-2,0,1,1)</f>
        <v>4</v>
      </c>
      <c r="H137" s="72">
        <f t="shared" ca="1" si="10"/>
        <v>88</v>
      </c>
      <c r="I137" s="72">
        <f t="shared" si="11"/>
        <v>22</v>
      </c>
      <c r="J137" s="71" t="str">
        <f ca="1">OFFSET(方块表!$I$2,MATCH(F137,方块表!B:B,0)-2,0,1,1)</f>
        <v>粉色羊毛</v>
      </c>
      <c r="K137" s="54" t="str">
        <f>IF(COUNTIF(B$1:$B137,B137)=1,VLOOKUP(B137,图纸表!$A:$D,4,1),"")</f>
        <v/>
      </c>
    </row>
    <row r="138" spans="1:11">
      <c r="A138" s="54">
        <f t="shared" si="9"/>
        <v>137</v>
      </c>
      <c r="B138" s="84">
        <v>12</v>
      </c>
      <c r="C138" s="84">
        <v>35</v>
      </c>
      <c r="D138" s="84">
        <v>7</v>
      </c>
      <c r="E138" s="84">
        <v>17</v>
      </c>
      <c r="F138" s="71">
        <f t="shared" si="8"/>
        <v>103507</v>
      </c>
      <c r="G138" s="72">
        <f ca="1">OFFSET(方块表!$K$2,MATCH(F138,方块表!B:B,0)-2,0,1,1)</f>
        <v>4</v>
      </c>
      <c r="H138" s="72">
        <f t="shared" ca="1" si="10"/>
        <v>68</v>
      </c>
      <c r="I138" s="72">
        <f t="shared" si="11"/>
        <v>17</v>
      </c>
      <c r="J138" s="71" t="str">
        <f ca="1">OFFSET(方块表!$I$2,MATCH(F138,方块表!B:B,0)-2,0,1,1)</f>
        <v>灰色羊毛</v>
      </c>
      <c r="K138" s="54" t="str">
        <f>IF(COUNTIF(B$1:$B138,B138)=1,VLOOKUP(B138,图纸表!$A:$D,4,1),"")</f>
        <v/>
      </c>
    </row>
    <row r="139" spans="1:11">
      <c r="A139" s="54">
        <f t="shared" si="9"/>
        <v>138</v>
      </c>
      <c r="B139" s="84">
        <v>12</v>
      </c>
      <c r="C139" s="84">
        <v>35</v>
      </c>
      <c r="D139" s="84">
        <v>14</v>
      </c>
      <c r="E139" s="84">
        <v>18</v>
      </c>
      <c r="F139" s="71">
        <f t="shared" si="8"/>
        <v>103514</v>
      </c>
      <c r="G139" s="72">
        <f ca="1">OFFSET(方块表!$K$2,MATCH(F139,方块表!B:B,0)-2,0,1,1)</f>
        <v>4</v>
      </c>
      <c r="H139" s="72">
        <f t="shared" ca="1" si="10"/>
        <v>72</v>
      </c>
      <c r="I139" s="72">
        <f t="shared" si="11"/>
        <v>18</v>
      </c>
      <c r="J139" s="71" t="str">
        <f ca="1">OFFSET(方块表!$I$2,MATCH(F139,方块表!B:B,0)-2,0,1,1)</f>
        <v>红色羊毛</v>
      </c>
      <c r="K139" s="54" t="str">
        <f>IF(COUNTIF(B$1:$B139,B139)=1,VLOOKUP(B139,图纸表!$A:$D,4,1),"")</f>
        <v/>
      </c>
    </row>
    <row r="140" spans="1:11">
      <c r="A140" s="54">
        <f t="shared" si="9"/>
        <v>139</v>
      </c>
      <c r="B140" s="84">
        <v>12</v>
      </c>
      <c r="C140" s="84">
        <v>35</v>
      </c>
      <c r="D140" s="84">
        <v>15</v>
      </c>
      <c r="E140" s="84">
        <v>17</v>
      </c>
      <c r="F140" s="71">
        <f t="shared" si="8"/>
        <v>103515</v>
      </c>
      <c r="G140" s="72">
        <f ca="1">OFFSET(方块表!$K$2,MATCH(F140,方块表!B:B,0)-2,0,1,1)</f>
        <v>4</v>
      </c>
      <c r="H140" s="72">
        <f t="shared" ca="1" si="10"/>
        <v>68</v>
      </c>
      <c r="I140" s="72">
        <f t="shared" si="11"/>
        <v>17</v>
      </c>
      <c r="J140" s="71" t="str">
        <f ca="1">OFFSET(方块表!$I$2,MATCH(F140,方块表!B:B,0)-2,0,1,1)</f>
        <v>黑色羊毛</v>
      </c>
      <c r="K140" s="54" t="str">
        <f>IF(COUNTIF(B$1:$B140,B140)=1,VLOOKUP(B140,图纸表!$A:$D,4,1),"")</f>
        <v/>
      </c>
    </row>
    <row r="141" spans="1:11">
      <c r="A141" s="54">
        <f t="shared" si="9"/>
        <v>140</v>
      </c>
      <c r="B141" s="84">
        <v>12</v>
      </c>
      <c r="C141" s="84">
        <v>89</v>
      </c>
      <c r="D141" s="84">
        <v>0</v>
      </c>
      <c r="E141" s="84">
        <v>7</v>
      </c>
      <c r="F141" s="71">
        <f t="shared" si="8"/>
        <v>108900</v>
      </c>
      <c r="G141" s="72">
        <f ca="1">OFFSET(方块表!$K$2,MATCH(F141,方块表!B:B,0)-2,0,1,1)</f>
        <v>10</v>
      </c>
      <c r="H141" s="72">
        <f t="shared" ca="1" si="10"/>
        <v>70</v>
      </c>
      <c r="I141" s="72">
        <f t="shared" si="11"/>
        <v>7</v>
      </c>
      <c r="J141" s="71" t="str">
        <f ca="1">OFFSET(方块表!$I$2,MATCH(F141,方块表!B:B,0)-2,0,1,1)</f>
        <v>萤石</v>
      </c>
      <c r="K141" s="54" t="str">
        <f>IF(COUNTIF(B$1:$B141,B141)=1,VLOOKUP(B141,图纸表!$A:$D,4,1),"")</f>
        <v/>
      </c>
    </row>
    <row r="142" spans="1:11">
      <c r="A142" s="54">
        <f t="shared" si="9"/>
        <v>141</v>
      </c>
      <c r="B142" s="84">
        <v>13</v>
      </c>
      <c r="C142" s="84">
        <v>5</v>
      </c>
      <c r="D142" s="84">
        <v>0</v>
      </c>
      <c r="E142" s="84">
        <v>53</v>
      </c>
      <c r="F142" s="71">
        <f t="shared" si="8"/>
        <v>100500</v>
      </c>
      <c r="G142" s="72">
        <f ca="1">OFFSET(方块表!$K$2,MATCH(F142,方块表!B:B,0)-2,0,1,1)</f>
        <v>4</v>
      </c>
      <c r="H142" s="72">
        <f t="shared" ca="1" si="10"/>
        <v>212</v>
      </c>
      <c r="I142" s="72">
        <f t="shared" si="11"/>
        <v>53</v>
      </c>
      <c r="J142" s="71" t="str">
        <f ca="1">OFFSET(方块表!$I$2,MATCH(F142,方块表!B:B,0)-2,0,1,1)</f>
        <v>橡木板</v>
      </c>
      <c r="K142" s="54" t="str">
        <f>IF(COUNTIF(B$1:$B142,B142)=1,VLOOKUP(B142,图纸表!$A:$D,4,1),"")</f>
        <v>build_08_11x11x13-1.schematic</v>
      </c>
    </row>
    <row r="143" spans="1:11">
      <c r="A143" s="54">
        <f t="shared" si="9"/>
        <v>142</v>
      </c>
      <c r="B143" s="84">
        <v>13</v>
      </c>
      <c r="C143" s="84">
        <v>5</v>
      </c>
      <c r="D143" s="84">
        <v>1</v>
      </c>
      <c r="E143" s="84">
        <v>12</v>
      </c>
      <c r="F143" s="71">
        <f t="shared" si="8"/>
        <v>100501</v>
      </c>
      <c r="G143" s="72">
        <f ca="1">OFFSET(方块表!$K$2,MATCH(F143,方块表!B:B,0)-2,0,1,1)</f>
        <v>4</v>
      </c>
      <c r="H143" s="72">
        <f t="shared" ca="1" si="10"/>
        <v>48</v>
      </c>
      <c r="I143" s="72">
        <f t="shared" si="11"/>
        <v>12</v>
      </c>
      <c r="J143" s="71" t="str">
        <f ca="1">OFFSET(方块表!$I$2,MATCH(F143,方块表!B:B,0)-2,0,1,1)</f>
        <v>云杉木板</v>
      </c>
      <c r="K143" s="54" t="str">
        <f>IF(COUNTIF(B$1:$B143,B143)=1,VLOOKUP(B143,图纸表!$A:$D,4,1),"")</f>
        <v/>
      </c>
    </row>
    <row r="144" spans="1:11">
      <c r="A144" s="54">
        <f t="shared" si="9"/>
        <v>143</v>
      </c>
      <c r="B144" s="84">
        <v>13</v>
      </c>
      <c r="C144" s="84">
        <v>5</v>
      </c>
      <c r="D144" s="84">
        <v>2</v>
      </c>
      <c r="E144" s="84">
        <v>34</v>
      </c>
      <c r="F144" s="71">
        <f t="shared" si="8"/>
        <v>100502</v>
      </c>
      <c r="G144" s="72">
        <f ca="1">OFFSET(方块表!$K$2,MATCH(F144,方块表!B:B,0)-2,0,1,1)</f>
        <v>4</v>
      </c>
      <c r="H144" s="72">
        <f t="shared" ca="1" si="10"/>
        <v>136</v>
      </c>
      <c r="I144" s="72">
        <f t="shared" si="11"/>
        <v>34</v>
      </c>
      <c r="J144" s="71" t="str">
        <f ca="1">OFFSET(方块表!$I$2,MATCH(F144,方块表!B:B,0)-2,0,1,1)</f>
        <v>桦树木板</v>
      </c>
      <c r="K144" s="54" t="str">
        <f>IF(COUNTIF(B$1:$B144,B144)=1,VLOOKUP(B144,图纸表!$A:$D,4,1),"")</f>
        <v/>
      </c>
    </row>
    <row r="145" spans="1:11">
      <c r="A145" s="54">
        <f t="shared" si="9"/>
        <v>144</v>
      </c>
      <c r="B145" s="84">
        <v>13</v>
      </c>
      <c r="C145" s="84">
        <v>17</v>
      </c>
      <c r="D145" s="84">
        <v>0</v>
      </c>
      <c r="E145" s="84">
        <v>46</v>
      </c>
      <c r="F145" s="71">
        <f t="shared" si="8"/>
        <v>101700</v>
      </c>
      <c r="G145" s="72">
        <f ca="1">OFFSET(方块表!$K$2,MATCH(F145,方块表!B:B,0)-2,0,1,1)</f>
        <v>2</v>
      </c>
      <c r="H145" s="72">
        <f t="shared" ca="1" si="10"/>
        <v>92</v>
      </c>
      <c r="I145" s="72">
        <f t="shared" si="11"/>
        <v>46</v>
      </c>
      <c r="J145" s="71" t="str">
        <f ca="1">OFFSET(方块表!$I$2,MATCH(F145,方块表!B:B,0)-2,0,1,1)</f>
        <v>橡树木</v>
      </c>
      <c r="K145" s="54" t="str">
        <f>IF(COUNTIF(B$1:$B145,B145)=1,VLOOKUP(B145,图纸表!$A:$D,4,1),"")</f>
        <v/>
      </c>
    </row>
    <row r="146" spans="1:11">
      <c r="A146" s="54">
        <f t="shared" si="9"/>
        <v>145</v>
      </c>
      <c r="B146" s="84">
        <v>13</v>
      </c>
      <c r="C146" s="84">
        <v>65</v>
      </c>
      <c r="D146" s="84">
        <v>0</v>
      </c>
      <c r="E146" s="84">
        <v>5</v>
      </c>
      <c r="F146" s="71">
        <f t="shared" si="8"/>
        <v>106500</v>
      </c>
      <c r="G146" s="72">
        <f ca="1">OFFSET(方块表!$K$2,MATCH(F146,方块表!B:B,0)-2,0,1,1)</f>
        <v>8</v>
      </c>
      <c r="H146" s="72">
        <f t="shared" ca="1" si="10"/>
        <v>40</v>
      </c>
      <c r="I146" s="72">
        <f t="shared" si="11"/>
        <v>5</v>
      </c>
      <c r="J146" s="71" t="str">
        <f ca="1">OFFSET(方块表!$I$2,MATCH(F146,方块表!B:B,0)-2,0,1,1)</f>
        <v>梯子</v>
      </c>
      <c r="K146" s="54" t="str">
        <f>IF(COUNTIF(B$1:$B146,B146)=1,VLOOKUP(B146,图纸表!$A:$D,4,1),"")</f>
        <v/>
      </c>
    </row>
    <row r="147" spans="1:11">
      <c r="A147" s="54">
        <f t="shared" si="9"/>
        <v>146</v>
      </c>
      <c r="B147" s="84">
        <v>13</v>
      </c>
      <c r="C147" s="84">
        <v>72</v>
      </c>
      <c r="D147" s="84">
        <v>0</v>
      </c>
      <c r="E147" s="84">
        <v>1</v>
      </c>
      <c r="F147" s="71">
        <f t="shared" si="8"/>
        <v>107200</v>
      </c>
      <c r="G147" s="72">
        <f ca="1">OFFSET(方块表!$K$2,MATCH(F147,方块表!B:B,0)-2,0,1,1)</f>
        <v>6</v>
      </c>
      <c r="H147" s="72">
        <f t="shared" ca="1" si="10"/>
        <v>6</v>
      </c>
      <c r="I147" s="72">
        <f t="shared" si="11"/>
        <v>1</v>
      </c>
      <c r="J147" s="71" t="str">
        <f ca="1">OFFSET(方块表!$I$2,MATCH(F147,方块表!B:B,0)-2,0,1,1)</f>
        <v>木质压力板</v>
      </c>
      <c r="K147" s="54" t="str">
        <f>IF(COUNTIF(B$1:$B147,B147)=1,VLOOKUP(B147,图纸表!$A:$D,4,1),"")</f>
        <v/>
      </c>
    </row>
    <row r="148" spans="1:11">
      <c r="A148" s="54">
        <f t="shared" si="9"/>
        <v>147</v>
      </c>
      <c r="B148" s="84">
        <v>13</v>
      </c>
      <c r="C148" s="84">
        <v>85</v>
      </c>
      <c r="D148" s="84">
        <v>0</v>
      </c>
      <c r="E148" s="84">
        <v>1</v>
      </c>
      <c r="F148" s="71">
        <f t="shared" si="8"/>
        <v>108500</v>
      </c>
      <c r="G148" s="72">
        <f ca="1">OFFSET(方块表!$K$2,MATCH(F148,方块表!B:B,0)-2,0,1,1)</f>
        <v>6</v>
      </c>
      <c r="H148" s="72">
        <f t="shared" ca="1" si="10"/>
        <v>6</v>
      </c>
      <c r="I148" s="72">
        <f t="shared" si="11"/>
        <v>1</v>
      </c>
      <c r="J148" s="71" t="str">
        <f ca="1">OFFSET(方块表!$I$2,MATCH(F148,方块表!B:B,0)-2,0,1,1)</f>
        <v>橡木栅栏</v>
      </c>
      <c r="K148" s="54" t="str">
        <f>IF(COUNTIF(B$1:$B148,B148)=1,VLOOKUP(B148,图纸表!$A:$D,4,1),"")</f>
        <v/>
      </c>
    </row>
    <row r="149" spans="1:11">
      <c r="A149" s="54">
        <f t="shared" si="9"/>
        <v>148</v>
      </c>
      <c r="B149" s="84">
        <v>13</v>
      </c>
      <c r="C149" s="84">
        <v>98</v>
      </c>
      <c r="D149" s="84">
        <v>0</v>
      </c>
      <c r="E149" s="84">
        <v>117</v>
      </c>
      <c r="F149" s="71">
        <f t="shared" si="8"/>
        <v>109800</v>
      </c>
      <c r="G149" s="72">
        <f ca="1">OFFSET(方块表!$K$2,MATCH(F149,方块表!B:B,0)-2,0,1,1)</f>
        <v>4</v>
      </c>
      <c r="H149" s="72">
        <f t="shared" ca="1" si="10"/>
        <v>468</v>
      </c>
      <c r="I149" s="72">
        <f t="shared" si="11"/>
        <v>117</v>
      </c>
      <c r="J149" s="71" t="str">
        <f ca="1">OFFSET(方块表!$I$2,MATCH(F149,方块表!B:B,0)-2,0,1,1)</f>
        <v>石砖</v>
      </c>
      <c r="K149" s="54" t="str">
        <f>IF(COUNTIF(B$1:$B149,B149)=1,VLOOKUP(B149,图纸表!$A:$D,4,1),"")</f>
        <v/>
      </c>
    </row>
    <row r="150" spans="1:11">
      <c r="A150" s="54">
        <f t="shared" si="9"/>
        <v>149</v>
      </c>
      <c r="B150" s="84">
        <v>13</v>
      </c>
      <c r="C150" s="84">
        <v>126</v>
      </c>
      <c r="D150" s="84">
        <v>0</v>
      </c>
      <c r="E150" s="84">
        <v>13</v>
      </c>
      <c r="F150" s="71">
        <f t="shared" si="8"/>
        <v>112600</v>
      </c>
      <c r="G150" s="72">
        <f ca="1">OFFSET(方块表!$K$2,MATCH(F150,方块表!B:B,0)-2,0,1,1)</f>
        <v>6</v>
      </c>
      <c r="H150" s="72">
        <f t="shared" ca="1" si="10"/>
        <v>78</v>
      </c>
      <c r="I150" s="72">
        <f t="shared" si="11"/>
        <v>13</v>
      </c>
      <c r="J150" s="71" t="str">
        <f ca="1">OFFSET(方块表!$I$2,MATCH(F150,方块表!B:B,0)-2,0,1,1)</f>
        <v>单层橡木板</v>
      </c>
      <c r="K150" s="54" t="str">
        <f>IF(COUNTIF(B$1:$B150,B150)=1,VLOOKUP(B150,图纸表!$A:$D,4,1),"")</f>
        <v/>
      </c>
    </row>
    <row r="151" spans="1:11">
      <c r="A151" s="54">
        <f t="shared" si="9"/>
        <v>150</v>
      </c>
      <c r="B151" s="84">
        <v>13</v>
      </c>
      <c r="C151" s="84">
        <v>126</v>
      </c>
      <c r="D151" s="84">
        <v>2</v>
      </c>
      <c r="E151" s="84">
        <v>33</v>
      </c>
      <c r="F151" s="71">
        <f t="shared" si="8"/>
        <v>112602</v>
      </c>
      <c r="G151" s="72">
        <f ca="1">OFFSET(方块表!$K$2,MATCH(F151,方块表!B:B,0)-2,0,1,1)</f>
        <v>6</v>
      </c>
      <c r="H151" s="72">
        <f t="shared" ca="1" si="10"/>
        <v>198</v>
      </c>
      <c r="I151" s="72">
        <f t="shared" si="11"/>
        <v>33</v>
      </c>
      <c r="J151" s="71" t="str">
        <f ca="1">OFFSET(方块表!$I$2,MATCH(F151,方块表!B:B,0)-2,0,1,1)</f>
        <v>单层桦树木板</v>
      </c>
      <c r="K151" s="54" t="str">
        <f>IF(COUNTIF(B$1:$B151,B151)=1,VLOOKUP(B151,图纸表!$A:$D,4,1),"")</f>
        <v/>
      </c>
    </row>
    <row r="152" spans="1:11">
      <c r="A152" s="54">
        <f t="shared" si="9"/>
        <v>151</v>
      </c>
      <c r="B152" s="84">
        <v>13</v>
      </c>
      <c r="C152" s="84">
        <v>134</v>
      </c>
      <c r="D152" s="84">
        <v>0</v>
      </c>
      <c r="E152" s="84">
        <v>108</v>
      </c>
      <c r="F152" s="71">
        <f t="shared" si="8"/>
        <v>113400</v>
      </c>
      <c r="G152" s="72">
        <f ca="1">OFFSET(方块表!$K$2,MATCH(F152,方块表!B:B,0)-2,0,1,1)</f>
        <v>6</v>
      </c>
      <c r="H152" s="72">
        <f t="shared" ca="1" si="10"/>
        <v>648</v>
      </c>
      <c r="I152" s="72">
        <f t="shared" si="11"/>
        <v>108</v>
      </c>
      <c r="J152" s="71" t="str">
        <f ca="1">OFFSET(方块表!$I$2,MATCH(F152,方块表!B:B,0)-2,0,1,1)</f>
        <v>云杉木楼梯</v>
      </c>
      <c r="K152" s="54" t="str">
        <f>IF(COUNTIF(B$1:$B152,B152)=1,VLOOKUP(B152,图纸表!$A:$D,4,1),"")</f>
        <v/>
      </c>
    </row>
    <row r="153" spans="1:11">
      <c r="A153" s="54">
        <f t="shared" si="9"/>
        <v>152</v>
      </c>
      <c r="B153" s="84">
        <v>13</v>
      </c>
      <c r="C153" s="84">
        <v>135</v>
      </c>
      <c r="D153" s="84">
        <v>0</v>
      </c>
      <c r="E153" s="84">
        <v>2</v>
      </c>
      <c r="F153" s="71">
        <f t="shared" si="8"/>
        <v>113500</v>
      </c>
      <c r="G153" s="72">
        <f ca="1">OFFSET(方块表!$K$2,MATCH(F153,方块表!B:B,0)-2,0,1,1)</f>
        <v>6</v>
      </c>
      <c r="H153" s="72">
        <f t="shared" ca="1" si="10"/>
        <v>12</v>
      </c>
      <c r="I153" s="72">
        <f t="shared" si="11"/>
        <v>2</v>
      </c>
      <c r="J153" s="71" t="str">
        <f ca="1">OFFSET(方块表!$I$2,MATCH(F153,方块表!B:B,0)-2,0,1,1)</f>
        <v>桦树木楼梯</v>
      </c>
      <c r="K153" s="54" t="str">
        <f>IF(COUNTIF(B$1:$B153,B153)=1,VLOOKUP(B153,图纸表!$A:$D,4,1),"")</f>
        <v/>
      </c>
    </row>
    <row r="154" spans="1:11">
      <c r="A154" s="54">
        <f t="shared" si="9"/>
        <v>153</v>
      </c>
      <c r="B154" s="84">
        <v>13</v>
      </c>
      <c r="C154" s="84">
        <v>160</v>
      </c>
      <c r="D154" s="84">
        <v>0</v>
      </c>
      <c r="E154" s="84">
        <v>30</v>
      </c>
      <c r="F154" s="71">
        <f t="shared" si="8"/>
        <v>116000</v>
      </c>
      <c r="G154" s="72">
        <f ca="1">OFFSET(方块表!$K$2,MATCH(F154,方块表!B:B,0)-2,0,1,1)</f>
        <v>8</v>
      </c>
      <c r="H154" s="72">
        <f t="shared" ca="1" si="10"/>
        <v>240</v>
      </c>
      <c r="I154" s="72">
        <f t="shared" si="11"/>
        <v>30</v>
      </c>
      <c r="J154" s="71" t="str">
        <f ca="1">OFFSET(方块表!$I$2,MATCH(F154,方块表!B:B,0)-2,0,1,1)</f>
        <v>白色钢化玻璃窗格</v>
      </c>
      <c r="K154" s="54" t="str">
        <f>IF(COUNTIF(B$1:$B154,B154)=1,VLOOKUP(B154,图纸表!$A:$D,4,1),"")</f>
        <v/>
      </c>
    </row>
    <row r="155" spans="1:11">
      <c r="A155" s="54">
        <f t="shared" si="9"/>
        <v>154</v>
      </c>
      <c r="B155" s="84">
        <v>14</v>
      </c>
      <c r="C155" s="84">
        <v>35</v>
      </c>
      <c r="D155" s="84">
        <v>0</v>
      </c>
      <c r="E155" s="84">
        <v>42</v>
      </c>
      <c r="F155" s="71">
        <f t="shared" si="8"/>
        <v>103500</v>
      </c>
      <c r="G155" s="72">
        <f ca="1">OFFSET(方块表!$K$2,MATCH(F155,方块表!B:B,0)-2,0,1,1)</f>
        <v>4</v>
      </c>
      <c r="H155" s="72">
        <f t="shared" ca="1" si="10"/>
        <v>168</v>
      </c>
      <c r="I155" s="72">
        <f t="shared" si="11"/>
        <v>42</v>
      </c>
      <c r="J155" s="71" t="str">
        <f ca="1">OFFSET(方块表!$I$2,MATCH(F155,方块表!B:B,0)-2,0,1,1)</f>
        <v>白色羊毛</v>
      </c>
      <c r="K155" s="54" t="str">
        <f>IF(COUNTIF(B$1:$B155,B155)=1,VLOOKUP(B155,图纸表!$A:$D,4,1),"")</f>
        <v>build_09_11x11x14-1.schematic</v>
      </c>
    </row>
    <row r="156" spans="1:11">
      <c r="A156" s="54">
        <f t="shared" si="9"/>
        <v>155</v>
      </c>
      <c r="B156" s="84">
        <v>14</v>
      </c>
      <c r="C156" s="84">
        <v>35</v>
      </c>
      <c r="D156" s="84">
        <v>1</v>
      </c>
      <c r="E156" s="84">
        <v>69</v>
      </c>
      <c r="F156" s="71">
        <f t="shared" si="8"/>
        <v>103501</v>
      </c>
      <c r="G156" s="72">
        <f ca="1">OFFSET(方块表!$K$2,MATCH(F156,方块表!B:B,0)-2,0,1,1)</f>
        <v>4</v>
      </c>
      <c r="H156" s="72">
        <f t="shared" ca="1" si="10"/>
        <v>276</v>
      </c>
      <c r="I156" s="72">
        <f t="shared" si="11"/>
        <v>69</v>
      </c>
      <c r="J156" s="71" t="str">
        <f ca="1">OFFSET(方块表!$I$2,MATCH(F156,方块表!B:B,0)-2,0,1,1)</f>
        <v>橙色羊毛</v>
      </c>
      <c r="K156" s="54" t="str">
        <f>IF(COUNTIF(B$1:$B156,B156)=1,VLOOKUP(B156,图纸表!$A:$D,4,1),"")</f>
        <v/>
      </c>
    </row>
    <row r="157" spans="1:11">
      <c r="A157" s="54">
        <f t="shared" si="9"/>
        <v>156</v>
      </c>
      <c r="B157" s="84">
        <v>14</v>
      </c>
      <c r="C157" s="84">
        <v>35</v>
      </c>
      <c r="D157" s="84">
        <v>2</v>
      </c>
      <c r="E157" s="84">
        <v>72</v>
      </c>
      <c r="F157" s="71">
        <f t="shared" si="8"/>
        <v>103502</v>
      </c>
      <c r="G157" s="72">
        <f ca="1">OFFSET(方块表!$K$2,MATCH(F157,方块表!B:B,0)-2,0,1,1)</f>
        <v>4</v>
      </c>
      <c r="H157" s="72">
        <f t="shared" ca="1" si="10"/>
        <v>288</v>
      </c>
      <c r="I157" s="72">
        <f t="shared" si="11"/>
        <v>72</v>
      </c>
      <c r="J157" s="71" t="str">
        <f ca="1">OFFSET(方块表!$I$2,MATCH(F157,方块表!B:B,0)-2,0,1,1)</f>
        <v>品红色羊毛</v>
      </c>
      <c r="K157" s="54" t="str">
        <f>IF(COUNTIF(B$1:$B157,B157)=1,VLOOKUP(B157,图纸表!$A:$D,4,1),"")</f>
        <v/>
      </c>
    </row>
    <row r="158" spans="1:11">
      <c r="A158" s="54">
        <f t="shared" si="9"/>
        <v>157</v>
      </c>
      <c r="B158" s="84">
        <v>14</v>
      </c>
      <c r="C158" s="84">
        <v>35</v>
      </c>
      <c r="D158" s="84">
        <v>3</v>
      </c>
      <c r="E158" s="84">
        <v>20</v>
      </c>
      <c r="F158" s="71">
        <f t="shared" si="8"/>
        <v>103503</v>
      </c>
      <c r="G158" s="72">
        <f ca="1">OFFSET(方块表!$K$2,MATCH(F158,方块表!B:B,0)-2,0,1,1)</f>
        <v>4</v>
      </c>
      <c r="H158" s="72">
        <f t="shared" ca="1" si="10"/>
        <v>80</v>
      </c>
      <c r="I158" s="72">
        <f t="shared" si="11"/>
        <v>20</v>
      </c>
      <c r="J158" s="71" t="str">
        <f ca="1">OFFSET(方块表!$I$2,MATCH(F158,方块表!B:B,0)-2,0,1,1)</f>
        <v>浅蓝色羊毛</v>
      </c>
      <c r="K158" s="54" t="str">
        <f>IF(COUNTIF(B$1:$B158,B158)=1,VLOOKUP(B158,图纸表!$A:$D,4,1),"")</f>
        <v/>
      </c>
    </row>
    <row r="159" spans="1:11">
      <c r="A159" s="54">
        <f t="shared" si="9"/>
        <v>158</v>
      </c>
      <c r="B159" s="84">
        <v>14</v>
      </c>
      <c r="C159" s="84">
        <v>35</v>
      </c>
      <c r="D159" s="84">
        <v>4</v>
      </c>
      <c r="E159" s="84">
        <v>20</v>
      </c>
      <c r="F159" s="71">
        <f t="shared" si="8"/>
        <v>103504</v>
      </c>
      <c r="G159" s="72">
        <f ca="1">OFFSET(方块表!$K$2,MATCH(F159,方块表!B:B,0)-2,0,1,1)</f>
        <v>4</v>
      </c>
      <c r="H159" s="72">
        <f t="shared" ca="1" si="10"/>
        <v>80</v>
      </c>
      <c r="I159" s="72">
        <f t="shared" si="11"/>
        <v>20</v>
      </c>
      <c r="J159" s="71" t="str">
        <f ca="1">OFFSET(方块表!$I$2,MATCH(F159,方块表!B:B,0)-2,0,1,1)</f>
        <v>黄色羊毛</v>
      </c>
      <c r="K159" s="54" t="str">
        <f>IF(COUNTIF(B$1:$B159,B159)=1,VLOOKUP(B159,图纸表!$A:$D,4,1),"")</f>
        <v/>
      </c>
    </row>
    <row r="160" spans="1:11">
      <c r="A160" s="54">
        <f t="shared" si="9"/>
        <v>159</v>
      </c>
      <c r="B160" s="84">
        <v>14</v>
      </c>
      <c r="C160" s="84">
        <v>35</v>
      </c>
      <c r="D160" s="84">
        <v>5</v>
      </c>
      <c r="E160" s="84">
        <v>24</v>
      </c>
      <c r="F160" s="71">
        <f t="shared" si="8"/>
        <v>103505</v>
      </c>
      <c r="G160" s="72">
        <f ca="1">OFFSET(方块表!$K$2,MATCH(F160,方块表!B:B,0)-2,0,1,1)</f>
        <v>4</v>
      </c>
      <c r="H160" s="72">
        <f t="shared" ca="1" si="10"/>
        <v>96</v>
      </c>
      <c r="I160" s="72">
        <f t="shared" si="11"/>
        <v>24</v>
      </c>
      <c r="J160" s="71" t="str">
        <f ca="1">OFFSET(方块表!$I$2,MATCH(F160,方块表!B:B,0)-2,0,1,1)</f>
        <v>浅绿色羊毛</v>
      </c>
      <c r="K160" s="54" t="str">
        <f>IF(COUNTIF(B$1:$B160,B160)=1,VLOOKUP(B160,图纸表!$A:$D,4,1),"")</f>
        <v/>
      </c>
    </row>
    <row r="161" spans="1:11">
      <c r="A161" s="54">
        <f t="shared" si="9"/>
        <v>160</v>
      </c>
      <c r="B161" s="84">
        <v>14</v>
      </c>
      <c r="C161" s="84">
        <v>35</v>
      </c>
      <c r="D161" s="84">
        <v>6</v>
      </c>
      <c r="E161" s="84">
        <v>20</v>
      </c>
      <c r="F161" s="71">
        <f t="shared" si="8"/>
        <v>103506</v>
      </c>
      <c r="G161" s="72">
        <f ca="1">OFFSET(方块表!$K$2,MATCH(F161,方块表!B:B,0)-2,0,1,1)</f>
        <v>4</v>
      </c>
      <c r="H161" s="72">
        <f t="shared" ca="1" si="10"/>
        <v>80</v>
      </c>
      <c r="I161" s="72">
        <f t="shared" si="11"/>
        <v>20</v>
      </c>
      <c r="J161" s="71" t="str">
        <f ca="1">OFFSET(方块表!$I$2,MATCH(F161,方块表!B:B,0)-2,0,1,1)</f>
        <v>粉色羊毛</v>
      </c>
      <c r="K161" s="54" t="str">
        <f>IF(COUNTIF(B$1:$B161,B161)=1,VLOOKUP(B161,图纸表!$A:$D,4,1),"")</f>
        <v/>
      </c>
    </row>
    <row r="162" spans="1:11">
      <c r="A162" s="54">
        <f t="shared" si="9"/>
        <v>161</v>
      </c>
      <c r="B162" s="84">
        <v>14</v>
      </c>
      <c r="C162" s="84">
        <v>53</v>
      </c>
      <c r="D162" s="84">
        <v>0</v>
      </c>
      <c r="E162" s="84">
        <v>2</v>
      </c>
      <c r="F162" s="71">
        <f t="shared" si="8"/>
        <v>105300</v>
      </c>
      <c r="G162" s="72">
        <f ca="1">OFFSET(方块表!$K$2,MATCH(F162,方块表!B:B,0)-2,0,1,1)</f>
        <v>6</v>
      </c>
      <c r="H162" s="72">
        <f t="shared" ca="1" si="10"/>
        <v>12</v>
      </c>
      <c r="I162" s="72">
        <f t="shared" si="11"/>
        <v>2</v>
      </c>
      <c r="J162" s="71" t="str">
        <f ca="1">OFFSET(方块表!$I$2,MATCH(F162,方块表!B:B,0)-2,0,1,1)</f>
        <v>橡木楼梯</v>
      </c>
      <c r="K162" s="54" t="str">
        <f>IF(COUNTIF(B$1:$B162,B162)=1,VLOOKUP(B162,图纸表!$A:$D,4,1),"")</f>
        <v/>
      </c>
    </row>
    <row r="163" spans="1:11">
      <c r="A163" s="54">
        <f t="shared" si="9"/>
        <v>162</v>
      </c>
      <c r="B163" s="84">
        <v>14</v>
      </c>
      <c r="C163" s="84">
        <v>65</v>
      </c>
      <c r="D163" s="84">
        <v>0</v>
      </c>
      <c r="E163" s="84">
        <v>3</v>
      </c>
      <c r="F163" s="71">
        <f t="shared" si="8"/>
        <v>106500</v>
      </c>
      <c r="G163" s="72">
        <f ca="1">OFFSET(方块表!$K$2,MATCH(F163,方块表!B:B,0)-2,0,1,1)</f>
        <v>8</v>
      </c>
      <c r="H163" s="72">
        <f t="shared" ca="1" si="10"/>
        <v>24</v>
      </c>
      <c r="I163" s="72">
        <f t="shared" si="11"/>
        <v>3</v>
      </c>
      <c r="J163" s="71" t="str">
        <f ca="1">OFFSET(方块表!$I$2,MATCH(F163,方块表!B:B,0)-2,0,1,1)</f>
        <v>梯子</v>
      </c>
      <c r="K163" s="54" t="str">
        <f>IF(COUNTIF(B$1:$B163,B163)=1,VLOOKUP(B163,图纸表!$A:$D,4,1),"")</f>
        <v/>
      </c>
    </row>
    <row r="164" spans="1:11">
      <c r="A164" s="54">
        <f t="shared" si="9"/>
        <v>163</v>
      </c>
      <c r="B164" s="84">
        <v>14</v>
      </c>
      <c r="C164" s="84">
        <v>72</v>
      </c>
      <c r="D164" s="84">
        <v>0</v>
      </c>
      <c r="E164" s="84">
        <v>2</v>
      </c>
      <c r="F164" s="71">
        <f t="shared" si="8"/>
        <v>107200</v>
      </c>
      <c r="G164" s="72">
        <f ca="1">OFFSET(方块表!$K$2,MATCH(F164,方块表!B:B,0)-2,0,1,1)</f>
        <v>6</v>
      </c>
      <c r="H164" s="72">
        <f t="shared" ca="1" si="10"/>
        <v>12</v>
      </c>
      <c r="I164" s="72">
        <f t="shared" si="11"/>
        <v>2</v>
      </c>
      <c r="J164" s="71" t="str">
        <f ca="1">OFFSET(方块表!$I$2,MATCH(F164,方块表!B:B,0)-2,0,1,1)</f>
        <v>木质压力板</v>
      </c>
      <c r="K164" s="54" t="str">
        <f>IF(COUNTIF(B$1:$B164,B164)=1,VLOOKUP(B164,图纸表!$A:$D,4,1),"")</f>
        <v/>
      </c>
    </row>
    <row r="165" spans="1:11">
      <c r="A165" s="54">
        <f t="shared" si="9"/>
        <v>164</v>
      </c>
      <c r="B165" s="84">
        <v>14</v>
      </c>
      <c r="C165" s="84">
        <v>85</v>
      </c>
      <c r="D165" s="84">
        <v>0</v>
      </c>
      <c r="E165" s="84">
        <v>12</v>
      </c>
      <c r="F165" s="71">
        <f t="shared" si="8"/>
        <v>108500</v>
      </c>
      <c r="G165" s="72">
        <f ca="1">OFFSET(方块表!$K$2,MATCH(F165,方块表!B:B,0)-2,0,1,1)</f>
        <v>6</v>
      </c>
      <c r="H165" s="72">
        <f t="shared" ca="1" si="10"/>
        <v>72</v>
      </c>
      <c r="I165" s="72">
        <f t="shared" si="11"/>
        <v>12</v>
      </c>
      <c r="J165" s="71" t="str">
        <f ca="1">OFFSET(方块表!$I$2,MATCH(F165,方块表!B:B,0)-2,0,1,1)</f>
        <v>橡木栅栏</v>
      </c>
      <c r="K165" s="54" t="str">
        <f>IF(COUNTIF(B$1:$B165,B165)=1,VLOOKUP(B165,图纸表!$A:$D,4,1),"")</f>
        <v/>
      </c>
    </row>
    <row r="166" spans="1:11">
      <c r="A166" s="54">
        <f t="shared" si="9"/>
        <v>165</v>
      </c>
      <c r="B166" s="84">
        <v>14</v>
      </c>
      <c r="C166" s="84">
        <v>155</v>
      </c>
      <c r="D166" s="84">
        <v>0</v>
      </c>
      <c r="E166" s="84">
        <v>10</v>
      </c>
      <c r="F166" s="71">
        <f t="shared" si="8"/>
        <v>115500</v>
      </c>
      <c r="G166" s="72">
        <f ca="1">OFFSET(方块表!$K$2,MATCH(F166,方块表!B:B,0)-2,0,1,1)</f>
        <v>6</v>
      </c>
      <c r="H166" s="72">
        <f t="shared" ca="1" si="10"/>
        <v>60</v>
      </c>
      <c r="I166" s="72">
        <f t="shared" si="11"/>
        <v>10</v>
      </c>
      <c r="J166" s="71" t="str">
        <f ca="1">OFFSET(方块表!$I$2,MATCH(F166,方块表!B:B,0)-2,0,1,1)</f>
        <v>石英</v>
      </c>
      <c r="K166" s="54" t="str">
        <f>IF(COUNTIF(B$1:$B166,B166)=1,VLOOKUP(B166,图纸表!$A:$D,4,1),"")</f>
        <v/>
      </c>
    </row>
    <row r="167" spans="1:11">
      <c r="A167" s="54">
        <f t="shared" si="9"/>
        <v>166</v>
      </c>
      <c r="B167" s="84">
        <v>14</v>
      </c>
      <c r="C167" s="84">
        <v>156</v>
      </c>
      <c r="D167" s="84">
        <v>0</v>
      </c>
      <c r="E167" s="84">
        <v>7</v>
      </c>
      <c r="F167" s="71">
        <f t="shared" si="8"/>
        <v>115600</v>
      </c>
      <c r="G167" s="72">
        <f ca="1">OFFSET(方块表!$K$2,MATCH(F167,方块表!B:B,0)-2,0,1,1)</f>
        <v>8</v>
      </c>
      <c r="H167" s="72">
        <f t="shared" ca="1" si="10"/>
        <v>56</v>
      </c>
      <c r="I167" s="72">
        <f t="shared" si="11"/>
        <v>7</v>
      </c>
      <c r="J167" s="71" t="str">
        <f ca="1">OFFSET(方块表!$I$2,MATCH(F167,方块表!B:B,0)-2,0,1,1)</f>
        <v>石英楼梯</v>
      </c>
      <c r="K167" s="54" t="str">
        <f>IF(COUNTIF(B$1:$B167,B167)=1,VLOOKUP(B167,图纸表!$A:$D,4,1),"")</f>
        <v/>
      </c>
    </row>
    <row r="168" spans="1:11">
      <c r="A168" s="54">
        <f t="shared" si="9"/>
        <v>167</v>
      </c>
      <c r="B168" s="84">
        <v>14</v>
      </c>
      <c r="C168" s="84">
        <v>251</v>
      </c>
      <c r="D168" s="84">
        <v>0</v>
      </c>
      <c r="E168" s="84">
        <v>60</v>
      </c>
      <c r="F168" s="71">
        <f t="shared" si="8"/>
        <v>125100</v>
      </c>
      <c r="G168" s="72">
        <f ca="1">OFFSET(方块表!$K$2,MATCH(F168,方块表!B:B,0)-2,0,1,1)</f>
        <v>6</v>
      </c>
      <c r="H168" s="72">
        <f t="shared" ca="1" si="10"/>
        <v>360</v>
      </c>
      <c r="I168" s="72">
        <f t="shared" si="11"/>
        <v>60</v>
      </c>
      <c r="J168" s="71" t="str">
        <f ca="1">OFFSET(方块表!$I$2,MATCH(F168,方块表!B:B,0)-2,0,1,1)</f>
        <v>白色混凝土</v>
      </c>
      <c r="K168" s="54" t="str">
        <f>IF(COUNTIF(B$1:$B168,B168)=1,VLOOKUP(B168,图纸表!$A:$D,4,1),"")</f>
        <v/>
      </c>
    </row>
    <row r="169" spans="1:11">
      <c r="A169" s="54">
        <f t="shared" si="9"/>
        <v>168</v>
      </c>
      <c r="B169" s="84">
        <v>14</v>
      </c>
      <c r="C169" s="84">
        <v>251</v>
      </c>
      <c r="D169" s="84">
        <v>7</v>
      </c>
      <c r="E169" s="84">
        <v>61</v>
      </c>
      <c r="F169" s="71">
        <f t="shared" si="8"/>
        <v>125107</v>
      </c>
      <c r="G169" s="72">
        <f ca="1">OFFSET(方块表!$K$2,MATCH(F169,方块表!B:B,0)-2,0,1,1)</f>
        <v>6</v>
      </c>
      <c r="H169" s="72">
        <f t="shared" ca="1" si="10"/>
        <v>366</v>
      </c>
      <c r="I169" s="72">
        <f t="shared" si="11"/>
        <v>61</v>
      </c>
      <c r="J169" s="71" t="str">
        <f ca="1">OFFSET(方块表!$I$2,MATCH(F169,方块表!B:B,0)-2,0,1,1)</f>
        <v>灰色混凝土</v>
      </c>
      <c r="K169" s="54" t="str">
        <f>IF(COUNTIF(B$1:$B169,B169)=1,VLOOKUP(B169,图纸表!$A:$D,4,1),"")</f>
        <v/>
      </c>
    </row>
    <row r="170" spans="1:11">
      <c r="A170" s="54">
        <f t="shared" si="9"/>
        <v>169</v>
      </c>
      <c r="B170" s="84">
        <v>15</v>
      </c>
      <c r="C170" s="84">
        <v>12</v>
      </c>
      <c r="D170" s="84">
        <v>0</v>
      </c>
      <c r="E170" s="84">
        <v>80</v>
      </c>
      <c r="F170" s="71">
        <f t="shared" si="8"/>
        <v>101200</v>
      </c>
      <c r="G170" s="72">
        <f ca="1">OFFSET(方块表!$K$2,MATCH(F170,方块表!B:B,0)-2,0,1,1)</f>
        <v>2</v>
      </c>
      <c r="H170" s="72">
        <f t="shared" ca="1" si="10"/>
        <v>160</v>
      </c>
      <c r="I170" s="72">
        <f t="shared" si="11"/>
        <v>80</v>
      </c>
      <c r="J170" s="71" t="str">
        <f ca="1">OFFSET(方块表!$I$2,MATCH(F170,方块表!B:B,0)-2,0,1,1)</f>
        <v>沙子</v>
      </c>
      <c r="K170" s="54" t="str">
        <f>IF(COUNTIF(B$1:$B170,B170)=1,VLOOKUP(B170,图纸表!$A:$D,4,1),"")</f>
        <v>build_10_21x21x10-1.schematic</v>
      </c>
    </row>
    <row r="171" spans="1:11">
      <c r="A171" s="54">
        <f t="shared" si="9"/>
        <v>170</v>
      </c>
      <c r="B171" s="84">
        <v>15</v>
      </c>
      <c r="C171" s="84">
        <v>24</v>
      </c>
      <c r="D171" s="84">
        <v>0</v>
      </c>
      <c r="E171" s="84">
        <v>120</v>
      </c>
      <c r="F171" s="71">
        <f t="shared" si="8"/>
        <v>102400</v>
      </c>
      <c r="G171" s="72">
        <f ca="1">OFFSET(方块表!$K$2,MATCH(F171,方块表!B:B,0)-2,0,1,1)</f>
        <v>4</v>
      </c>
      <c r="H171" s="72">
        <f t="shared" ca="1" si="10"/>
        <v>480</v>
      </c>
      <c r="I171" s="72">
        <f t="shared" si="11"/>
        <v>120</v>
      </c>
      <c r="J171" s="71" t="str">
        <f ca="1">OFFSET(方块表!$I$2,MATCH(F171,方块表!B:B,0)-2,0,1,1)</f>
        <v>砂石</v>
      </c>
      <c r="K171" s="54" t="str">
        <f>IF(COUNTIF(B$1:$B171,B171)=1,VLOOKUP(B171,图纸表!$A:$D,4,1),"")</f>
        <v/>
      </c>
    </row>
    <row r="172" spans="1:11">
      <c r="A172" s="54">
        <f t="shared" si="9"/>
        <v>171</v>
      </c>
      <c r="B172" s="84">
        <v>15</v>
      </c>
      <c r="C172" s="84">
        <v>24</v>
      </c>
      <c r="D172" s="84">
        <v>2</v>
      </c>
      <c r="E172" s="84">
        <v>197</v>
      </c>
      <c r="F172" s="71">
        <f t="shared" si="8"/>
        <v>102402</v>
      </c>
      <c r="G172" s="72">
        <f ca="1">OFFSET(方块表!$K$2,MATCH(F172,方块表!B:B,0)-2,0,1,1)</f>
        <v>6</v>
      </c>
      <c r="H172" s="72">
        <f t="shared" ca="1" si="10"/>
        <v>1182</v>
      </c>
      <c r="I172" s="72">
        <f t="shared" si="11"/>
        <v>197</v>
      </c>
      <c r="J172" s="71" t="str">
        <f ca="1">OFFSET(方块表!$I$2,MATCH(F172,方块表!B:B,0)-2,0,1,1)</f>
        <v>光滑砂石</v>
      </c>
      <c r="K172" s="54" t="str">
        <f>IF(COUNTIF(B$1:$B172,B172)=1,VLOOKUP(B172,图纸表!$A:$D,4,1),"")</f>
        <v/>
      </c>
    </row>
    <row r="173" spans="1:11">
      <c r="A173" s="54">
        <f t="shared" si="9"/>
        <v>172</v>
      </c>
      <c r="B173" s="84">
        <v>15</v>
      </c>
      <c r="C173" s="84">
        <v>44</v>
      </c>
      <c r="D173" s="84">
        <v>1</v>
      </c>
      <c r="E173" s="84">
        <v>64</v>
      </c>
      <c r="F173" s="71">
        <f t="shared" si="8"/>
        <v>104401</v>
      </c>
      <c r="G173" s="72">
        <f ca="1">OFFSET(方块表!$K$2,MATCH(F173,方块表!B:B,0)-2,0,1,1)</f>
        <v>6</v>
      </c>
      <c r="H173" s="72">
        <f t="shared" ca="1" si="10"/>
        <v>384</v>
      </c>
      <c r="I173" s="72">
        <f t="shared" si="11"/>
        <v>64</v>
      </c>
      <c r="J173" s="71" t="str">
        <f ca="1">OFFSET(方块表!$I$2,MATCH(F173,方块表!B:B,0)-2,0,1,1)</f>
        <v>砂石板</v>
      </c>
      <c r="K173" s="54" t="str">
        <f>IF(COUNTIF(B$1:$B173,B173)=1,VLOOKUP(B173,图纸表!$A:$D,4,1),"")</f>
        <v/>
      </c>
    </row>
    <row r="174" spans="1:11">
      <c r="A174" s="54">
        <f t="shared" si="9"/>
        <v>173</v>
      </c>
      <c r="B174" s="84">
        <v>15</v>
      </c>
      <c r="C174" s="84">
        <v>85</v>
      </c>
      <c r="D174" s="84">
        <v>0</v>
      </c>
      <c r="E174" s="84">
        <v>56</v>
      </c>
      <c r="F174" s="71">
        <f t="shared" si="8"/>
        <v>108500</v>
      </c>
      <c r="G174" s="72">
        <f ca="1">OFFSET(方块表!$K$2,MATCH(F174,方块表!B:B,0)-2,0,1,1)</f>
        <v>6</v>
      </c>
      <c r="H174" s="72">
        <f t="shared" ca="1" si="10"/>
        <v>336</v>
      </c>
      <c r="I174" s="72">
        <f t="shared" si="11"/>
        <v>56</v>
      </c>
      <c r="J174" s="71" t="str">
        <f ca="1">OFFSET(方块表!$I$2,MATCH(F174,方块表!B:B,0)-2,0,1,1)</f>
        <v>橡木栅栏</v>
      </c>
      <c r="K174" s="54" t="str">
        <f>IF(COUNTIF(B$1:$B174,B174)=1,VLOOKUP(B174,图纸表!$A:$D,4,1),"")</f>
        <v/>
      </c>
    </row>
    <row r="175" spans="1:11">
      <c r="A175" s="54">
        <f t="shared" si="9"/>
        <v>174</v>
      </c>
      <c r="B175" s="84">
        <v>15</v>
      </c>
      <c r="C175" s="84">
        <v>126</v>
      </c>
      <c r="D175" s="84">
        <v>2</v>
      </c>
      <c r="E175" s="84">
        <v>52</v>
      </c>
      <c r="F175" s="71">
        <f t="shared" si="8"/>
        <v>112602</v>
      </c>
      <c r="G175" s="72">
        <f ca="1">OFFSET(方块表!$K$2,MATCH(F175,方块表!B:B,0)-2,0,1,1)</f>
        <v>6</v>
      </c>
      <c r="H175" s="72">
        <f t="shared" ca="1" si="10"/>
        <v>312</v>
      </c>
      <c r="I175" s="72">
        <f t="shared" si="11"/>
        <v>52</v>
      </c>
      <c r="J175" s="71" t="str">
        <f ca="1">OFFSET(方块表!$I$2,MATCH(F175,方块表!B:B,0)-2,0,1,1)</f>
        <v>单层桦树木板</v>
      </c>
      <c r="K175" s="54" t="str">
        <f>IF(COUNTIF(B$1:$B175,B175)=1,VLOOKUP(B175,图纸表!$A:$D,4,1),"")</f>
        <v/>
      </c>
    </row>
    <row r="176" spans="1:11">
      <c r="A176" s="54">
        <f t="shared" si="9"/>
        <v>175</v>
      </c>
      <c r="B176" s="84">
        <v>15</v>
      </c>
      <c r="C176" s="84">
        <v>160</v>
      </c>
      <c r="D176" s="84">
        <v>1</v>
      </c>
      <c r="E176" s="84">
        <v>142</v>
      </c>
      <c r="F176" s="71">
        <f t="shared" si="8"/>
        <v>116001</v>
      </c>
      <c r="G176" s="72">
        <f ca="1">OFFSET(方块表!$K$2,MATCH(F176,方块表!B:B,0)-2,0,1,1)</f>
        <v>8</v>
      </c>
      <c r="H176" s="72">
        <f t="shared" ca="1" si="10"/>
        <v>1136</v>
      </c>
      <c r="I176" s="72">
        <f t="shared" si="11"/>
        <v>142</v>
      </c>
      <c r="J176" s="71" t="str">
        <f ca="1">OFFSET(方块表!$I$2,MATCH(F176,方块表!B:B,0)-2,0,1,1)</f>
        <v>橙色钢化玻璃窗格</v>
      </c>
      <c r="K176" s="54" t="str">
        <f>IF(COUNTIF(B$1:$B176,B176)=1,VLOOKUP(B176,图纸表!$A:$D,4,1),"")</f>
        <v/>
      </c>
    </row>
    <row r="177" spans="1:11">
      <c r="A177" s="54">
        <f t="shared" si="9"/>
        <v>176</v>
      </c>
      <c r="B177" s="84">
        <v>16</v>
      </c>
      <c r="C177" s="84">
        <v>5</v>
      </c>
      <c r="D177" s="84">
        <v>5</v>
      </c>
      <c r="E177" s="84">
        <v>59</v>
      </c>
      <c r="F177" s="71">
        <f t="shared" si="8"/>
        <v>100505</v>
      </c>
      <c r="G177" s="72">
        <f ca="1">OFFSET(方块表!$K$2,MATCH(F177,方块表!B:B,0)-2,0,1,1)</f>
        <v>4</v>
      </c>
      <c r="H177" s="72">
        <f t="shared" ca="1" si="10"/>
        <v>236</v>
      </c>
      <c r="I177" s="72">
        <f t="shared" si="11"/>
        <v>59</v>
      </c>
      <c r="J177" s="71" t="str">
        <f ca="1">OFFSET(方块表!$I$2,MATCH(F177,方块表!B:B,0)-2,0,1,1)</f>
        <v>暗橡木板</v>
      </c>
      <c r="K177" s="54" t="str">
        <f>IF(COUNTIF(B$1:$B177,B177)=1,VLOOKUP(B177,图纸表!$A:$D,4,1),"")</f>
        <v>build_11_16x16x14-0.schematic</v>
      </c>
    </row>
    <row r="178" spans="1:11">
      <c r="A178" s="54">
        <f t="shared" si="9"/>
        <v>177</v>
      </c>
      <c r="B178" s="84">
        <v>16</v>
      </c>
      <c r="C178" s="84">
        <v>25</v>
      </c>
      <c r="D178" s="84">
        <v>0</v>
      </c>
      <c r="E178" s="84">
        <v>1</v>
      </c>
      <c r="F178" s="71">
        <f t="shared" si="8"/>
        <v>102500</v>
      </c>
      <c r="G178" s="72">
        <f ca="1">OFFSET(方块表!$K$2,MATCH(F178,方块表!B:B,0)-2,0,1,1)</f>
        <v>12</v>
      </c>
      <c r="H178" s="72">
        <f t="shared" ca="1" si="10"/>
        <v>12</v>
      </c>
      <c r="I178" s="72">
        <f t="shared" si="11"/>
        <v>1</v>
      </c>
      <c r="J178" s="71" t="str">
        <f ca="1">OFFSET(方块表!$I$2,MATCH(F178,方块表!B:B,0)-2,0,1,1)</f>
        <v>音乐盒</v>
      </c>
      <c r="K178" s="54" t="str">
        <f>IF(COUNTIF(B$1:$B178,B178)=1,VLOOKUP(B178,图纸表!$A:$D,4,1),"")</f>
        <v/>
      </c>
    </row>
    <row r="179" spans="1:11">
      <c r="A179" s="54">
        <f t="shared" si="9"/>
        <v>178</v>
      </c>
      <c r="B179" s="84">
        <v>16</v>
      </c>
      <c r="C179" s="84">
        <v>44</v>
      </c>
      <c r="D179" s="84">
        <v>5</v>
      </c>
      <c r="E179" s="84">
        <v>28</v>
      </c>
      <c r="F179" s="71">
        <f t="shared" si="8"/>
        <v>104405</v>
      </c>
      <c r="G179" s="72">
        <f ca="1">OFFSET(方块表!$K$2,MATCH(F179,方块表!B:B,0)-2,0,1,1)</f>
        <v>6</v>
      </c>
      <c r="H179" s="72">
        <f t="shared" ca="1" si="10"/>
        <v>168</v>
      </c>
      <c r="I179" s="72">
        <f t="shared" si="11"/>
        <v>28</v>
      </c>
      <c r="J179" s="71" t="str">
        <f ca="1">OFFSET(方块表!$I$2,MATCH(F179,方块表!B:B,0)-2,0,1,1)</f>
        <v>石砖板</v>
      </c>
      <c r="K179" s="54" t="str">
        <f>IF(COUNTIF(B$1:$B179,B179)=1,VLOOKUP(B179,图纸表!$A:$D,4,1),"")</f>
        <v/>
      </c>
    </row>
    <row r="180" spans="1:11">
      <c r="A180" s="54">
        <f t="shared" si="9"/>
        <v>179</v>
      </c>
      <c r="B180" s="84">
        <v>16</v>
      </c>
      <c r="C180" s="84">
        <v>50</v>
      </c>
      <c r="D180" s="84">
        <v>5</v>
      </c>
      <c r="E180" s="84">
        <v>8</v>
      </c>
      <c r="F180" s="71">
        <f t="shared" si="8"/>
        <v>105005</v>
      </c>
      <c r="G180" s="72">
        <f ca="1">OFFSET(方块表!$K$2,MATCH(F180,方块表!B:B,0)-2,0,1,1)</f>
        <v>8</v>
      </c>
      <c r="H180" s="72">
        <f t="shared" ca="1" si="10"/>
        <v>64</v>
      </c>
      <c r="I180" s="72">
        <f t="shared" si="11"/>
        <v>8</v>
      </c>
      <c r="J180" s="71" t="str">
        <f ca="1">OFFSET(方块表!$I$2,MATCH(F180,方块表!B:B,0)-2,0,1,1)</f>
        <v>火把</v>
      </c>
      <c r="K180" s="54" t="str">
        <f>IF(COUNTIF(B$1:$B180,B180)=1,VLOOKUP(B180,图纸表!$A:$D,4,1),"")</f>
        <v/>
      </c>
    </row>
    <row r="181" spans="1:11">
      <c r="A181" s="54">
        <f t="shared" si="9"/>
        <v>180</v>
      </c>
      <c r="B181" s="84">
        <v>16</v>
      </c>
      <c r="C181" s="84">
        <v>53</v>
      </c>
      <c r="D181" s="84">
        <v>0</v>
      </c>
      <c r="E181" s="84">
        <v>18</v>
      </c>
      <c r="F181" s="71">
        <f t="shared" si="8"/>
        <v>105300</v>
      </c>
      <c r="G181" s="72">
        <f ca="1">OFFSET(方块表!$K$2,MATCH(F181,方块表!B:B,0)-2,0,1,1)</f>
        <v>6</v>
      </c>
      <c r="H181" s="72">
        <f t="shared" ca="1" si="10"/>
        <v>108</v>
      </c>
      <c r="I181" s="72">
        <f t="shared" si="11"/>
        <v>18</v>
      </c>
      <c r="J181" s="71" t="str">
        <f ca="1">OFFSET(方块表!$I$2,MATCH(F181,方块表!B:B,0)-2,0,1,1)</f>
        <v>橡木楼梯</v>
      </c>
      <c r="K181" s="54" t="str">
        <f>IF(COUNTIF(B$1:$B181,B181)=1,VLOOKUP(B181,图纸表!$A:$D,4,1),"")</f>
        <v/>
      </c>
    </row>
    <row r="182" spans="1:11">
      <c r="A182" s="54">
        <f t="shared" si="9"/>
        <v>181</v>
      </c>
      <c r="B182" s="84">
        <v>16</v>
      </c>
      <c r="C182" s="84">
        <v>76</v>
      </c>
      <c r="D182" s="84">
        <v>5</v>
      </c>
      <c r="E182" s="84">
        <v>2</v>
      </c>
      <c r="F182" s="71">
        <f t="shared" si="8"/>
        <v>107605</v>
      </c>
      <c r="G182" s="72">
        <f ca="1">OFFSET(方块表!$K$2,MATCH(F182,方块表!B:B,0)-2,0,1,1)</f>
        <v>8</v>
      </c>
      <c r="H182" s="72">
        <f t="shared" ca="1" si="10"/>
        <v>16</v>
      </c>
      <c r="I182" s="72">
        <f t="shared" si="11"/>
        <v>2</v>
      </c>
      <c r="J182" s="71" t="str">
        <f ca="1">OFFSET(方块表!$I$2,MATCH(F182,方块表!B:B,0)-2,0,1,1)</f>
        <v>红石火把</v>
      </c>
      <c r="K182" s="54" t="str">
        <f>IF(COUNTIF(B$1:$B182,B182)=1,VLOOKUP(B182,图纸表!$A:$D,4,1),"")</f>
        <v/>
      </c>
    </row>
    <row r="183" spans="1:11">
      <c r="A183" s="54">
        <f t="shared" si="9"/>
        <v>182</v>
      </c>
      <c r="B183" s="84">
        <v>16</v>
      </c>
      <c r="C183" s="84">
        <v>85</v>
      </c>
      <c r="D183" s="84">
        <v>0</v>
      </c>
      <c r="E183" s="84">
        <v>23</v>
      </c>
      <c r="F183" s="71">
        <f t="shared" si="8"/>
        <v>108500</v>
      </c>
      <c r="G183" s="72">
        <f ca="1">OFFSET(方块表!$K$2,MATCH(F183,方块表!B:B,0)-2,0,1,1)</f>
        <v>6</v>
      </c>
      <c r="H183" s="72">
        <f t="shared" ca="1" si="10"/>
        <v>138</v>
      </c>
      <c r="I183" s="72">
        <f t="shared" si="11"/>
        <v>23</v>
      </c>
      <c r="J183" s="71" t="str">
        <f ca="1">OFFSET(方块表!$I$2,MATCH(F183,方块表!B:B,0)-2,0,1,1)</f>
        <v>橡木栅栏</v>
      </c>
      <c r="K183" s="54" t="str">
        <f>IF(COUNTIF(B$1:$B183,B183)=1,VLOOKUP(B183,图纸表!$A:$D,4,1),"")</f>
        <v/>
      </c>
    </row>
    <row r="184" spans="1:11">
      <c r="A184" s="54">
        <f t="shared" si="9"/>
        <v>183</v>
      </c>
      <c r="B184" s="84">
        <v>16</v>
      </c>
      <c r="C184" s="84">
        <v>89</v>
      </c>
      <c r="D184" s="84">
        <v>0</v>
      </c>
      <c r="E184" s="84">
        <v>5</v>
      </c>
      <c r="F184" s="71">
        <f t="shared" si="8"/>
        <v>108900</v>
      </c>
      <c r="G184" s="72">
        <f ca="1">OFFSET(方块表!$K$2,MATCH(F184,方块表!B:B,0)-2,0,1,1)</f>
        <v>10</v>
      </c>
      <c r="H184" s="72">
        <f t="shared" ca="1" si="10"/>
        <v>50</v>
      </c>
      <c r="I184" s="72">
        <f t="shared" si="11"/>
        <v>5</v>
      </c>
      <c r="J184" s="71" t="str">
        <f ca="1">OFFSET(方块表!$I$2,MATCH(F184,方块表!B:B,0)-2,0,1,1)</f>
        <v>萤石</v>
      </c>
      <c r="K184" s="54" t="str">
        <f>IF(COUNTIF(B$1:$B184,B184)=1,VLOOKUP(B184,图纸表!$A:$D,4,1),"")</f>
        <v/>
      </c>
    </row>
    <row r="185" spans="1:11">
      <c r="A185" s="54">
        <f t="shared" si="9"/>
        <v>184</v>
      </c>
      <c r="B185" s="84">
        <v>16</v>
      </c>
      <c r="C185" s="84">
        <v>98</v>
      </c>
      <c r="D185" s="84">
        <v>0</v>
      </c>
      <c r="E185" s="84">
        <v>339</v>
      </c>
      <c r="F185" s="71">
        <f t="shared" si="8"/>
        <v>109800</v>
      </c>
      <c r="G185" s="72">
        <f ca="1">OFFSET(方块表!$K$2,MATCH(F185,方块表!B:B,0)-2,0,1,1)</f>
        <v>4</v>
      </c>
      <c r="H185" s="72">
        <f t="shared" ca="1" si="10"/>
        <v>1356</v>
      </c>
      <c r="I185" s="72">
        <f t="shared" si="11"/>
        <v>339</v>
      </c>
      <c r="J185" s="71" t="str">
        <f ca="1">OFFSET(方块表!$I$2,MATCH(F185,方块表!B:B,0)-2,0,1,1)</f>
        <v>石砖</v>
      </c>
      <c r="K185" s="54" t="str">
        <f>IF(COUNTIF(B$1:$B185,B185)=1,VLOOKUP(B185,图纸表!$A:$D,4,1),"")</f>
        <v/>
      </c>
    </row>
    <row r="186" spans="1:11">
      <c r="A186" s="54">
        <f t="shared" si="9"/>
        <v>185</v>
      </c>
      <c r="B186" s="84">
        <v>16</v>
      </c>
      <c r="C186" s="84">
        <v>98</v>
      </c>
      <c r="D186" s="84">
        <v>3</v>
      </c>
      <c r="E186" s="84">
        <v>6</v>
      </c>
      <c r="F186" s="71">
        <f t="shared" si="8"/>
        <v>109803</v>
      </c>
      <c r="G186" s="72">
        <f ca="1">OFFSET(方块表!$K$2,MATCH(F186,方块表!B:B,0)-2,0,1,1)</f>
        <v>4</v>
      </c>
      <c r="H186" s="72">
        <f t="shared" ca="1" si="10"/>
        <v>24</v>
      </c>
      <c r="I186" s="72">
        <f t="shared" si="11"/>
        <v>6</v>
      </c>
      <c r="J186" s="71" t="str">
        <f ca="1">OFFSET(方块表!$I$2,MATCH(F186,方块表!B:B,0)-2,0,1,1)</f>
        <v>凿刻石砖</v>
      </c>
      <c r="K186" s="54" t="str">
        <f>IF(COUNTIF(B$1:$B186,B186)=1,VLOOKUP(B186,图纸表!$A:$D,4,1),"")</f>
        <v/>
      </c>
    </row>
    <row r="187" spans="1:11">
      <c r="A187" s="54">
        <f t="shared" si="9"/>
        <v>186</v>
      </c>
      <c r="B187" s="84">
        <v>16</v>
      </c>
      <c r="C187" s="84">
        <v>109</v>
      </c>
      <c r="D187" s="84">
        <v>0</v>
      </c>
      <c r="E187" s="84">
        <v>109</v>
      </c>
      <c r="F187" s="71">
        <f t="shared" si="8"/>
        <v>110900</v>
      </c>
      <c r="G187" s="72">
        <f ca="1">OFFSET(方块表!$K$2,MATCH(F187,方块表!B:B,0)-2,0,1,1)</f>
        <v>6</v>
      </c>
      <c r="H187" s="72">
        <f t="shared" ca="1" si="10"/>
        <v>654</v>
      </c>
      <c r="I187" s="72">
        <f t="shared" si="11"/>
        <v>109</v>
      </c>
      <c r="J187" s="71" t="str">
        <f ca="1">OFFSET(方块表!$I$2,MATCH(F187,方块表!B:B,0)-2,0,1,1)</f>
        <v>石砖楼梯</v>
      </c>
      <c r="K187" s="54" t="str">
        <f>IF(COUNTIF(B$1:$B187,B187)=1,VLOOKUP(B187,图纸表!$A:$D,4,1),"")</f>
        <v/>
      </c>
    </row>
    <row r="188" spans="1:11">
      <c r="A188" s="54">
        <f t="shared" si="9"/>
        <v>187</v>
      </c>
      <c r="B188" s="84">
        <v>16</v>
      </c>
      <c r="C188" s="84">
        <v>160</v>
      </c>
      <c r="D188" s="84">
        <v>1</v>
      </c>
      <c r="E188" s="84">
        <v>16</v>
      </c>
      <c r="F188" s="71">
        <f t="shared" si="8"/>
        <v>116001</v>
      </c>
      <c r="G188" s="72">
        <f ca="1">OFFSET(方块表!$K$2,MATCH(F188,方块表!B:B,0)-2,0,1,1)</f>
        <v>8</v>
      </c>
      <c r="H188" s="72">
        <f t="shared" ca="1" si="10"/>
        <v>128</v>
      </c>
      <c r="I188" s="72">
        <f t="shared" si="11"/>
        <v>16</v>
      </c>
      <c r="J188" s="71" t="str">
        <f ca="1">OFFSET(方块表!$I$2,MATCH(F188,方块表!B:B,0)-2,0,1,1)</f>
        <v>橙色钢化玻璃窗格</v>
      </c>
      <c r="K188" s="54" t="str">
        <f>IF(COUNTIF(B$1:$B188,B188)=1,VLOOKUP(B188,图纸表!$A:$D,4,1),"")</f>
        <v/>
      </c>
    </row>
    <row r="189" spans="1:11">
      <c r="A189" s="54">
        <f t="shared" si="9"/>
        <v>188</v>
      </c>
      <c r="B189" s="84">
        <v>16</v>
      </c>
      <c r="C189" s="84">
        <v>160</v>
      </c>
      <c r="D189" s="84">
        <v>2</v>
      </c>
      <c r="E189" s="84">
        <v>17</v>
      </c>
      <c r="F189" s="71">
        <f t="shared" si="8"/>
        <v>116002</v>
      </c>
      <c r="G189" s="72">
        <f ca="1">OFFSET(方块表!$K$2,MATCH(F189,方块表!B:B,0)-2,0,1,1)</f>
        <v>8</v>
      </c>
      <c r="H189" s="72">
        <f t="shared" ca="1" si="10"/>
        <v>136</v>
      </c>
      <c r="I189" s="72">
        <f t="shared" si="11"/>
        <v>17</v>
      </c>
      <c r="J189" s="71" t="str">
        <f ca="1">OFFSET(方块表!$I$2,MATCH(F189,方块表!B:B,0)-2,0,1,1)</f>
        <v>品红色钢化玻璃窗格</v>
      </c>
      <c r="K189" s="54" t="str">
        <f>IF(COUNTIF(B$1:$B189,B189)=1,VLOOKUP(B189,图纸表!$A:$D,4,1),"")</f>
        <v/>
      </c>
    </row>
    <row r="190" spans="1:11">
      <c r="A190" s="54">
        <f t="shared" si="9"/>
        <v>189</v>
      </c>
      <c r="B190" s="84">
        <v>16</v>
      </c>
      <c r="C190" s="84">
        <v>160</v>
      </c>
      <c r="D190" s="84">
        <v>3</v>
      </c>
      <c r="E190" s="84">
        <v>24</v>
      </c>
      <c r="F190" s="71">
        <f t="shared" si="8"/>
        <v>116003</v>
      </c>
      <c r="G190" s="72">
        <f ca="1">OFFSET(方块表!$K$2,MATCH(F190,方块表!B:B,0)-2,0,1,1)</f>
        <v>8</v>
      </c>
      <c r="H190" s="72">
        <f t="shared" ca="1" si="10"/>
        <v>192</v>
      </c>
      <c r="I190" s="72">
        <f t="shared" si="11"/>
        <v>24</v>
      </c>
      <c r="J190" s="71" t="str">
        <f ca="1">OFFSET(方块表!$I$2,MATCH(F190,方块表!B:B,0)-2,0,1,1)</f>
        <v>浅蓝色钢化玻璃窗格</v>
      </c>
      <c r="K190" s="54" t="str">
        <f>IF(COUNTIF(B$1:$B190,B190)=1,VLOOKUP(B190,图纸表!$A:$D,4,1),"")</f>
        <v/>
      </c>
    </row>
    <row r="191" spans="1:11">
      <c r="A191" s="54">
        <f t="shared" si="9"/>
        <v>190</v>
      </c>
      <c r="B191" s="84">
        <v>16</v>
      </c>
      <c r="C191" s="84">
        <v>160</v>
      </c>
      <c r="D191" s="84">
        <v>4</v>
      </c>
      <c r="E191" s="84">
        <v>16</v>
      </c>
      <c r="F191" s="71">
        <f t="shared" si="8"/>
        <v>116004</v>
      </c>
      <c r="G191" s="72">
        <f ca="1">OFFSET(方块表!$K$2,MATCH(F191,方块表!B:B,0)-2,0,1,1)</f>
        <v>8</v>
      </c>
      <c r="H191" s="72">
        <f t="shared" ca="1" si="10"/>
        <v>128</v>
      </c>
      <c r="I191" s="72">
        <f t="shared" si="11"/>
        <v>16</v>
      </c>
      <c r="J191" s="71" t="str">
        <f ca="1">OFFSET(方块表!$I$2,MATCH(F191,方块表!B:B,0)-2,0,1,1)</f>
        <v>黄色钢化玻璃窗格</v>
      </c>
      <c r="K191" s="54" t="str">
        <f>IF(COUNTIF(B$1:$B191,B191)=1,VLOOKUP(B191,图纸表!$A:$D,4,1),"")</f>
        <v/>
      </c>
    </row>
    <row r="192" spans="1:11">
      <c r="A192" s="54">
        <f t="shared" si="9"/>
        <v>191</v>
      </c>
      <c r="B192" s="84">
        <v>16</v>
      </c>
      <c r="C192" s="84">
        <v>160</v>
      </c>
      <c r="D192" s="84">
        <v>5</v>
      </c>
      <c r="E192" s="84">
        <v>12</v>
      </c>
      <c r="F192" s="71">
        <f t="shared" si="8"/>
        <v>116005</v>
      </c>
      <c r="G192" s="72">
        <f ca="1">OFFSET(方块表!$K$2,MATCH(F192,方块表!B:B,0)-2,0,1,1)</f>
        <v>8</v>
      </c>
      <c r="H192" s="72">
        <f t="shared" ca="1" si="10"/>
        <v>96</v>
      </c>
      <c r="I192" s="72">
        <f t="shared" si="11"/>
        <v>12</v>
      </c>
      <c r="J192" s="71" t="str">
        <f ca="1">OFFSET(方块表!$I$2,MATCH(F192,方块表!B:B,0)-2,0,1,1)</f>
        <v>浅绿色钢化玻璃窗格</v>
      </c>
      <c r="K192" s="54" t="str">
        <f>IF(COUNTIF(B$1:$B192,B192)=1,VLOOKUP(B192,图纸表!$A:$D,4,1),"")</f>
        <v/>
      </c>
    </row>
    <row r="193" spans="1:11">
      <c r="A193" s="54">
        <f t="shared" si="9"/>
        <v>192</v>
      </c>
      <c r="B193" s="84">
        <v>16</v>
      </c>
      <c r="C193" s="84">
        <v>160</v>
      </c>
      <c r="D193" s="84">
        <v>6</v>
      </c>
      <c r="E193" s="84">
        <v>13</v>
      </c>
      <c r="F193" s="71">
        <f t="shared" si="8"/>
        <v>116006</v>
      </c>
      <c r="G193" s="72">
        <f ca="1">OFFSET(方块表!$K$2,MATCH(F193,方块表!B:B,0)-2,0,1,1)</f>
        <v>8</v>
      </c>
      <c r="H193" s="72">
        <f t="shared" ca="1" si="10"/>
        <v>104</v>
      </c>
      <c r="I193" s="72">
        <f t="shared" si="11"/>
        <v>13</v>
      </c>
      <c r="J193" s="71" t="str">
        <f ca="1">OFFSET(方块表!$I$2,MATCH(F193,方块表!B:B,0)-2,0,1,1)</f>
        <v>粉色钢化玻璃窗格</v>
      </c>
      <c r="K193" s="54" t="str">
        <f>IF(COUNTIF(B$1:$B193,B193)=1,VLOOKUP(B193,图纸表!$A:$D,4,1),"")</f>
        <v/>
      </c>
    </row>
    <row r="194" spans="1:11">
      <c r="A194" s="54">
        <f t="shared" si="9"/>
        <v>193</v>
      </c>
      <c r="B194" s="84">
        <v>16</v>
      </c>
      <c r="C194" s="84">
        <v>160</v>
      </c>
      <c r="D194" s="84">
        <v>9</v>
      </c>
      <c r="E194" s="84">
        <v>13</v>
      </c>
      <c r="F194" s="71">
        <f t="shared" ref="F194:F257" si="12">_xlfn.NUMBERVALUE(CONCATENATE(1,IF(LEN(C194)=1,"00"&amp;C194,IF(LEN(C194)=2,"0"&amp;C194,C194)),IF(LEN(D194)=1,"0"&amp;D194,D194)))</f>
        <v>116009</v>
      </c>
      <c r="G194" s="72">
        <f ca="1">OFFSET(方块表!$K$2,MATCH(F194,方块表!B:B,0)-2,0,1,1)</f>
        <v>8</v>
      </c>
      <c r="H194" s="72">
        <f t="shared" ca="1" si="10"/>
        <v>104</v>
      </c>
      <c r="I194" s="72">
        <f t="shared" si="11"/>
        <v>13</v>
      </c>
      <c r="J194" s="71" t="str">
        <f ca="1">OFFSET(方块表!$I$2,MATCH(F194,方块表!B:B,0)-2,0,1,1)</f>
        <v>青色钢化玻璃窗格</v>
      </c>
      <c r="K194" s="54" t="str">
        <f>IF(COUNTIF(B$1:$B194,B194)=1,VLOOKUP(B194,图纸表!$A:$D,4,1),"")</f>
        <v/>
      </c>
    </row>
    <row r="195" spans="1:11">
      <c r="A195" s="54">
        <f t="shared" ref="A195:A258" si="13">ROW()-1</f>
        <v>194</v>
      </c>
      <c r="B195" s="84">
        <v>16</v>
      </c>
      <c r="C195" s="84">
        <v>160</v>
      </c>
      <c r="D195" s="84">
        <v>12</v>
      </c>
      <c r="E195" s="84">
        <v>16</v>
      </c>
      <c r="F195" s="71">
        <f t="shared" si="12"/>
        <v>116012</v>
      </c>
      <c r="G195" s="72">
        <f ca="1">OFFSET(方块表!$K$2,MATCH(F195,方块表!B:B,0)-2,0,1,1)</f>
        <v>8</v>
      </c>
      <c r="H195" s="72">
        <f t="shared" ref="H195:H258" ca="1" si="14">G195*E195</f>
        <v>128</v>
      </c>
      <c r="I195" s="72">
        <f t="shared" ref="I195:I258" si="15">E195</f>
        <v>16</v>
      </c>
      <c r="J195" s="71" t="str">
        <f ca="1">OFFSET(方块表!$I$2,MATCH(F195,方块表!B:B,0)-2,0,1,1)</f>
        <v>棕色钢化玻璃窗格</v>
      </c>
      <c r="K195" s="54" t="str">
        <f>IF(COUNTIF(B$1:$B195,B195)=1,VLOOKUP(B195,图纸表!$A:$D,4,1),"")</f>
        <v/>
      </c>
    </row>
    <row r="196" spans="1:11">
      <c r="A196" s="54">
        <f t="shared" si="13"/>
        <v>195</v>
      </c>
      <c r="B196" s="84">
        <v>16</v>
      </c>
      <c r="C196" s="84">
        <v>164</v>
      </c>
      <c r="D196" s="84">
        <v>0</v>
      </c>
      <c r="E196" s="84">
        <v>102</v>
      </c>
      <c r="F196" s="71">
        <f t="shared" si="12"/>
        <v>116400</v>
      </c>
      <c r="G196" s="72">
        <f ca="1">OFFSET(方块表!$K$2,MATCH(F196,方块表!B:B,0)-2,0,1,1)</f>
        <v>6</v>
      </c>
      <c r="H196" s="72">
        <f t="shared" ca="1" si="14"/>
        <v>612</v>
      </c>
      <c r="I196" s="72">
        <f t="shared" si="15"/>
        <v>102</v>
      </c>
      <c r="J196" s="71" t="str">
        <f ca="1">OFFSET(方块表!$I$2,MATCH(F196,方块表!B:B,0)-2,0,1,1)</f>
        <v>暗橡木楼梯</v>
      </c>
      <c r="K196" s="54" t="str">
        <f>IF(COUNTIF(B$1:$B196,B196)=1,VLOOKUP(B196,图纸表!$A:$D,4,1),"")</f>
        <v/>
      </c>
    </row>
    <row r="197" spans="1:11">
      <c r="A197" s="54">
        <f t="shared" si="13"/>
        <v>196</v>
      </c>
      <c r="B197" s="84">
        <v>16</v>
      </c>
      <c r="C197" s="84">
        <v>171</v>
      </c>
      <c r="D197" s="84">
        <v>14</v>
      </c>
      <c r="E197" s="84">
        <v>9</v>
      </c>
      <c r="F197" s="71">
        <f t="shared" si="12"/>
        <v>117114</v>
      </c>
      <c r="G197" s="72">
        <f ca="1">OFFSET(方块表!$K$2,MATCH(F197,方块表!B:B,0)-2,0,1,1)</f>
        <v>4</v>
      </c>
      <c r="H197" s="72">
        <f t="shared" ca="1" si="14"/>
        <v>36</v>
      </c>
      <c r="I197" s="72">
        <f t="shared" si="15"/>
        <v>9</v>
      </c>
      <c r="J197" s="71" t="str">
        <f ca="1">OFFSET(方块表!$I$2,MATCH(F197,方块表!B:B,0)-2,0,1,1)</f>
        <v>红色地毯</v>
      </c>
      <c r="K197" s="54" t="str">
        <f>IF(COUNTIF(B$1:$B197,B197)=1,VLOOKUP(B197,图纸表!$A:$D,4,1),"")</f>
        <v/>
      </c>
    </row>
    <row r="198" spans="1:11">
      <c r="A198" s="54">
        <f t="shared" si="13"/>
        <v>197</v>
      </c>
      <c r="B198" s="84">
        <v>17</v>
      </c>
      <c r="C198" s="84">
        <v>4</v>
      </c>
      <c r="D198" s="84">
        <v>0</v>
      </c>
      <c r="E198" s="84">
        <v>40</v>
      </c>
      <c r="F198" s="71">
        <f t="shared" si="12"/>
        <v>100400</v>
      </c>
      <c r="G198" s="72">
        <f ca="1">OFFSET(方块表!$K$2,MATCH(F198,方块表!B:B,0)-2,0,1,1)</f>
        <v>2</v>
      </c>
      <c r="H198" s="72">
        <f t="shared" ca="1" si="14"/>
        <v>80</v>
      </c>
      <c r="I198" s="72">
        <f t="shared" si="15"/>
        <v>40</v>
      </c>
      <c r="J198" s="71" t="str">
        <f ca="1">OFFSET(方块表!$I$2,MATCH(F198,方块表!B:B,0)-2,0,1,1)</f>
        <v>鹅卵石</v>
      </c>
      <c r="K198" s="54" t="str">
        <f>IF(COUNTIF(B$1:$B198,B198)=1,VLOOKUP(B198,图纸表!$A:$D,4,1),"")</f>
        <v>build_12_11x11x10-1.schematic</v>
      </c>
    </row>
    <row r="199" spans="1:11">
      <c r="A199" s="54">
        <f t="shared" si="13"/>
        <v>198</v>
      </c>
      <c r="B199" s="84">
        <v>17</v>
      </c>
      <c r="C199" s="84">
        <v>5</v>
      </c>
      <c r="D199" s="84">
        <v>0</v>
      </c>
      <c r="E199" s="84">
        <v>88</v>
      </c>
      <c r="F199" s="71">
        <f t="shared" si="12"/>
        <v>100500</v>
      </c>
      <c r="G199" s="72">
        <f ca="1">OFFSET(方块表!$K$2,MATCH(F199,方块表!B:B,0)-2,0,1,1)</f>
        <v>4</v>
      </c>
      <c r="H199" s="72">
        <f t="shared" ca="1" si="14"/>
        <v>352</v>
      </c>
      <c r="I199" s="72">
        <f t="shared" si="15"/>
        <v>88</v>
      </c>
      <c r="J199" s="71" t="str">
        <f ca="1">OFFSET(方块表!$I$2,MATCH(F199,方块表!B:B,0)-2,0,1,1)</f>
        <v>橡木板</v>
      </c>
      <c r="K199" s="54" t="str">
        <f>IF(COUNTIF(B$1:$B199,B199)=1,VLOOKUP(B199,图纸表!$A:$D,4,1),"")</f>
        <v/>
      </c>
    </row>
    <row r="200" spans="1:11">
      <c r="A200" s="54">
        <f t="shared" si="13"/>
        <v>199</v>
      </c>
      <c r="B200" s="84">
        <v>17</v>
      </c>
      <c r="C200" s="84">
        <v>5</v>
      </c>
      <c r="D200" s="84">
        <v>2</v>
      </c>
      <c r="E200" s="84">
        <v>33</v>
      </c>
      <c r="F200" s="71">
        <f t="shared" si="12"/>
        <v>100502</v>
      </c>
      <c r="G200" s="72">
        <f ca="1">OFFSET(方块表!$K$2,MATCH(F200,方块表!B:B,0)-2,0,1,1)</f>
        <v>4</v>
      </c>
      <c r="H200" s="72">
        <f t="shared" ca="1" si="14"/>
        <v>132</v>
      </c>
      <c r="I200" s="72">
        <f t="shared" si="15"/>
        <v>33</v>
      </c>
      <c r="J200" s="71" t="str">
        <f ca="1">OFFSET(方块表!$I$2,MATCH(F200,方块表!B:B,0)-2,0,1,1)</f>
        <v>桦树木板</v>
      </c>
      <c r="K200" s="54" t="str">
        <f>IF(COUNTIF(B$1:$B200,B200)=1,VLOOKUP(B200,图纸表!$A:$D,4,1),"")</f>
        <v/>
      </c>
    </row>
    <row r="201" spans="1:11">
      <c r="A201" s="54">
        <f t="shared" si="13"/>
        <v>200</v>
      </c>
      <c r="B201" s="84">
        <v>17</v>
      </c>
      <c r="C201" s="84">
        <v>17</v>
      </c>
      <c r="D201" s="84">
        <v>0</v>
      </c>
      <c r="E201" s="84">
        <v>11</v>
      </c>
      <c r="F201" s="71">
        <f t="shared" si="12"/>
        <v>101700</v>
      </c>
      <c r="G201" s="72">
        <f ca="1">OFFSET(方块表!$K$2,MATCH(F201,方块表!B:B,0)-2,0,1,1)</f>
        <v>2</v>
      </c>
      <c r="H201" s="72">
        <f t="shared" ca="1" si="14"/>
        <v>22</v>
      </c>
      <c r="I201" s="72">
        <f t="shared" si="15"/>
        <v>11</v>
      </c>
      <c r="J201" s="71" t="str">
        <f ca="1">OFFSET(方块表!$I$2,MATCH(F201,方块表!B:B,0)-2,0,1,1)</f>
        <v>橡树木</v>
      </c>
      <c r="K201" s="54" t="str">
        <f>IF(COUNTIF(B$1:$B201,B201)=1,VLOOKUP(B201,图纸表!$A:$D,4,1),"")</f>
        <v/>
      </c>
    </row>
    <row r="202" spans="1:11">
      <c r="A202" s="54">
        <f t="shared" si="13"/>
        <v>201</v>
      </c>
      <c r="B202" s="84">
        <v>17</v>
      </c>
      <c r="C202" s="84">
        <v>53</v>
      </c>
      <c r="D202" s="84">
        <v>0</v>
      </c>
      <c r="E202" s="84">
        <v>102</v>
      </c>
      <c r="F202" s="71">
        <f t="shared" si="12"/>
        <v>105300</v>
      </c>
      <c r="G202" s="72">
        <f ca="1">OFFSET(方块表!$K$2,MATCH(F202,方块表!B:B,0)-2,0,1,1)</f>
        <v>6</v>
      </c>
      <c r="H202" s="72">
        <f t="shared" ca="1" si="14"/>
        <v>612</v>
      </c>
      <c r="I202" s="72">
        <f t="shared" si="15"/>
        <v>102</v>
      </c>
      <c r="J202" s="71" t="str">
        <f ca="1">OFFSET(方块表!$I$2,MATCH(F202,方块表!B:B,0)-2,0,1,1)</f>
        <v>橡木楼梯</v>
      </c>
      <c r="K202" s="54" t="str">
        <f>IF(COUNTIF(B$1:$B202,B202)=1,VLOOKUP(B202,图纸表!$A:$D,4,1),"")</f>
        <v/>
      </c>
    </row>
    <row r="203" spans="1:11">
      <c r="A203" s="54">
        <f t="shared" si="13"/>
        <v>202</v>
      </c>
      <c r="B203" s="84">
        <v>17</v>
      </c>
      <c r="C203" s="84">
        <v>126</v>
      </c>
      <c r="D203" s="84">
        <v>0</v>
      </c>
      <c r="E203" s="84">
        <v>18</v>
      </c>
      <c r="F203" s="71">
        <f t="shared" si="12"/>
        <v>112600</v>
      </c>
      <c r="G203" s="72">
        <f ca="1">OFFSET(方块表!$K$2,MATCH(F203,方块表!B:B,0)-2,0,1,1)</f>
        <v>6</v>
      </c>
      <c r="H203" s="72">
        <f t="shared" ca="1" si="14"/>
        <v>108</v>
      </c>
      <c r="I203" s="72">
        <f t="shared" si="15"/>
        <v>18</v>
      </c>
      <c r="J203" s="71" t="str">
        <f ca="1">OFFSET(方块表!$I$2,MATCH(F203,方块表!B:B,0)-2,0,1,1)</f>
        <v>单层橡木板</v>
      </c>
      <c r="K203" s="54" t="str">
        <f>IF(COUNTIF(B$1:$B203,B203)=1,VLOOKUP(B203,图纸表!$A:$D,4,1),"")</f>
        <v/>
      </c>
    </row>
    <row r="204" spans="1:11">
      <c r="A204" s="54">
        <f t="shared" si="13"/>
        <v>203</v>
      </c>
      <c r="B204" s="84">
        <v>18</v>
      </c>
      <c r="C204" s="84">
        <v>4</v>
      </c>
      <c r="D204" s="84">
        <v>0</v>
      </c>
      <c r="E204" s="84">
        <v>14</v>
      </c>
      <c r="F204" s="71">
        <f t="shared" si="12"/>
        <v>100400</v>
      </c>
      <c r="G204" s="72">
        <f ca="1">OFFSET(方块表!$K$2,MATCH(F204,方块表!B:B,0)-2,0,1,1)</f>
        <v>2</v>
      </c>
      <c r="H204" s="72">
        <f t="shared" ca="1" si="14"/>
        <v>28</v>
      </c>
      <c r="I204" s="72">
        <f t="shared" si="15"/>
        <v>14</v>
      </c>
      <c r="J204" s="71" t="str">
        <f ca="1">OFFSET(方块表!$I$2,MATCH(F204,方块表!B:B,0)-2,0,1,1)</f>
        <v>鹅卵石</v>
      </c>
      <c r="K204" s="54" t="str">
        <f>IF(COUNTIF(B$1:$B204,B204)=1,VLOOKUP(B204,图纸表!$A:$D,4,1),"")</f>
        <v>build_13_11x11x10-0.schematic</v>
      </c>
    </row>
    <row r="205" spans="1:11">
      <c r="A205" s="54">
        <f t="shared" si="13"/>
        <v>204</v>
      </c>
      <c r="B205" s="84">
        <v>18</v>
      </c>
      <c r="C205" s="84">
        <v>5</v>
      </c>
      <c r="D205" s="84">
        <v>0</v>
      </c>
      <c r="E205" s="84">
        <v>63</v>
      </c>
      <c r="F205" s="71">
        <f t="shared" si="12"/>
        <v>100500</v>
      </c>
      <c r="G205" s="72">
        <f ca="1">OFFSET(方块表!$K$2,MATCH(F205,方块表!B:B,0)-2,0,1,1)</f>
        <v>4</v>
      </c>
      <c r="H205" s="72">
        <f t="shared" ca="1" si="14"/>
        <v>252</v>
      </c>
      <c r="I205" s="72">
        <f t="shared" si="15"/>
        <v>63</v>
      </c>
      <c r="J205" s="71" t="str">
        <f ca="1">OFFSET(方块表!$I$2,MATCH(F205,方块表!B:B,0)-2,0,1,1)</f>
        <v>橡木板</v>
      </c>
      <c r="K205" s="54" t="str">
        <f>IF(COUNTIF(B$1:$B205,B205)=1,VLOOKUP(B205,图纸表!$A:$D,4,1),"")</f>
        <v/>
      </c>
    </row>
    <row r="206" spans="1:11">
      <c r="A206" s="54">
        <f t="shared" si="13"/>
        <v>205</v>
      </c>
      <c r="B206" s="84">
        <v>18</v>
      </c>
      <c r="C206" s="84">
        <v>17</v>
      </c>
      <c r="D206" s="84">
        <v>0</v>
      </c>
      <c r="E206" s="84">
        <v>84</v>
      </c>
      <c r="F206" s="71">
        <f t="shared" si="12"/>
        <v>101700</v>
      </c>
      <c r="G206" s="72">
        <f ca="1">OFFSET(方块表!$K$2,MATCH(F206,方块表!B:B,0)-2,0,1,1)</f>
        <v>2</v>
      </c>
      <c r="H206" s="72">
        <f t="shared" ca="1" si="14"/>
        <v>168</v>
      </c>
      <c r="I206" s="72">
        <f t="shared" si="15"/>
        <v>84</v>
      </c>
      <c r="J206" s="71" t="str">
        <f ca="1">OFFSET(方块表!$I$2,MATCH(F206,方块表!B:B,0)-2,0,1,1)</f>
        <v>橡树木</v>
      </c>
      <c r="K206" s="54" t="str">
        <f>IF(COUNTIF(B$1:$B206,B206)=1,VLOOKUP(B206,图纸表!$A:$D,4,1),"")</f>
        <v/>
      </c>
    </row>
    <row r="207" spans="1:11">
      <c r="A207" s="54">
        <f t="shared" si="13"/>
        <v>206</v>
      </c>
      <c r="B207" s="84">
        <v>18</v>
      </c>
      <c r="C207" s="84">
        <v>53</v>
      </c>
      <c r="D207" s="84">
        <v>0</v>
      </c>
      <c r="E207" s="84">
        <v>14</v>
      </c>
      <c r="F207" s="71">
        <f t="shared" si="12"/>
        <v>105300</v>
      </c>
      <c r="G207" s="72">
        <f ca="1">OFFSET(方块表!$K$2,MATCH(F207,方块表!B:B,0)-2,0,1,1)</f>
        <v>6</v>
      </c>
      <c r="H207" s="72">
        <f t="shared" ca="1" si="14"/>
        <v>84</v>
      </c>
      <c r="I207" s="72">
        <f t="shared" si="15"/>
        <v>14</v>
      </c>
      <c r="J207" s="71" t="str">
        <f ca="1">OFFSET(方块表!$I$2,MATCH(F207,方块表!B:B,0)-2,0,1,1)</f>
        <v>橡木楼梯</v>
      </c>
      <c r="K207" s="54" t="str">
        <f>IF(COUNTIF(B$1:$B207,B207)=1,VLOOKUP(B207,图纸表!$A:$D,4,1),"")</f>
        <v/>
      </c>
    </row>
    <row r="208" spans="1:11">
      <c r="A208" s="54">
        <f t="shared" si="13"/>
        <v>207</v>
      </c>
      <c r="B208" s="84">
        <v>18</v>
      </c>
      <c r="C208" s="84">
        <v>85</v>
      </c>
      <c r="D208" s="84">
        <v>0</v>
      </c>
      <c r="E208" s="84">
        <v>11</v>
      </c>
      <c r="F208" s="71">
        <f t="shared" si="12"/>
        <v>108500</v>
      </c>
      <c r="G208" s="72">
        <f ca="1">OFFSET(方块表!$K$2,MATCH(F208,方块表!B:B,0)-2,0,1,1)</f>
        <v>6</v>
      </c>
      <c r="H208" s="72">
        <f t="shared" ca="1" si="14"/>
        <v>66</v>
      </c>
      <c r="I208" s="72">
        <f t="shared" si="15"/>
        <v>11</v>
      </c>
      <c r="J208" s="71" t="str">
        <f ca="1">OFFSET(方块表!$I$2,MATCH(F208,方块表!B:B,0)-2,0,1,1)</f>
        <v>橡木栅栏</v>
      </c>
      <c r="K208" s="54" t="str">
        <f>IF(COUNTIF(B$1:$B208,B208)=1,VLOOKUP(B208,图纸表!$A:$D,4,1),"")</f>
        <v/>
      </c>
    </row>
    <row r="209" spans="1:11">
      <c r="A209" s="54">
        <f t="shared" si="13"/>
        <v>208</v>
      </c>
      <c r="B209" s="84">
        <v>18</v>
      </c>
      <c r="C209" s="84">
        <v>102</v>
      </c>
      <c r="D209" s="84">
        <v>0</v>
      </c>
      <c r="E209" s="84">
        <v>16</v>
      </c>
      <c r="F209" s="71">
        <f t="shared" si="12"/>
        <v>110200</v>
      </c>
      <c r="G209" s="72">
        <f ca="1">OFFSET(方块表!$K$2,MATCH(F209,方块表!B:B,0)-2,0,1,1)</f>
        <v>6</v>
      </c>
      <c r="H209" s="72">
        <f t="shared" ca="1" si="14"/>
        <v>96</v>
      </c>
      <c r="I209" s="72">
        <f t="shared" si="15"/>
        <v>16</v>
      </c>
      <c r="J209" s="71" t="str">
        <f ca="1">OFFSET(方块表!$I$2,MATCH(F209,方块表!B:B,0)-2,0,1,1)</f>
        <v>玻璃窗格</v>
      </c>
      <c r="K209" s="54" t="str">
        <f>IF(COUNTIF(B$1:$B209,B209)=1,VLOOKUP(B209,图纸表!$A:$D,4,1),"")</f>
        <v/>
      </c>
    </row>
    <row r="210" spans="1:11">
      <c r="A210" s="54">
        <f t="shared" si="13"/>
        <v>209</v>
      </c>
      <c r="B210" s="84">
        <v>18</v>
      </c>
      <c r="C210" s="84">
        <v>126</v>
      </c>
      <c r="D210" s="84">
        <v>0</v>
      </c>
      <c r="E210" s="84">
        <v>60</v>
      </c>
      <c r="F210" s="71">
        <f t="shared" si="12"/>
        <v>112600</v>
      </c>
      <c r="G210" s="72">
        <f ca="1">OFFSET(方块表!$K$2,MATCH(F210,方块表!B:B,0)-2,0,1,1)</f>
        <v>6</v>
      </c>
      <c r="H210" s="72">
        <f t="shared" ca="1" si="14"/>
        <v>360</v>
      </c>
      <c r="I210" s="72">
        <f t="shared" si="15"/>
        <v>60</v>
      </c>
      <c r="J210" s="71" t="str">
        <f ca="1">OFFSET(方块表!$I$2,MATCH(F210,方块表!B:B,0)-2,0,1,1)</f>
        <v>单层橡木板</v>
      </c>
      <c r="K210" s="54" t="str">
        <f>IF(COUNTIF(B$1:$B210,B210)=1,VLOOKUP(B210,图纸表!$A:$D,4,1),"")</f>
        <v/>
      </c>
    </row>
    <row r="211" spans="1:11">
      <c r="A211" s="54">
        <f t="shared" si="13"/>
        <v>210</v>
      </c>
      <c r="B211" s="84">
        <v>19</v>
      </c>
      <c r="C211" s="84">
        <v>17</v>
      </c>
      <c r="D211" s="84">
        <v>0</v>
      </c>
      <c r="E211" s="84">
        <v>31</v>
      </c>
      <c r="F211" s="71">
        <f t="shared" si="12"/>
        <v>101700</v>
      </c>
      <c r="G211" s="72">
        <f ca="1">OFFSET(方块表!$K$2,MATCH(F211,方块表!B:B,0)-2,0,1,1)</f>
        <v>2</v>
      </c>
      <c r="H211" s="72">
        <f t="shared" ca="1" si="14"/>
        <v>62</v>
      </c>
      <c r="I211" s="72">
        <f t="shared" si="15"/>
        <v>31</v>
      </c>
      <c r="J211" s="71" t="str">
        <f ca="1">OFFSET(方块表!$I$2,MATCH(F211,方块表!B:B,0)-2,0,1,1)</f>
        <v>橡树木</v>
      </c>
      <c r="K211" s="54" t="str">
        <f>IF(COUNTIF(B$1:$B211,B211)=1,VLOOKUP(B211,图纸表!$A:$D,4,1),"")</f>
        <v>Landscape_01_9x9x15-0.schematic</v>
      </c>
    </row>
    <row r="212" spans="1:11">
      <c r="A212" s="54">
        <f t="shared" si="13"/>
        <v>211</v>
      </c>
      <c r="B212" s="84">
        <v>19</v>
      </c>
      <c r="C212" s="84">
        <v>18</v>
      </c>
      <c r="D212" s="84">
        <v>0</v>
      </c>
      <c r="E212" s="84">
        <v>38</v>
      </c>
      <c r="F212" s="71">
        <f t="shared" si="12"/>
        <v>101800</v>
      </c>
      <c r="G212" s="72">
        <f ca="1">OFFSET(方块表!$K$2,MATCH(F212,方块表!B:B,0)-2,0,1,1)</f>
        <v>6</v>
      </c>
      <c r="H212" s="72">
        <f t="shared" ca="1" si="14"/>
        <v>228</v>
      </c>
      <c r="I212" s="72">
        <f t="shared" si="15"/>
        <v>38</v>
      </c>
      <c r="J212" s="71" t="str">
        <f ca="1">OFFSET(方块表!$I$2,MATCH(F212,方块表!B:B,0)-2,0,1,1)</f>
        <v>橡树叶</v>
      </c>
      <c r="K212" s="54" t="str">
        <f>IF(COUNTIF(B$1:$B212,B212)=1,VLOOKUP(B212,图纸表!$A:$D,4,1),"")</f>
        <v/>
      </c>
    </row>
    <row r="213" spans="1:11">
      <c r="A213" s="54">
        <f t="shared" si="13"/>
        <v>212</v>
      </c>
      <c r="B213" s="84">
        <v>19</v>
      </c>
      <c r="C213" s="84">
        <v>18</v>
      </c>
      <c r="D213" s="84">
        <v>1</v>
      </c>
      <c r="E213" s="84">
        <v>100</v>
      </c>
      <c r="F213" s="71">
        <f t="shared" si="12"/>
        <v>101801</v>
      </c>
      <c r="G213" s="72">
        <f ca="1">OFFSET(方块表!$K$2,MATCH(F213,方块表!B:B,0)-2,0,1,1)</f>
        <v>6</v>
      </c>
      <c r="H213" s="72">
        <f t="shared" ca="1" si="14"/>
        <v>600</v>
      </c>
      <c r="I213" s="72">
        <f t="shared" si="15"/>
        <v>100</v>
      </c>
      <c r="J213" s="71" t="str">
        <f ca="1">OFFSET(方块表!$I$2,MATCH(F213,方块表!B:B,0)-2,0,1,1)</f>
        <v>云杉树叶</v>
      </c>
      <c r="K213" s="54" t="str">
        <f>IF(COUNTIF(B$1:$B213,B213)=1,VLOOKUP(B213,图纸表!$A:$D,4,1),"")</f>
        <v/>
      </c>
    </row>
    <row r="214" spans="1:11">
      <c r="A214" s="54">
        <f t="shared" si="13"/>
        <v>213</v>
      </c>
      <c r="B214" s="84">
        <v>20</v>
      </c>
      <c r="C214" s="84">
        <v>44</v>
      </c>
      <c r="D214" s="84">
        <v>5</v>
      </c>
      <c r="E214" s="84">
        <v>9</v>
      </c>
      <c r="F214" s="71">
        <f t="shared" si="12"/>
        <v>104405</v>
      </c>
      <c r="G214" s="72">
        <f ca="1">OFFSET(方块表!$K$2,MATCH(F214,方块表!B:B,0)-2,0,1,1)</f>
        <v>6</v>
      </c>
      <c r="H214" s="72">
        <f t="shared" ca="1" si="14"/>
        <v>54</v>
      </c>
      <c r="I214" s="72">
        <f t="shared" si="15"/>
        <v>9</v>
      </c>
      <c r="J214" s="71" t="str">
        <f ca="1">OFFSET(方块表!$I$2,MATCH(F214,方块表!B:B,0)-2,0,1,1)</f>
        <v>石砖板</v>
      </c>
      <c r="K214" s="54" t="str">
        <f>IF(COUNTIF(B$1:$B214,B214)=1,VLOOKUP(B214,图纸表!$A:$D,4,1),"")</f>
        <v>Landscape_02_3x3x5-0.schematic</v>
      </c>
    </row>
    <row r="215" spans="1:11">
      <c r="A215" s="54">
        <f t="shared" si="13"/>
        <v>214</v>
      </c>
      <c r="B215" s="84">
        <v>20</v>
      </c>
      <c r="C215" s="84">
        <v>89</v>
      </c>
      <c r="D215" s="84">
        <v>0</v>
      </c>
      <c r="E215" s="84">
        <v>1</v>
      </c>
      <c r="F215" s="71">
        <f t="shared" si="12"/>
        <v>108900</v>
      </c>
      <c r="G215" s="72">
        <f ca="1">OFFSET(方块表!$K$2,MATCH(F215,方块表!B:B,0)-2,0,1,1)</f>
        <v>10</v>
      </c>
      <c r="H215" s="72">
        <f t="shared" ca="1" si="14"/>
        <v>10</v>
      </c>
      <c r="I215" s="72">
        <f t="shared" si="15"/>
        <v>1</v>
      </c>
      <c r="J215" s="71" t="str">
        <f ca="1">OFFSET(方块表!$I$2,MATCH(F215,方块表!B:B,0)-2,0,1,1)</f>
        <v>萤石</v>
      </c>
      <c r="K215" s="54" t="str">
        <f>IF(COUNTIF(B$1:$B215,B215)=1,VLOOKUP(B215,图纸表!$A:$D,4,1),"")</f>
        <v/>
      </c>
    </row>
    <row r="216" spans="1:11">
      <c r="A216" s="54">
        <f t="shared" si="13"/>
        <v>215</v>
      </c>
      <c r="B216" s="84">
        <v>20</v>
      </c>
      <c r="C216" s="84">
        <v>98</v>
      </c>
      <c r="D216" s="84">
        <v>3</v>
      </c>
      <c r="E216" s="84">
        <v>1</v>
      </c>
      <c r="F216" s="71">
        <f t="shared" si="12"/>
        <v>109803</v>
      </c>
      <c r="G216" s="72">
        <f ca="1">OFFSET(方块表!$K$2,MATCH(F216,方块表!B:B,0)-2,0,1,1)</f>
        <v>4</v>
      </c>
      <c r="H216" s="72">
        <f t="shared" ca="1" si="14"/>
        <v>4</v>
      </c>
      <c r="I216" s="72">
        <f t="shared" si="15"/>
        <v>1</v>
      </c>
      <c r="J216" s="71" t="str">
        <f ca="1">OFFSET(方块表!$I$2,MATCH(F216,方块表!B:B,0)-2,0,1,1)</f>
        <v>凿刻石砖</v>
      </c>
      <c r="K216" s="54" t="str">
        <f>IF(COUNTIF(B$1:$B216,B216)=1,VLOOKUP(B216,图纸表!$A:$D,4,1),"")</f>
        <v/>
      </c>
    </row>
    <row r="217" spans="1:11">
      <c r="A217" s="54">
        <f t="shared" si="13"/>
        <v>216</v>
      </c>
      <c r="B217" s="84">
        <v>20</v>
      </c>
      <c r="C217" s="84">
        <v>139</v>
      </c>
      <c r="D217" s="84">
        <v>0</v>
      </c>
      <c r="E217" s="84">
        <v>1</v>
      </c>
      <c r="F217" s="71">
        <f t="shared" si="12"/>
        <v>113900</v>
      </c>
      <c r="G217" s="72">
        <f ca="1">OFFSET(方块表!$K$2,MATCH(F217,方块表!B:B,0)-2,0,1,1)</f>
        <v>6</v>
      </c>
      <c r="H217" s="72">
        <f t="shared" ca="1" si="14"/>
        <v>6</v>
      </c>
      <c r="I217" s="72">
        <f t="shared" si="15"/>
        <v>1</v>
      </c>
      <c r="J217" s="71" t="str">
        <f ca="1">OFFSET(方块表!$I$2,MATCH(F217,方块表!B:B,0)-2,0,1,1)</f>
        <v>鹅卵石墙</v>
      </c>
      <c r="K217" s="54" t="str">
        <f>IF(COUNTIF(B$1:$B217,B217)=1,VLOOKUP(B217,图纸表!$A:$D,4,1),"")</f>
        <v/>
      </c>
    </row>
    <row r="218" spans="1:11">
      <c r="A218" s="54">
        <f t="shared" si="13"/>
        <v>217</v>
      </c>
      <c r="B218" s="84">
        <v>21</v>
      </c>
      <c r="C218" s="84">
        <v>18</v>
      </c>
      <c r="D218" s="84">
        <v>1</v>
      </c>
      <c r="E218" s="84">
        <v>3</v>
      </c>
      <c r="F218" s="71">
        <f t="shared" si="12"/>
        <v>101801</v>
      </c>
      <c r="G218" s="72">
        <f ca="1">OFFSET(方块表!$K$2,MATCH(F218,方块表!B:B,0)-2,0,1,1)</f>
        <v>6</v>
      </c>
      <c r="H218" s="72">
        <f t="shared" ca="1" si="14"/>
        <v>18</v>
      </c>
      <c r="I218" s="72">
        <f t="shared" si="15"/>
        <v>3</v>
      </c>
      <c r="J218" s="71" t="str">
        <f ca="1">OFFSET(方块表!$I$2,MATCH(F218,方块表!B:B,0)-2,0,1,1)</f>
        <v>云杉树叶</v>
      </c>
      <c r="K218" s="54" t="str">
        <f>IF(COUNTIF(B$1:$B218,B218)=1,VLOOKUP(B218,图纸表!$A:$D,4,1),"")</f>
        <v>Landscape_03_1x1x5-0.schematic</v>
      </c>
    </row>
    <row r="219" spans="1:11">
      <c r="A219" s="54">
        <f t="shared" si="13"/>
        <v>218</v>
      </c>
      <c r="B219" s="84">
        <v>21</v>
      </c>
      <c r="C219" s="84">
        <v>85</v>
      </c>
      <c r="D219" s="84">
        <v>0</v>
      </c>
      <c r="E219" s="84">
        <v>1</v>
      </c>
      <c r="F219" s="71">
        <f t="shared" si="12"/>
        <v>108500</v>
      </c>
      <c r="G219" s="72">
        <f ca="1">OFFSET(方块表!$K$2,MATCH(F219,方块表!B:B,0)-2,0,1,1)</f>
        <v>6</v>
      </c>
      <c r="H219" s="72">
        <f t="shared" ca="1" si="14"/>
        <v>6</v>
      </c>
      <c r="I219" s="72">
        <f t="shared" si="15"/>
        <v>1</v>
      </c>
      <c r="J219" s="71" t="str">
        <f ca="1">OFFSET(方块表!$I$2,MATCH(F219,方块表!B:B,0)-2,0,1,1)</f>
        <v>橡木栅栏</v>
      </c>
      <c r="K219" s="54" t="str">
        <f>IF(COUNTIF(B$1:$B219,B219)=1,VLOOKUP(B219,图纸表!$A:$D,4,1),"")</f>
        <v/>
      </c>
    </row>
    <row r="220" spans="1:11">
      <c r="A220" s="54">
        <f t="shared" si="13"/>
        <v>219</v>
      </c>
      <c r="B220" s="84">
        <v>22</v>
      </c>
      <c r="C220" s="84">
        <v>2</v>
      </c>
      <c r="D220" s="84">
        <v>0</v>
      </c>
      <c r="E220" s="84">
        <v>20</v>
      </c>
      <c r="F220" s="71">
        <f t="shared" si="12"/>
        <v>100200</v>
      </c>
      <c r="G220" s="72">
        <f ca="1">OFFSET(方块表!$K$2,MATCH(F220,方块表!B:B,0)-2,0,1,1)</f>
        <v>2</v>
      </c>
      <c r="H220" s="72">
        <f t="shared" ca="1" si="14"/>
        <v>40</v>
      </c>
      <c r="I220" s="72">
        <f t="shared" si="15"/>
        <v>20</v>
      </c>
      <c r="J220" s="71" t="str">
        <f ca="1">OFFSET(方块表!$I$2,MATCH(F220,方块表!B:B,0)-2,0,1,1)</f>
        <v>草方块</v>
      </c>
      <c r="K220" s="54" t="str">
        <f>IF(COUNTIF(B$1:$B220,B220)=1,VLOOKUP(B220,图纸表!$A:$D,4,1),"")</f>
        <v>Landscape_04_5x5x2-1.schematic</v>
      </c>
    </row>
    <row r="221" spans="1:11">
      <c r="A221" s="54">
        <f t="shared" si="13"/>
        <v>220</v>
      </c>
      <c r="B221" s="84">
        <v>22</v>
      </c>
      <c r="C221" s="84">
        <v>3</v>
      </c>
      <c r="D221" s="84">
        <v>0</v>
      </c>
      <c r="E221" s="84">
        <v>1</v>
      </c>
      <c r="F221" s="71">
        <f t="shared" si="12"/>
        <v>100300</v>
      </c>
      <c r="G221" s="72">
        <f ca="1">OFFSET(方块表!$K$2,MATCH(F221,方块表!B:B,0)-2,0,1,1)</f>
        <v>2</v>
      </c>
      <c r="H221" s="72">
        <f t="shared" ca="1" si="14"/>
        <v>2</v>
      </c>
      <c r="I221" s="72">
        <f t="shared" si="15"/>
        <v>1</v>
      </c>
      <c r="J221" s="71" t="str">
        <f ca="1">OFFSET(方块表!$I$2,MATCH(F221,方块表!B:B,0)-2,0,1,1)</f>
        <v>泥土</v>
      </c>
      <c r="K221" s="54" t="str">
        <f>IF(COUNTIF(B$1:$B221,B221)=1,VLOOKUP(B221,图纸表!$A:$D,4,1),"")</f>
        <v/>
      </c>
    </row>
    <row r="222" spans="1:11">
      <c r="A222" s="54">
        <f t="shared" si="13"/>
        <v>221</v>
      </c>
      <c r="B222" s="84">
        <v>22</v>
      </c>
      <c r="C222" s="84">
        <v>41</v>
      </c>
      <c r="D222" s="84">
        <v>0</v>
      </c>
      <c r="E222" s="84">
        <v>4</v>
      </c>
      <c r="F222" s="71">
        <f t="shared" si="12"/>
        <v>104100</v>
      </c>
      <c r="G222" s="72">
        <f ca="1">OFFSET(方块表!$K$2,MATCH(F222,方块表!B:B,0)-2,0,1,1)</f>
        <v>8</v>
      </c>
      <c r="H222" s="72">
        <f t="shared" ca="1" si="14"/>
        <v>32</v>
      </c>
      <c r="I222" s="72">
        <f t="shared" si="15"/>
        <v>4</v>
      </c>
      <c r="J222" s="71" t="str">
        <f ca="1">OFFSET(方块表!$I$2,MATCH(F222,方块表!B:B,0)-2,0,1,1)</f>
        <v>金块</v>
      </c>
      <c r="K222" s="54" t="str">
        <f>IF(COUNTIF(B$1:$B222,B222)=1,VLOOKUP(B222,图纸表!$A:$D,4,1),"")</f>
        <v/>
      </c>
    </row>
    <row r="223" spans="1:11">
      <c r="A223" s="54">
        <f t="shared" si="13"/>
        <v>222</v>
      </c>
      <c r="B223" s="84">
        <v>22</v>
      </c>
      <c r="C223" s="84">
        <v>44</v>
      </c>
      <c r="D223" s="84">
        <v>5</v>
      </c>
      <c r="E223" s="84">
        <v>4</v>
      </c>
      <c r="F223" s="71">
        <f t="shared" si="12"/>
        <v>104405</v>
      </c>
      <c r="G223" s="72">
        <f ca="1">OFFSET(方块表!$K$2,MATCH(F223,方块表!B:B,0)-2,0,1,1)</f>
        <v>6</v>
      </c>
      <c r="H223" s="72">
        <f t="shared" ca="1" si="14"/>
        <v>24</v>
      </c>
      <c r="I223" s="72">
        <f t="shared" si="15"/>
        <v>4</v>
      </c>
      <c r="J223" s="71" t="str">
        <f ca="1">OFFSET(方块表!$I$2,MATCH(F223,方块表!B:B,0)-2,0,1,1)</f>
        <v>石砖板</v>
      </c>
      <c r="K223" s="54" t="str">
        <f>IF(COUNTIF(B$1:$B223,B223)=1,VLOOKUP(B223,图纸表!$A:$D,4,1),"")</f>
        <v/>
      </c>
    </row>
    <row r="224" spans="1:11">
      <c r="A224" s="54">
        <f t="shared" si="13"/>
        <v>223</v>
      </c>
      <c r="B224" s="84">
        <v>22</v>
      </c>
      <c r="C224" s="84">
        <v>89</v>
      </c>
      <c r="D224" s="84">
        <v>0</v>
      </c>
      <c r="E224" s="84">
        <v>1</v>
      </c>
      <c r="F224" s="71">
        <f t="shared" si="12"/>
        <v>108900</v>
      </c>
      <c r="G224" s="72">
        <f ca="1">OFFSET(方块表!$K$2,MATCH(F224,方块表!B:B,0)-2,0,1,1)</f>
        <v>10</v>
      </c>
      <c r="H224" s="72">
        <f t="shared" ca="1" si="14"/>
        <v>10</v>
      </c>
      <c r="I224" s="72">
        <f t="shared" si="15"/>
        <v>1</v>
      </c>
      <c r="J224" s="71" t="str">
        <f ca="1">OFFSET(方块表!$I$2,MATCH(F224,方块表!B:B,0)-2,0,1,1)</f>
        <v>萤石</v>
      </c>
      <c r="K224" s="54" t="str">
        <f>IF(COUNTIF(B$1:$B224,B224)=1,VLOOKUP(B224,图纸表!$A:$D,4,1),"")</f>
        <v/>
      </c>
    </row>
    <row r="225" spans="1:11">
      <c r="A225" s="54">
        <f t="shared" si="13"/>
        <v>224</v>
      </c>
      <c r="B225" s="84">
        <v>22</v>
      </c>
      <c r="C225" s="84">
        <v>171</v>
      </c>
      <c r="D225" s="84">
        <v>14</v>
      </c>
      <c r="E225" s="84">
        <v>16</v>
      </c>
      <c r="F225" s="71">
        <f t="shared" si="12"/>
        <v>117114</v>
      </c>
      <c r="G225" s="72">
        <f ca="1">OFFSET(方块表!$K$2,MATCH(F225,方块表!B:B,0)-2,0,1,1)</f>
        <v>4</v>
      </c>
      <c r="H225" s="72">
        <f t="shared" ca="1" si="14"/>
        <v>64</v>
      </c>
      <c r="I225" s="72">
        <f t="shared" si="15"/>
        <v>16</v>
      </c>
      <c r="J225" s="71" t="str">
        <f ca="1">OFFSET(方块表!$I$2,MATCH(F225,方块表!B:B,0)-2,0,1,1)</f>
        <v>红色地毯</v>
      </c>
      <c r="K225" s="54" t="str">
        <f>IF(COUNTIF(B$1:$B225,B225)=1,VLOOKUP(B225,图纸表!$A:$D,4,1),"")</f>
        <v/>
      </c>
    </row>
    <row r="226" spans="1:11">
      <c r="A226" s="54">
        <f t="shared" si="13"/>
        <v>225</v>
      </c>
      <c r="B226" s="84">
        <v>23</v>
      </c>
      <c r="C226" s="84">
        <v>41</v>
      </c>
      <c r="D226" s="84">
        <v>0</v>
      </c>
      <c r="E226" s="84">
        <v>9</v>
      </c>
      <c r="F226" s="71">
        <f t="shared" si="12"/>
        <v>104100</v>
      </c>
      <c r="G226" s="72">
        <f ca="1">OFFSET(方块表!$K$2,MATCH(F226,方块表!B:B,0)-2,0,1,1)</f>
        <v>8</v>
      </c>
      <c r="H226" s="72">
        <f t="shared" ca="1" si="14"/>
        <v>72</v>
      </c>
      <c r="I226" s="72">
        <f t="shared" si="15"/>
        <v>9</v>
      </c>
      <c r="J226" s="71" t="str">
        <f ca="1">OFFSET(方块表!$I$2,MATCH(F226,方块表!B:B,0)-2,0,1,1)</f>
        <v>金块</v>
      </c>
      <c r="K226" s="54" t="str">
        <f>IF(COUNTIF(B$1:$B226,B226)=1,VLOOKUP(B226,图纸表!$A:$D,4,1),"")</f>
        <v>Landscape_05_5x5x4-0.schematic</v>
      </c>
    </row>
    <row r="227" spans="1:11">
      <c r="A227" s="54">
        <f t="shared" si="13"/>
        <v>226</v>
      </c>
      <c r="B227" s="84">
        <v>23</v>
      </c>
      <c r="C227" s="84">
        <v>57</v>
      </c>
      <c r="D227" s="84">
        <v>0</v>
      </c>
      <c r="E227" s="84">
        <v>16</v>
      </c>
      <c r="F227" s="71">
        <f t="shared" si="12"/>
        <v>105700</v>
      </c>
      <c r="G227" s="72">
        <f ca="1">OFFSET(方块表!$K$2,MATCH(F227,方块表!B:B,0)-2,0,1,1)</f>
        <v>10</v>
      </c>
      <c r="H227" s="72">
        <f t="shared" ca="1" si="14"/>
        <v>160</v>
      </c>
      <c r="I227" s="72">
        <f t="shared" si="15"/>
        <v>16</v>
      </c>
      <c r="J227" s="71" t="str">
        <f ca="1">OFFSET(方块表!$I$2,MATCH(F227,方块表!B:B,0)-2,0,1,1)</f>
        <v>钻石块</v>
      </c>
      <c r="K227" s="54" t="str">
        <f>IF(COUNTIF(B$1:$B227,B227)=1,VLOOKUP(B227,图纸表!$A:$D,4,1),"")</f>
        <v/>
      </c>
    </row>
    <row r="228" spans="1:11">
      <c r="A228" s="54">
        <f t="shared" si="13"/>
        <v>227</v>
      </c>
      <c r="B228" s="84">
        <v>23</v>
      </c>
      <c r="C228" s="84">
        <v>138</v>
      </c>
      <c r="D228" s="84">
        <v>0</v>
      </c>
      <c r="E228" s="84">
        <v>1</v>
      </c>
      <c r="F228" s="71">
        <f t="shared" si="12"/>
        <v>113800</v>
      </c>
      <c r="G228" s="72">
        <f ca="1">OFFSET(方块表!$K$2,MATCH(F228,方块表!B:B,0)-2,0,1,1)</f>
        <v>12</v>
      </c>
      <c r="H228" s="72">
        <f t="shared" ca="1" si="14"/>
        <v>12</v>
      </c>
      <c r="I228" s="72">
        <f t="shared" si="15"/>
        <v>1</v>
      </c>
      <c r="J228" s="71" t="str">
        <f ca="1">OFFSET(方块表!$I$2,MATCH(F228,方块表!B:B,0)-2,0,1,1)</f>
        <v>信标</v>
      </c>
      <c r="K228" s="54" t="str">
        <f>IF(COUNTIF(B$1:$B228,B228)=1,VLOOKUP(B228,图纸表!$A:$D,4,1),"")</f>
        <v/>
      </c>
    </row>
    <row r="229" spans="1:11">
      <c r="A229" s="54">
        <f t="shared" si="13"/>
        <v>228</v>
      </c>
      <c r="B229" s="84">
        <v>24</v>
      </c>
      <c r="C229" s="84">
        <v>251</v>
      </c>
      <c r="D229" s="84">
        <v>0</v>
      </c>
      <c r="E229" s="84">
        <v>3</v>
      </c>
      <c r="F229" s="71">
        <f t="shared" si="12"/>
        <v>125100</v>
      </c>
      <c r="G229" s="72">
        <f ca="1">OFFSET(方块表!$K$2,MATCH(F229,方块表!B:B,0)-2,0,1,1)</f>
        <v>6</v>
      </c>
      <c r="H229" s="72">
        <f t="shared" ca="1" si="14"/>
        <v>18</v>
      </c>
      <c r="I229" s="72">
        <f t="shared" si="15"/>
        <v>3</v>
      </c>
      <c r="J229" s="71" t="str">
        <f ca="1">OFFSET(方块表!$I$2,MATCH(F229,方块表!B:B,0)-2,0,1,1)</f>
        <v>白色混凝土</v>
      </c>
      <c r="K229" s="54" t="str">
        <f>IF(COUNTIF(B$1:$B229,B229)=1,VLOOKUP(B229,图纸表!$A:$D,4,1),"")</f>
        <v>Landscape_06_3x3x4-0.schematic</v>
      </c>
    </row>
    <row r="230" spans="1:11">
      <c r="A230" s="54">
        <f t="shared" si="13"/>
        <v>229</v>
      </c>
      <c r="B230" s="84">
        <v>24</v>
      </c>
      <c r="C230" s="84">
        <v>251</v>
      </c>
      <c r="D230" s="84">
        <v>1</v>
      </c>
      <c r="E230" s="84">
        <v>2</v>
      </c>
      <c r="F230" s="71">
        <f t="shared" si="12"/>
        <v>125101</v>
      </c>
      <c r="G230" s="72">
        <f ca="1">OFFSET(方块表!$K$2,MATCH(F230,方块表!B:B,0)-2,0,1,1)</f>
        <v>6</v>
      </c>
      <c r="H230" s="72">
        <f t="shared" ca="1" si="14"/>
        <v>12</v>
      </c>
      <c r="I230" s="72">
        <f t="shared" si="15"/>
        <v>2</v>
      </c>
      <c r="J230" s="71" t="str">
        <f ca="1">OFFSET(方块表!$I$2,MATCH(F230,方块表!B:B,0)-2,0,1,1)</f>
        <v>橙色混凝土</v>
      </c>
      <c r="K230" s="54" t="str">
        <f>IF(COUNTIF(B$1:$B230,B230)=1,VLOOKUP(B230,图纸表!$A:$D,4,1),"")</f>
        <v/>
      </c>
    </row>
    <row r="231" spans="1:11">
      <c r="A231" s="54">
        <f t="shared" si="13"/>
        <v>230</v>
      </c>
      <c r="B231" s="84">
        <v>24</v>
      </c>
      <c r="C231" s="84">
        <v>251</v>
      </c>
      <c r="D231" s="84">
        <v>3</v>
      </c>
      <c r="E231" s="84">
        <v>4</v>
      </c>
      <c r="F231" s="71">
        <f t="shared" si="12"/>
        <v>125103</v>
      </c>
      <c r="G231" s="72">
        <f ca="1">OFFSET(方块表!$K$2,MATCH(F231,方块表!B:B,0)-2,0,1,1)</f>
        <v>6</v>
      </c>
      <c r="H231" s="72">
        <f t="shared" ca="1" si="14"/>
        <v>24</v>
      </c>
      <c r="I231" s="72">
        <f t="shared" si="15"/>
        <v>4</v>
      </c>
      <c r="J231" s="71" t="str">
        <f ca="1">OFFSET(方块表!$I$2,MATCH(F231,方块表!B:B,0)-2,0,1,1)</f>
        <v>浅蓝色混凝土</v>
      </c>
      <c r="K231" s="54" t="str">
        <f>IF(COUNTIF(B$1:$B231,B231)=1,VLOOKUP(B231,图纸表!$A:$D,4,1),"")</f>
        <v/>
      </c>
    </row>
    <row r="232" spans="1:11">
      <c r="A232" s="54">
        <f t="shared" si="13"/>
        <v>231</v>
      </c>
      <c r="B232" s="84">
        <v>24</v>
      </c>
      <c r="C232" s="84">
        <v>251</v>
      </c>
      <c r="D232" s="84">
        <v>4</v>
      </c>
      <c r="E232" s="84">
        <v>3</v>
      </c>
      <c r="F232" s="71">
        <f t="shared" si="12"/>
        <v>125104</v>
      </c>
      <c r="G232" s="72">
        <f ca="1">OFFSET(方块表!$K$2,MATCH(F232,方块表!B:B,0)-2,0,1,1)</f>
        <v>6</v>
      </c>
      <c r="H232" s="72">
        <f t="shared" ca="1" si="14"/>
        <v>18</v>
      </c>
      <c r="I232" s="72">
        <f t="shared" si="15"/>
        <v>3</v>
      </c>
      <c r="J232" s="71" t="str">
        <f ca="1">OFFSET(方块表!$I$2,MATCH(F232,方块表!B:B,0)-2,0,1,1)</f>
        <v>黄色混凝土</v>
      </c>
      <c r="K232" s="54" t="str">
        <f>IF(COUNTIF(B$1:$B232,B232)=1,VLOOKUP(B232,图纸表!$A:$D,4,1),"")</f>
        <v/>
      </c>
    </row>
    <row r="233" spans="1:11">
      <c r="A233" s="54">
        <f t="shared" si="13"/>
        <v>232</v>
      </c>
      <c r="B233" s="84">
        <v>24</v>
      </c>
      <c r="C233" s="84">
        <v>251</v>
      </c>
      <c r="D233" s="84">
        <v>5</v>
      </c>
      <c r="E233" s="84">
        <v>3</v>
      </c>
      <c r="F233" s="71">
        <f t="shared" si="12"/>
        <v>125105</v>
      </c>
      <c r="G233" s="72">
        <f ca="1">OFFSET(方块表!$K$2,MATCH(F233,方块表!B:B,0)-2,0,1,1)</f>
        <v>6</v>
      </c>
      <c r="H233" s="72">
        <f t="shared" ca="1" si="14"/>
        <v>18</v>
      </c>
      <c r="I233" s="72">
        <f t="shared" si="15"/>
        <v>3</v>
      </c>
      <c r="J233" s="71" t="str">
        <f ca="1">OFFSET(方块表!$I$2,MATCH(F233,方块表!B:B,0)-2,0,1,1)</f>
        <v>浅绿色混凝土</v>
      </c>
      <c r="K233" s="54" t="str">
        <f>IF(COUNTIF(B$1:$B233,B233)=1,VLOOKUP(B233,图纸表!$A:$D,4,1),"")</f>
        <v/>
      </c>
    </row>
    <row r="234" spans="1:11">
      <c r="A234" s="54">
        <f t="shared" si="13"/>
        <v>233</v>
      </c>
      <c r="B234" s="84">
        <v>24</v>
      </c>
      <c r="C234" s="84">
        <v>251</v>
      </c>
      <c r="D234" s="84">
        <v>10</v>
      </c>
      <c r="E234" s="84">
        <v>2</v>
      </c>
      <c r="F234" s="71">
        <f t="shared" si="12"/>
        <v>125110</v>
      </c>
      <c r="G234" s="72">
        <f ca="1">OFFSET(方块表!$K$2,MATCH(F234,方块表!B:B,0)-2,0,1,1)</f>
        <v>6</v>
      </c>
      <c r="H234" s="72">
        <f t="shared" ca="1" si="14"/>
        <v>12</v>
      </c>
      <c r="I234" s="72">
        <f t="shared" si="15"/>
        <v>2</v>
      </c>
      <c r="J234" s="71" t="str">
        <f ca="1">OFFSET(方块表!$I$2,MATCH(F234,方块表!B:B,0)-2,0,1,1)</f>
        <v>紫色混凝土</v>
      </c>
      <c r="K234" s="54" t="str">
        <f>IF(COUNTIF(B$1:$B234,B234)=1,VLOOKUP(B234,图纸表!$A:$D,4,1),"")</f>
        <v/>
      </c>
    </row>
    <row r="235" spans="1:11">
      <c r="A235" s="54">
        <f t="shared" si="13"/>
        <v>234</v>
      </c>
      <c r="B235" s="84">
        <v>24</v>
      </c>
      <c r="C235" s="84">
        <v>251</v>
      </c>
      <c r="D235" s="84">
        <v>12</v>
      </c>
      <c r="E235" s="84">
        <v>3</v>
      </c>
      <c r="F235" s="71">
        <f t="shared" si="12"/>
        <v>125112</v>
      </c>
      <c r="G235" s="72">
        <f ca="1">OFFSET(方块表!$K$2,MATCH(F235,方块表!B:B,0)-2,0,1,1)</f>
        <v>6</v>
      </c>
      <c r="H235" s="72">
        <f t="shared" ca="1" si="14"/>
        <v>18</v>
      </c>
      <c r="I235" s="72">
        <f t="shared" si="15"/>
        <v>3</v>
      </c>
      <c r="J235" s="71" t="str">
        <f ca="1">OFFSET(方块表!$I$2,MATCH(F235,方块表!B:B,0)-2,0,1,1)</f>
        <v>棕色混凝土</v>
      </c>
      <c r="K235" s="54" t="str">
        <f>IF(COUNTIF(B$1:$B235,B235)=1,VLOOKUP(B235,图纸表!$A:$D,4,1),"")</f>
        <v/>
      </c>
    </row>
    <row r="236" spans="1:11">
      <c r="A236" s="54">
        <f t="shared" si="13"/>
        <v>235</v>
      </c>
      <c r="B236" s="84">
        <v>24</v>
      </c>
      <c r="C236" s="84">
        <v>251</v>
      </c>
      <c r="D236" s="84">
        <v>14</v>
      </c>
      <c r="E236" s="84">
        <v>3</v>
      </c>
      <c r="F236" s="71">
        <f t="shared" si="12"/>
        <v>125114</v>
      </c>
      <c r="G236" s="72">
        <f ca="1">OFFSET(方块表!$K$2,MATCH(F236,方块表!B:B,0)-2,0,1,1)</f>
        <v>6</v>
      </c>
      <c r="H236" s="72">
        <f t="shared" ca="1" si="14"/>
        <v>18</v>
      </c>
      <c r="I236" s="72">
        <f t="shared" si="15"/>
        <v>3</v>
      </c>
      <c r="J236" s="71" t="str">
        <f ca="1">OFFSET(方块表!$I$2,MATCH(F236,方块表!B:B,0)-2,0,1,1)</f>
        <v>红色混凝土</v>
      </c>
      <c r="K236" s="54" t="str">
        <f>IF(COUNTIF(B$1:$B236,B236)=1,VLOOKUP(B236,图纸表!$A:$D,4,1),"")</f>
        <v/>
      </c>
    </row>
    <row r="237" spans="1:11">
      <c r="A237" s="54">
        <f t="shared" si="13"/>
        <v>236</v>
      </c>
      <c r="B237" s="84">
        <v>24</v>
      </c>
      <c r="C237" s="84">
        <v>251</v>
      </c>
      <c r="D237" s="84">
        <v>15</v>
      </c>
      <c r="E237" s="84">
        <v>3</v>
      </c>
      <c r="F237" s="71">
        <f t="shared" si="12"/>
        <v>125115</v>
      </c>
      <c r="G237" s="72">
        <f ca="1">OFFSET(方块表!$K$2,MATCH(F237,方块表!B:B,0)-2,0,1,1)</f>
        <v>6</v>
      </c>
      <c r="H237" s="72">
        <f t="shared" ca="1" si="14"/>
        <v>18</v>
      </c>
      <c r="I237" s="72">
        <f t="shared" si="15"/>
        <v>3</v>
      </c>
      <c r="J237" s="71" t="str">
        <f ca="1">OFFSET(方块表!$I$2,MATCH(F237,方块表!B:B,0)-2,0,1,1)</f>
        <v>黑色混凝土</v>
      </c>
      <c r="K237" s="54" t="str">
        <f>IF(COUNTIF(B$1:$B237,B237)=1,VLOOKUP(B237,图纸表!$A:$D,4,1),"")</f>
        <v/>
      </c>
    </row>
    <row r="238" spans="1:11">
      <c r="A238" s="54">
        <f t="shared" si="13"/>
        <v>237</v>
      </c>
      <c r="B238" s="84">
        <v>25</v>
      </c>
      <c r="C238" s="84">
        <v>85</v>
      </c>
      <c r="D238" s="84">
        <v>0</v>
      </c>
      <c r="E238" s="84">
        <v>9</v>
      </c>
      <c r="F238" s="71">
        <f t="shared" si="12"/>
        <v>108500</v>
      </c>
      <c r="G238" s="72">
        <f ca="1">OFFSET(方块表!$K$2,MATCH(F238,方块表!B:B,0)-2,0,1,1)</f>
        <v>6</v>
      </c>
      <c r="H238" s="72">
        <f t="shared" ca="1" si="14"/>
        <v>54</v>
      </c>
      <c r="I238" s="72">
        <f t="shared" si="15"/>
        <v>9</v>
      </c>
      <c r="J238" s="71" t="str">
        <f ca="1">OFFSET(方块表!$I$2,MATCH(F238,方块表!B:B,0)-2,0,1,1)</f>
        <v>橡木栅栏</v>
      </c>
      <c r="K238" s="54" t="str">
        <f>IF(COUNTIF(B$1:$B238,B238)=1,VLOOKUP(B238,图纸表!$A:$D,4,1),"")</f>
        <v>Landscape_07_2x2x8-0.schematic</v>
      </c>
    </row>
    <row r="239" spans="1:11">
      <c r="A239" s="54">
        <f t="shared" si="13"/>
        <v>238</v>
      </c>
      <c r="B239" s="84">
        <v>25</v>
      </c>
      <c r="C239" s="84">
        <v>89</v>
      </c>
      <c r="D239" s="84">
        <v>0</v>
      </c>
      <c r="E239" s="84">
        <v>2</v>
      </c>
      <c r="F239" s="71">
        <f t="shared" si="12"/>
        <v>108900</v>
      </c>
      <c r="G239" s="72">
        <f ca="1">OFFSET(方块表!$K$2,MATCH(F239,方块表!B:B,0)-2,0,1,1)</f>
        <v>10</v>
      </c>
      <c r="H239" s="72">
        <f t="shared" ca="1" si="14"/>
        <v>20</v>
      </c>
      <c r="I239" s="72">
        <f t="shared" si="15"/>
        <v>2</v>
      </c>
      <c r="J239" s="71" t="str">
        <f ca="1">OFFSET(方块表!$I$2,MATCH(F239,方块表!B:B,0)-2,0,1,1)</f>
        <v>萤石</v>
      </c>
      <c r="K239" s="54" t="str">
        <f>IF(COUNTIF(B$1:$B239,B239)=1,VLOOKUP(B239,图纸表!$A:$D,4,1),"")</f>
        <v/>
      </c>
    </row>
    <row r="240" spans="1:11">
      <c r="A240" s="54">
        <f t="shared" si="13"/>
        <v>239</v>
      </c>
      <c r="B240" s="84">
        <v>26</v>
      </c>
      <c r="C240" s="84">
        <v>2</v>
      </c>
      <c r="D240" s="84">
        <v>0</v>
      </c>
      <c r="E240" s="84">
        <v>24</v>
      </c>
      <c r="F240" s="71">
        <f t="shared" si="12"/>
        <v>100200</v>
      </c>
      <c r="G240" s="72">
        <f ca="1">OFFSET(方块表!$K$2,MATCH(F240,方块表!B:B,0)-2,0,1,1)</f>
        <v>2</v>
      </c>
      <c r="H240" s="72">
        <f t="shared" ca="1" si="14"/>
        <v>48</v>
      </c>
      <c r="I240" s="72">
        <f t="shared" si="15"/>
        <v>24</v>
      </c>
      <c r="J240" s="71" t="str">
        <f ca="1">OFFSET(方块表!$I$2,MATCH(F240,方块表!B:B,0)-2,0,1,1)</f>
        <v>草方块</v>
      </c>
      <c r="K240" s="54" t="str">
        <f>IF(COUNTIF(B$1:$B240,B240)=1,VLOOKUP(B240,图纸表!$A:$D,4,1),"")</f>
        <v>Landscape_08_7x7x11-1.schematic</v>
      </c>
    </row>
    <row r="241" spans="1:19">
      <c r="A241" s="54">
        <f t="shared" si="13"/>
        <v>240</v>
      </c>
      <c r="B241" s="84">
        <v>26</v>
      </c>
      <c r="C241" s="84">
        <v>3</v>
      </c>
      <c r="D241" s="84">
        <v>0</v>
      </c>
      <c r="E241" s="84">
        <v>1</v>
      </c>
      <c r="F241" s="71">
        <f t="shared" si="12"/>
        <v>100300</v>
      </c>
      <c r="G241" s="72">
        <f ca="1">OFFSET(方块表!$K$2,MATCH(F241,方块表!B:B,0)-2,0,1,1)</f>
        <v>2</v>
      </c>
      <c r="H241" s="72">
        <f t="shared" ca="1" si="14"/>
        <v>2</v>
      </c>
      <c r="I241" s="72">
        <f t="shared" si="15"/>
        <v>1</v>
      </c>
      <c r="J241" s="71" t="str">
        <f ca="1">OFFSET(方块表!$I$2,MATCH(F241,方块表!B:B,0)-2,0,1,1)</f>
        <v>泥土</v>
      </c>
      <c r="K241" s="54" t="str">
        <f>IF(COUNTIF(B$1:$B241,B241)=1,VLOOKUP(B241,图纸表!$A:$D,4,1),"")</f>
        <v/>
      </c>
    </row>
    <row r="242" spans="1:19">
      <c r="A242" s="54">
        <f t="shared" si="13"/>
        <v>241</v>
      </c>
      <c r="B242" s="84">
        <v>26</v>
      </c>
      <c r="C242" s="84">
        <v>89</v>
      </c>
      <c r="D242" s="84">
        <v>0</v>
      </c>
      <c r="E242" s="84">
        <v>4</v>
      </c>
      <c r="F242" s="71">
        <f t="shared" si="12"/>
        <v>108900</v>
      </c>
      <c r="G242" s="72">
        <f ca="1">OFFSET(方块表!$K$2,MATCH(F242,方块表!B:B,0)-2,0,1,1)</f>
        <v>10</v>
      </c>
      <c r="H242" s="72">
        <f t="shared" ca="1" si="14"/>
        <v>40</v>
      </c>
      <c r="I242" s="72">
        <f t="shared" si="15"/>
        <v>4</v>
      </c>
      <c r="J242" s="71" t="str">
        <f ca="1">OFFSET(方块表!$I$2,MATCH(F242,方块表!B:B,0)-2,0,1,1)</f>
        <v>萤石</v>
      </c>
      <c r="K242" s="54" t="str">
        <f>IF(COUNTIF(B$1:$B242,B242)=1,VLOOKUP(B242,图纸表!$A:$D,4,1),"")</f>
        <v/>
      </c>
    </row>
    <row r="243" spans="1:19">
      <c r="A243" s="54">
        <f t="shared" si="13"/>
        <v>242</v>
      </c>
      <c r="B243" s="84">
        <v>26</v>
      </c>
      <c r="C243" s="84">
        <v>155</v>
      </c>
      <c r="D243" s="84">
        <v>0</v>
      </c>
      <c r="E243" s="84">
        <v>12</v>
      </c>
      <c r="F243" s="71">
        <f t="shared" si="12"/>
        <v>115500</v>
      </c>
      <c r="G243" s="72">
        <f ca="1">OFFSET(方块表!$K$2,MATCH(F243,方块表!B:B,0)-2,0,1,1)</f>
        <v>6</v>
      </c>
      <c r="H243" s="72">
        <f t="shared" ca="1" si="14"/>
        <v>72</v>
      </c>
      <c r="I243" s="72">
        <f t="shared" si="15"/>
        <v>12</v>
      </c>
      <c r="J243" s="71" t="str">
        <f ca="1">OFFSET(方块表!$I$2,MATCH(F243,方块表!B:B,0)-2,0,1,1)</f>
        <v>石英</v>
      </c>
      <c r="K243" s="54" t="str">
        <f>IF(COUNTIF(B$1:$B243,B243)=1,VLOOKUP(B243,图纸表!$A:$D,4,1),"")</f>
        <v/>
      </c>
    </row>
    <row r="244" spans="1:19">
      <c r="A244" s="54">
        <f t="shared" si="13"/>
        <v>243</v>
      </c>
      <c r="B244" s="84">
        <v>26</v>
      </c>
      <c r="C244" s="84">
        <v>156</v>
      </c>
      <c r="D244" s="84">
        <v>0</v>
      </c>
      <c r="E244" s="84">
        <v>12</v>
      </c>
      <c r="F244" s="71">
        <f t="shared" si="12"/>
        <v>115600</v>
      </c>
      <c r="G244" s="72">
        <f ca="1">OFFSET(方块表!$K$2,MATCH(F244,方块表!B:B,0)-2,0,1,1)</f>
        <v>8</v>
      </c>
      <c r="H244" s="72">
        <f t="shared" ca="1" si="14"/>
        <v>96</v>
      </c>
      <c r="I244" s="72">
        <f t="shared" si="15"/>
        <v>12</v>
      </c>
      <c r="J244" s="71" t="str">
        <f ca="1">OFFSET(方块表!$I$2,MATCH(F244,方块表!B:B,0)-2,0,1,1)</f>
        <v>石英楼梯</v>
      </c>
      <c r="K244" s="54" t="str">
        <f>IF(COUNTIF(B$1:$B244,B244)=1,VLOOKUP(B244,图纸表!$A:$D,4,1),"")</f>
        <v/>
      </c>
    </row>
    <row r="245" spans="1:19">
      <c r="A245" s="54">
        <f t="shared" si="13"/>
        <v>244</v>
      </c>
      <c r="B245" s="84">
        <v>26</v>
      </c>
      <c r="C245" s="84">
        <v>171</v>
      </c>
      <c r="D245" s="84">
        <v>14</v>
      </c>
      <c r="E245" s="84">
        <v>8</v>
      </c>
      <c r="F245" s="71">
        <f t="shared" si="12"/>
        <v>117114</v>
      </c>
      <c r="G245" s="72">
        <f ca="1">OFFSET(方块表!$K$2,MATCH(F245,方块表!B:B,0)-2,0,1,1)</f>
        <v>4</v>
      </c>
      <c r="H245" s="72">
        <f t="shared" ca="1" si="14"/>
        <v>32</v>
      </c>
      <c r="I245" s="72">
        <f t="shared" si="15"/>
        <v>8</v>
      </c>
      <c r="J245" s="71" t="str">
        <f ca="1">OFFSET(方块表!$I$2,MATCH(F245,方块表!B:B,0)-2,0,1,1)</f>
        <v>红色地毯</v>
      </c>
      <c r="K245" s="54" t="str">
        <f>IF(COUNTIF(B$1:$B245,B245)=1,VLOOKUP(B245,图纸表!$A:$D,4,1),"")</f>
        <v/>
      </c>
    </row>
    <row r="246" spans="1:19">
      <c r="A246" s="54">
        <f t="shared" si="13"/>
        <v>245</v>
      </c>
      <c r="B246" s="84">
        <v>26</v>
      </c>
      <c r="C246" s="84">
        <v>171</v>
      </c>
      <c r="D246" s="84">
        <v>15</v>
      </c>
      <c r="E246" s="84">
        <v>12</v>
      </c>
      <c r="F246" s="71">
        <f t="shared" si="12"/>
        <v>117115</v>
      </c>
      <c r="G246" s="72">
        <f ca="1">OFFSET(方块表!$K$2,MATCH(F246,方块表!B:B,0)-2,0,1,1)</f>
        <v>4</v>
      </c>
      <c r="H246" s="72">
        <f t="shared" ca="1" si="14"/>
        <v>48</v>
      </c>
      <c r="I246" s="72">
        <f t="shared" si="15"/>
        <v>12</v>
      </c>
      <c r="J246" s="71" t="str">
        <f ca="1">OFFSET(方块表!$I$2,MATCH(F246,方块表!B:B,0)-2,0,1,1)</f>
        <v>黑色地毯</v>
      </c>
      <c r="K246" s="54" t="str">
        <f>IF(COUNTIF(B$1:$B246,B246)=1,VLOOKUP(B246,图纸表!$A:$D,4,1),"")</f>
        <v/>
      </c>
    </row>
    <row r="247" spans="1:19">
      <c r="A247" s="54">
        <f t="shared" si="13"/>
        <v>246</v>
      </c>
      <c r="B247" s="84">
        <v>26</v>
      </c>
      <c r="C247" s="84">
        <v>251</v>
      </c>
      <c r="D247" s="84">
        <v>14</v>
      </c>
      <c r="E247" s="84">
        <v>1</v>
      </c>
      <c r="F247" s="71">
        <f t="shared" si="12"/>
        <v>125114</v>
      </c>
      <c r="G247" s="72">
        <f ca="1">OFFSET(方块表!$K$2,MATCH(F247,方块表!B:B,0)-2,0,1,1)</f>
        <v>6</v>
      </c>
      <c r="H247" s="72">
        <f t="shared" ca="1" si="14"/>
        <v>6</v>
      </c>
      <c r="I247" s="72">
        <f t="shared" si="15"/>
        <v>1</v>
      </c>
      <c r="J247" s="71" t="str">
        <f ca="1">OFFSET(方块表!$I$2,MATCH(F247,方块表!B:B,0)-2,0,1,1)</f>
        <v>红色混凝土</v>
      </c>
      <c r="K247" s="54" t="str">
        <f>IF(COUNTIF(B$1:$B247,B247)=1,VLOOKUP(B247,图纸表!$A:$D,4,1),"")</f>
        <v/>
      </c>
    </row>
    <row r="248" spans="1:19">
      <c r="A248" s="54">
        <f t="shared" si="13"/>
        <v>247</v>
      </c>
      <c r="B248" s="84">
        <v>27</v>
      </c>
      <c r="C248" s="84">
        <v>89</v>
      </c>
      <c r="D248" s="84">
        <v>0</v>
      </c>
      <c r="E248" s="84">
        <v>1</v>
      </c>
      <c r="F248" s="71">
        <f t="shared" si="12"/>
        <v>108900</v>
      </c>
      <c r="G248" s="72">
        <f ca="1">OFFSET(方块表!$K$2,MATCH(F248,方块表!B:B,0)-2,0,1,1)</f>
        <v>10</v>
      </c>
      <c r="H248" s="72">
        <f t="shared" ca="1" si="14"/>
        <v>10</v>
      </c>
      <c r="I248" s="72">
        <f t="shared" si="15"/>
        <v>1</v>
      </c>
      <c r="J248" s="71" t="str">
        <f ca="1">OFFSET(方块表!$I$2,MATCH(F248,方块表!B:B,0)-2,0,1,1)</f>
        <v>萤石</v>
      </c>
      <c r="K248" s="54" t="str">
        <f>IF(COUNTIF(B$1:$B248,B248)=1,VLOOKUP(B248,图纸表!$A:$D,4,1),"")</f>
        <v>Landscape_09_5x5x6-0.schematic</v>
      </c>
    </row>
    <row r="249" spans="1:19">
      <c r="A249" s="54">
        <f t="shared" si="13"/>
        <v>248</v>
      </c>
      <c r="B249" s="84">
        <v>27</v>
      </c>
      <c r="C249" s="84">
        <v>95</v>
      </c>
      <c r="D249" s="84">
        <v>1</v>
      </c>
      <c r="E249" s="84">
        <v>2</v>
      </c>
      <c r="F249" s="71">
        <f t="shared" si="12"/>
        <v>109501</v>
      </c>
      <c r="G249" s="72">
        <f ca="1">OFFSET(方块表!$K$2,MATCH(F249,方块表!B:B,0)-2,0,1,1)</f>
        <v>6</v>
      </c>
      <c r="H249" s="72">
        <f t="shared" ca="1" si="14"/>
        <v>12</v>
      </c>
      <c r="I249" s="72">
        <f t="shared" si="15"/>
        <v>2</v>
      </c>
      <c r="J249" s="71" t="str">
        <f ca="1">OFFSET(方块表!$I$2,MATCH(F249,方块表!B:B,0)-2,0,1,1)</f>
        <v>橙色钢化玻璃</v>
      </c>
      <c r="K249" s="54" t="str">
        <f>IF(COUNTIF(B$1:$B249,B249)=1,VLOOKUP(B249,图纸表!$A:$D,4,1),"")</f>
        <v/>
      </c>
    </row>
    <row r="250" spans="1:19">
      <c r="A250" s="54">
        <f t="shared" si="13"/>
        <v>249</v>
      </c>
      <c r="B250" s="84">
        <v>27</v>
      </c>
      <c r="C250" s="84">
        <v>95</v>
      </c>
      <c r="D250" s="84">
        <v>2</v>
      </c>
      <c r="E250" s="84">
        <v>2</v>
      </c>
      <c r="F250" s="71">
        <f t="shared" si="12"/>
        <v>109502</v>
      </c>
      <c r="G250" s="72">
        <f ca="1">OFFSET(方块表!$K$2,MATCH(F250,方块表!B:B,0)-2,0,1,1)</f>
        <v>6</v>
      </c>
      <c r="H250" s="72">
        <f t="shared" ca="1" si="14"/>
        <v>12</v>
      </c>
      <c r="I250" s="72">
        <f t="shared" si="15"/>
        <v>2</v>
      </c>
      <c r="J250" s="71" t="str">
        <f ca="1">OFFSET(方块表!$I$2,MATCH(F250,方块表!B:B,0)-2,0,1,1)</f>
        <v>品红色钢化玻璃</v>
      </c>
      <c r="K250" s="54" t="str">
        <f>IF(COUNTIF(B$1:$B250,B250)=1,VLOOKUP(B250,图纸表!$A:$D,4,1),"")</f>
        <v/>
      </c>
    </row>
    <row r="251" spans="1:19">
      <c r="A251" s="54">
        <f t="shared" si="13"/>
        <v>250</v>
      </c>
      <c r="B251" s="84">
        <v>27</v>
      </c>
      <c r="C251" s="84">
        <v>95</v>
      </c>
      <c r="D251" s="84">
        <v>4</v>
      </c>
      <c r="E251" s="84">
        <v>1</v>
      </c>
      <c r="F251" s="71">
        <f t="shared" si="12"/>
        <v>109504</v>
      </c>
      <c r="G251" s="72">
        <f ca="1">OFFSET(方块表!$K$2,MATCH(F251,方块表!B:B,0)-2,0,1,1)</f>
        <v>6</v>
      </c>
      <c r="H251" s="72">
        <f t="shared" ca="1" si="14"/>
        <v>6</v>
      </c>
      <c r="I251" s="72">
        <f t="shared" si="15"/>
        <v>1</v>
      </c>
      <c r="J251" s="71" t="str">
        <f ca="1">OFFSET(方块表!$I$2,MATCH(F251,方块表!B:B,0)-2,0,1,1)</f>
        <v>黄色钢化玻璃</v>
      </c>
      <c r="K251" s="54" t="str">
        <f>IF(COUNTIF(B$1:$B251,B251)=1,VLOOKUP(B251,图纸表!$A:$D,4,1),"")</f>
        <v/>
      </c>
    </row>
    <row r="252" spans="1:19">
      <c r="A252" s="54">
        <f t="shared" si="13"/>
        <v>251</v>
      </c>
      <c r="B252" s="84">
        <v>27</v>
      </c>
      <c r="C252" s="84">
        <v>95</v>
      </c>
      <c r="D252" s="84">
        <v>5</v>
      </c>
      <c r="E252" s="84">
        <v>2</v>
      </c>
      <c r="F252" s="71">
        <f t="shared" si="12"/>
        <v>109505</v>
      </c>
      <c r="G252" s="72">
        <f ca="1">OFFSET(方块表!$K$2,MATCH(F252,方块表!B:B,0)-2,0,1,1)</f>
        <v>6</v>
      </c>
      <c r="H252" s="72">
        <f t="shared" ca="1" si="14"/>
        <v>12</v>
      </c>
      <c r="I252" s="72">
        <f t="shared" si="15"/>
        <v>2</v>
      </c>
      <c r="J252" s="71" t="str">
        <f ca="1">OFFSET(方块表!$I$2,MATCH(F252,方块表!B:B,0)-2,0,1,1)</f>
        <v>浅绿色钢化玻璃</v>
      </c>
      <c r="K252" s="54" t="str">
        <f>IF(COUNTIF(B$1:$B252,B252)=1,VLOOKUP(B252,图纸表!$A:$D,4,1),"")</f>
        <v/>
      </c>
    </row>
    <row r="253" spans="1:19">
      <c r="A253" s="54">
        <f t="shared" si="13"/>
        <v>252</v>
      </c>
      <c r="B253" s="84">
        <v>27</v>
      </c>
      <c r="C253" s="84">
        <v>95</v>
      </c>
      <c r="D253" s="84">
        <v>6</v>
      </c>
      <c r="E253" s="84">
        <v>3</v>
      </c>
      <c r="F253" s="71">
        <f t="shared" si="12"/>
        <v>109506</v>
      </c>
      <c r="G253" s="72">
        <f ca="1">OFFSET(方块表!$K$2,MATCH(F253,方块表!B:B,0)-2,0,1,1)</f>
        <v>6</v>
      </c>
      <c r="H253" s="72">
        <f t="shared" ca="1" si="14"/>
        <v>18</v>
      </c>
      <c r="I253" s="72">
        <f t="shared" si="15"/>
        <v>3</v>
      </c>
      <c r="J253" s="71" t="str">
        <f ca="1">OFFSET(方块表!$I$2,MATCH(F253,方块表!B:B,0)-2,0,1,1)</f>
        <v>粉色钢化玻璃</v>
      </c>
      <c r="K253" s="54" t="str">
        <f>IF(COUNTIF(B$1:$B253,B253)=1,VLOOKUP(B253,图纸表!$A:$D,4,1),"")</f>
        <v/>
      </c>
      <c r="O253" s="74"/>
      <c r="P253" s="74"/>
      <c r="Q253" s="74"/>
      <c r="R253" s="74"/>
      <c r="S253" s="74"/>
    </row>
    <row r="254" spans="1:19">
      <c r="A254" s="54">
        <f t="shared" si="13"/>
        <v>253</v>
      </c>
      <c r="B254" s="84">
        <v>27</v>
      </c>
      <c r="C254" s="84">
        <v>95</v>
      </c>
      <c r="D254" s="84">
        <v>7</v>
      </c>
      <c r="E254" s="84">
        <v>2</v>
      </c>
      <c r="F254" s="71">
        <f t="shared" si="12"/>
        <v>109507</v>
      </c>
      <c r="G254" s="72">
        <f ca="1">OFFSET(方块表!$K$2,MATCH(F254,方块表!B:B,0)-2,0,1,1)</f>
        <v>6</v>
      </c>
      <c r="H254" s="72">
        <f t="shared" ca="1" si="14"/>
        <v>12</v>
      </c>
      <c r="I254" s="72">
        <f t="shared" si="15"/>
        <v>2</v>
      </c>
      <c r="J254" s="71" t="str">
        <f ca="1">OFFSET(方块表!$I$2,MATCH(F254,方块表!B:B,0)-2,0,1,1)</f>
        <v>灰色钢化玻璃</v>
      </c>
      <c r="K254" s="54" t="str">
        <f>IF(COUNTIF(B$1:$B254,B254)=1,VLOOKUP(B254,图纸表!$A:$D,4,1),"")</f>
        <v/>
      </c>
      <c r="O254" s="74"/>
      <c r="P254" s="74"/>
      <c r="Q254" s="74"/>
      <c r="R254" s="74"/>
      <c r="S254" s="74"/>
    </row>
    <row r="255" spans="1:19">
      <c r="A255" s="54">
        <f t="shared" si="13"/>
        <v>254</v>
      </c>
      <c r="B255" s="84">
        <v>27</v>
      </c>
      <c r="C255" s="84">
        <v>95</v>
      </c>
      <c r="D255" s="84">
        <v>8</v>
      </c>
      <c r="E255" s="84">
        <v>2</v>
      </c>
      <c r="F255" s="71">
        <f t="shared" si="12"/>
        <v>109508</v>
      </c>
      <c r="G255" s="72">
        <f ca="1">OFFSET(方块表!$K$2,MATCH(F255,方块表!B:B,0)-2,0,1,1)</f>
        <v>6</v>
      </c>
      <c r="H255" s="72">
        <f t="shared" ca="1" si="14"/>
        <v>12</v>
      </c>
      <c r="I255" s="72">
        <f t="shared" si="15"/>
        <v>2</v>
      </c>
      <c r="J255" s="71" t="str">
        <f ca="1">OFFSET(方块表!$I$2,MATCH(F255,方块表!B:B,0)-2,0,1,1)</f>
        <v>浅灰色钢化玻璃</v>
      </c>
      <c r="K255" s="54" t="str">
        <f>IF(COUNTIF(B$1:$B255,B255)=1,VLOOKUP(B255,图纸表!$A:$D,4,1),"")</f>
        <v/>
      </c>
      <c r="O255" s="74"/>
      <c r="P255" s="74"/>
      <c r="Q255" s="74"/>
      <c r="R255" s="74"/>
      <c r="S255" s="74"/>
    </row>
    <row r="256" spans="1:19">
      <c r="A256" s="54">
        <f t="shared" si="13"/>
        <v>255</v>
      </c>
      <c r="B256" s="84">
        <v>27</v>
      </c>
      <c r="C256" s="84">
        <v>95</v>
      </c>
      <c r="D256" s="84">
        <v>9</v>
      </c>
      <c r="E256" s="84">
        <v>2</v>
      </c>
      <c r="F256" s="71">
        <f t="shared" si="12"/>
        <v>109509</v>
      </c>
      <c r="G256" s="72">
        <f ca="1">OFFSET(方块表!$K$2,MATCH(F256,方块表!B:B,0)-2,0,1,1)</f>
        <v>6</v>
      </c>
      <c r="H256" s="72">
        <f t="shared" ca="1" si="14"/>
        <v>12</v>
      </c>
      <c r="I256" s="72">
        <f t="shared" si="15"/>
        <v>2</v>
      </c>
      <c r="J256" s="71" t="str">
        <f ca="1">OFFSET(方块表!$I$2,MATCH(F256,方块表!B:B,0)-2,0,1,1)</f>
        <v>青色钢化玻璃</v>
      </c>
      <c r="K256" s="54" t="str">
        <f>IF(COUNTIF(B$1:$B256,B256)=1,VLOOKUP(B256,图纸表!$A:$D,4,1),"")</f>
        <v/>
      </c>
      <c r="O256" s="74"/>
      <c r="P256" s="74"/>
      <c r="Q256" s="74"/>
      <c r="R256" s="74"/>
      <c r="S256" s="74"/>
    </row>
    <row r="257" spans="1:19">
      <c r="A257" s="54">
        <f t="shared" si="13"/>
        <v>256</v>
      </c>
      <c r="B257" s="84">
        <v>27</v>
      </c>
      <c r="C257" s="84">
        <v>95</v>
      </c>
      <c r="D257" s="84">
        <v>11</v>
      </c>
      <c r="E257" s="84">
        <v>2</v>
      </c>
      <c r="F257" s="71">
        <f t="shared" si="12"/>
        <v>109511</v>
      </c>
      <c r="G257" s="72">
        <f ca="1">OFFSET(方块表!$K$2,MATCH(F257,方块表!B:B,0)-2,0,1,1)</f>
        <v>6</v>
      </c>
      <c r="H257" s="72">
        <f t="shared" ca="1" si="14"/>
        <v>12</v>
      </c>
      <c r="I257" s="72">
        <f t="shared" si="15"/>
        <v>2</v>
      </c>
      <c r="J257" s="71" t="str">
        <f ca="1">OFFSET(方块表!$I$2,MATCH(F257,方块表!B:B,0)-2,0,1,1)</f>
        <v>蓝色钢化玻璃</v>
      </c>
      <c r="K257" s="54" t="str">
        <f>IF(COUNTIF(B$1:$B257,B257)=1,VLOOKUP(B257,图纸表!$A:$D,4,1),"")</f>
        <v/>
      </c>
      <c r="O257" s="74"/>
      <c r="P257" s="74"/>
      <c r="Q257" s="74"/>
      <c r="R257" s="74"/>
      <c r="S257" s="74"/>
    </row>
    <row r="258" spans="1:19">
      <c r="A258" s="54">
        <f t="shared" si="13"/>
        <v>257</v>
      </c>
      <c r="B258" s="84">
        <v>28</v>
      </c>
      <c r="C258" s="84">
        <v>17</v>
      </c>
      <c r="D258" s="84">
        <v>0</v>
      </c>
      <c r="E258" s="84">
        <v>4</v>
      </c>
      <c r="F258" s="71">
        <f t="shared" ref="F258:F295" si="16">_xlfn.NUMBERVALUE(CONCATENATE(1,IF(LEN(C258)=1,"00"&amp;C258,IF(LEN(C258)=2,"0"&amp;C258,C258)),IF(LEN(D258)=1,"0"&amp;D258,D258)))</f>
        <v>101700</v>
      </c>
      <c r="G258" s="72">
        <f ca="1">OFFSET(方块表!$K$2,MATCH(F258,方块表!B:B,0)-2,0,1,1)</f>
        <v>2</v>
      </c>
      <c r="H258" s="72">
        <f t="shared" ca="1" si="14"/>
        <v>8</v>
      </c>
      <c r="I258" s="72">
        <f t="shared" si="15"/>
        <v>4</v>
      </c>
      <c r="J258" s="71" t="str">
        <f ca="1">OFFSET(方块表!$I$2,MATCH(F258,方块表!B:B,0)-2,0,1,1)</f>
        <v>橡树木</v>
      </c>
      <c r="K258" s="54" t="str">
        <f>IF(COUNTIF(B$1:$B258,B258)=1,VLOOKUP(B258,图纸表!$A:$D,4,1),"")</f>
        <v>Landscape_10_5x5x7-0.schematic</v>
      </c>
      <c r="O258" s="74"/>
      <c r="P258" s="74"/>
      <c r="Q258" s="74"/>
      <c r="R258" s="74"/>
      <c r="S258" s="74"/>
    </row>
    <row r="259" spans="1:19">
      <c r="A259" s="54">
        <f t="shared" ref="A259:A302" si="17">ROW()-1</f>
        <v>258</v>
      </c>
      <c r="B259" s="84">
        <v>28</v>
      </c>
      <c r="C259" s="84">
        <v>18</v>
      </c>
      <c r="D259" s="84">
        <v>1</v>
      </c>
      <c r="E259" s="84">
        <v>18</v>
      </c>
      <c r="F259" s="71">
        <f t="shared" si="16"/>
        <v>101801</v>
      </c>
      <c r="G259" s="72">
        <f ca="1">OFFSET(方块表!$K$2,MATCH(F259,方块表!B:B,0)-2,0,1,1)</f>
        <v>6</v>
      </c>
      <c r="H259" s="72">
        <f t="shared" ref="H259:H294" ca="1" si="18">G259*E259</f>
        <v>108</v>
      </c>
      <c r="I259" s="72">
        <f t="shared" ref="I259:I294" si="19">E259</f>
        <v>18</v>
      </c>
      <c r="J259" s="71" t="str">
        <f ca="1">OFFSET(方块表!$I$2,MATCH(F259,方块表!B:B,0)-2,0,1,1)</f>
        <v>云杉树叶</v>
      </c>
      <c r="K259" s="54" t="str">
        <f>IF(COUNTIF(B$1:$B259,B259)=1,VLOOKUP(B259,图纸表!$A:$D,4,1),"")</f>
        <v/>
      </c>
      <c r="O259" s="74"/>
      <c r="P259" s="74"/>
      <c r="Q259" s="74"/>
      <c r="R259" s="74"/>
      <c r="S259" s="74"/>
    </row>
    <row r="260" spans="1:19">
      <c r="A260" s="54">
        <f t="shared" si="17"/>
        <v>259</v>
      </c>
      <c r="B260" s="84">
        <v>901</v>
      </c>
      <c r="C260" s="84">
        <v>5</v>
      </c>
      <c r="D260" s="84">
        <v>0</v>
      </c>
      <c r="E260" s="84">
        <v>30</v>
      </c>
      <c r="F260" s="71">
        <f t="shared" si="16"/>
        <v>100500</v>
      </c>
      <c r="G260" s="72">
        <f ca="1">OFFSET(方块表!$K$2,MATCH(F260,方块表!B:B,0)-2,0,1,1)</f>
        <v>4</v>
      </c>
      <c r="H260" s="72">
        <f t="shared" ca="1" si="18"/>
        <v>120</v>
      </c>
      <c r="I260" s="72">
        <f t="shared" si="19"/>
        <v>30</v>
      </c>
      <c r="J260" s="71" t="str">
        <f ca="1">OFFSET(方块表!$I$2,MATCH(F260,方块表!B:B,0)-2,0,1,1)</f>
        <v>橡木板</v>
      </c>
      <c r="K260" s="54" t="str">
        <f>IF(COUNTIF(B$1:$B260,B260)=1,VLOOKUP(B260,图纸表!$A:$D,4,1),"")</f>
        <v>@@@</v>
      </c>
      <c r="O260" s="74"/>
      <c r="P260" s="74"/>
      <c r="Q260" s="74"/>
      <c r="R260" s="74"/>
      <c r="S260" s="74"/>
    </row>
    <row r="261" spans="1:19">
      <c r="A261" s="54">
        <f t="shared" si="17"/>
        <v>260</v>
      </c>
      <c r="B261" s="84">
        <v>901</v>
      </c>
      <c r="C261" s="84">
        <v>98</v>
      </c>
      <c r="D261" s="84">
        <v>0</v>
      </c>
      <c r="E261" s="84">
        <v>30</v>
      </c>
      <c r="F261" s="71">
        <f t="shared" si="16"/>
        <v>109800</v>
      </c>
      <c r="G261" s="72">
        <f ca="1">OFFSET(方块表!$K$2,MATCH(F261,方块表!B:B,0)-2,0,1,1)</f>
        <v>4</v>
      </c>
      <c r="H261" s="72">
        <f t="shared" ca="1" si="18"/>
        <v>120</v>
      </c>
      <c r="I261" s="72">
        <f t="shared" si="19"/>
        <v>30</v>
      </c>
      <c r="J261" s="71" t="str">
        <f ca="1">OFFSET(方块表!$I$2,MATCH(F261,方块表!B:B,0)-2,0,1,1)</f>
        <v>石砖</v>
      </c>
      <c r="K261" s="54" t="str">
        <f>IF(COUNTIF(B$1:$B261,B261)=1,VLOOKUP(B261,图纸表!$A:$D,4,1),"")</f>
        <v/>
      </c>
      <c r="O261" s="74"/>
      <c r="P261" s="74"/>
      <c r="Q261" s="74"/>
      <c r="R261" s="74"/>
      <c r="S261" s="74"/>
    </row>
    <row r="262" spans="1:19">
      <c r="A262" s="54">
        <f t="shared" si="17"/>
        <v>261</v>
      </c>
      <c r="B262" s="84">
        <v>902</v>
      </c>
      <c r="C262" s="84">
        <v>53</v>
      </c>
      <c r="D262" s="84">
        <v>0</v>
      </c>
      <c r="E262" s="84">
        <v>30</v>
      </c>
      <c r="F262" s="71">
        <f t="shared" si="16"/>
        <v>105300</v>
      </c>
      <c r="G262" s="72">
        <f ca="1">OFFSET(方块表!$K$2,MATCH(F262,方块表!B:B,0)-2,0,1,1)</f>
        <v>6</v>
      </c>
      <c r="H262" s="72">
        <f t="shared" ca="1" si="18"/>
        <v>180</v>
      </c>
      <c r="I262" s="72">
        <f t="shared" si="19"/>
        <v>30</v>
      </c>
      <c r="J262" s="71" t="str">
        <f ca="1">OFFSET(方块表!$I$2,MATCH(F262,方块表!B:B,0)-2,0,1,1)</f>
        <v>橡木楼梯</v>
      </c>
      <c r="K262" s="54" t="str">
        <f>IF(COUNTIF(B$1:$B262,B262)=1,VLOOKUP(B262,图纸表!$A:$D,4,1),"")</f>
        <v>@@@</v>
      </c>
    </row>
    <row r="263" spans="1:19">
      <c r="A263" s="54">
        <f t="shared" si="17"/>
        <v>262</v>
      </c>
      <c r="B263" s="84">
        <v>902</v>
      </c>
      <c r="C263" s="84">
        <v>126</v>
      </c>
      <c r="D263" s="84">
        <v>0</v>
      </c>
      <c r="E263" s="84">
        <v>30</v>
      </c>
      <c r="F263" s="71">
        <f t="shared" si="16"/>
        <v>112600</v>
      </c>
      <c r="G263" s="72">
        <f ca="1">OFFSET(方块表!$K$2,MATCH(F263,方块表!B:B,0)-2,0,1,1)</f>
        <v>6</v>
      </c>
      <c r="H263" s="72">
        <f t="shared" ca="1" si="18"/>
        <v>180</v>
      </c>
      <c r="I263" s="72">
        <f t="shared" si="19"/>
        <v>30</v>
      </c>
      <c r="J263" s="71" t="str">
        <f ca="1">OFFSET(方块表!$I$2,MATCH(F263,方块表!B:B,0)-2,0,1,1)</f>
        <v>单层橡木板</v>
      </c>
      <c r="K263" s="54" t="str">
        <f>IF(COUNTIF(B$1:$B263,B263)=1,VLOOKUP(B263,图纸表!$A:$D,4,1),"")</f>
        <v/>
      </c>
    </row>
    <row r="264" spans="1:19">
      <c r="A264" s="54">
        <f t="shared" si="17"/>
        <v>263</v>
      </c>
      <c r="B264" s="84">
        <v>903</v>
      </c>
      <c r="C264" s="84">
        <v>35</v>
      </c>
      <c r="D264" s="84">
        <v>0</v>
      </c>
      <c r="E264" s="84">
        <v>30</v>
      </c>
      <c r="F264" s="71">
        <f t="shared" si="16"/>
        <v>103500</v>
      </c>
      <c r="G264" s="72">
        <f ca="1">OFFSET(方块表!$K$2,MATCH(F264,方块表!B:B,0)-2,0,1,1)</f>
        <v>4</v>
      </c>
      <c r="H264" s="72">
        <f t="shared" ca="1" si="18"/>
        <v>120</v>
      </c>
      <c r="I264" s="72">
        <f t="shared" si="19"/>
        <v>30</v>
      </c>
      <c r="J264" s="71" t="str">
        <f ca="1">OFFSET(方块表!$I$2,MATCH(F264,方块表!B:B,0)-2,0,1,1)</f>
        <v>白色羊毛</v>
      </c>
      <c r="K264" s="54" t="str">
        <f>IF(COUNTIF(B$1:$B264,B264)=1,VLOOKUP(B264,图纸表!$A:$D,4,1),"")</f>
        <v>@@@</v>
      </c>
    </row>
    <row r="265" spans="1:19">
      <c r="A265" s="54">
        <f t="shared" si="17"/>
        <v>264</v>
      </c>
      <c r="B265" s="84">
        <v>903</v>
      </c>
      <c r="C265" s="84">
        <v>35</v>
      </c>
      <c r="D265" s="84">
        <v>4</v>
      </c>
      <c r="E265" s="84">
        <v>30</v>
      </c>
      <c r="F265" s="71">
        <f t="shared" si="16"/>
        <v>103504</v>
      </c>
      <c r="G265" s="72">
        <f ca="1">OFFSET(方块表!$K$2,MATCH(F265,方块表!B:B,0)-2,0,1,1)</f>
        <v>4</v>
      </c>
      <c r="H265" s="72">
        <f t="shared" ca="1" si="18"/>
        <v>120</v>
      </c>
      <c r="I265" s="72">
        <f t="shared" si="19"/>
        <v>30</v>
      </c>
      <c r="J265" s="71" t="str">
        <f ca="1">OFFSET(方块表!$I$2,MATCH(F265,方块表!B:B,0)-2,0,1,1)</f>
        <v>黄色羊毛</v>
      </c>
      <c r="K265" s="54" t="str">
        <f>IF(COUNTIF(B$1:$B265,B265)=1,VLOOKUP(B265,图纸表!$A:$D,4,1),"")</f>
        <v/>
      </c>
    </row>
    <row r="266" spans="1:19">
      <c r="A266" s="54">
        <f t="shared" si="17"/>
        <v>265</v>
      </c>
      <c r="B266" s="84">
        <v>903</v>
      </c>
      <c r="C266" s="84">
        <v>35</v>
      </c>
      <c r="D266" s="84">
        <v>11</v>
      </c>
      <c r="E266" s="84">
        <v>30</v>
      </c>
      <c r="F266" s="71">
        <f t="shared" si="16"/>
        <v>103511</v>
      </c>
      <c r="G266" s="72">
        <f ca="1">OFFSET(方块表!$K$2,MATCH(F266,方块表!B:B,0)-2,0,1,1)</f>
        <v>4</v>
      </c>
      <c r="H266" s="72">
        <f t="shared" ca="1" si="18"/>
        <v>120</v>
      </c>
      <c r="I266" s="72">
        <f t="shared" si="19"/>
        <v>30</v>
      </c>
      <c r="J266" s="71" t="str">
        <f ca="1">OFFSET(方块表!$I$2,MATCH(F266,方块表!B:B,0)-2,0,1,1)</f>
        <v>蓝色羊毛</v>
      </c>
      <c r="K266" s="54" t="str">
        <f>IF(COUNTIF(B$1:$B266,B266)=1,VLOOKUP(B266,图纸表!$A:$D,4,1),"")</f>
        <v/>
      </c>
    </row>
    <row r="267" spans="1:19">
      <c r="A267" s="54">
        <f t="shared" si="17"/>
        <v>266</v>
      </c>
      <c r="B267" s="84">
        <v>903</v>
      </c>
      <c r="C267" s="84">
        <v>35</v>
      </c>
      <c r="D267" s="84">
        <v>13</v>
      </c>
      <c r="E267" s="84">
        <v>30</v>
      </c>
      <c r="F267" s="71">
        <f t="shared" si="16"/>
        <v>103513</v>
      </c>
      <c r="G267" s="72">
        <f ca="1">OFFSET(方块表!$K$2,MATCH(F267,方块表!B:B,0)-2,0,1,1)</f>
        <v>4</v>
      </c>
      <c r="H267" s="72">
        <f t="shared" ca="1" si="18"/>
        <v>120</v>
      </c>
      <c r="I267" s="72">
        <f t="shared" si="19"/>
        <v>30</v>
      </c>
      <c r="J267" s="71" t="str">
        <f ca="1">OFFSET(方块表!$I$2,MATCH(F267,方块表!B:B,0)-2,0,1,1)</f>
        <v>绿色羊毛</v>
      </c>
      <c r="K267" s="54" t="str">
        <f>IF(COUNTIF(B$1:$B267,B267)=1,VLOOKUP(B267,图纸表!$A:$D,4,1),"")</f>
        <v/>
      </c>
    </row>
    <row r="268" spans="1:19">
      <c r="A268" s="54">
        <f t="shared" si="17"/>
        <v>267</v>
      </c>
      <c r="B268" s="84">
        <v>903</v>
      </c>
      <c r="C268" s="84">
        <v>35</v>
      </c>
      <c r="D268" s="84">
        <v>14</v>
      </c>
      <c r="E268" s="84">
        <v>30</v>
      </c>
      <c r="F268" s="71">
        <f t="shared" si="16"/>
        <v>103514</v>
      </c>
      <c r="G268" s="72">
        <f ca="1">OFFSET(方块表!$K$2,MATCH(F268,方块表!B:B,0)-2,0,1,1)</f>
        <v>4</v>
      </c>
      <c r="H268" s="72">
        <f t="shared" ca="1" si="18"/>
        <v>120</v>
      </c>
      <c r="I268" s="72">
        <f t="shared" si="19"/>
        <v>30</v>
      </c>
      <c r="J268" s="71" t="str">
        <f ca="1">OFFSET(方块表!$I$2,MATCH(F268,方块表!B:B,0)-2,0,1,1)</f>
        <v>红色羊毛</v>
      </c>
      <c r="K268" s="54" t="str">
        <f>IF(COUNTIF(B$1:$B268,B268)=1,VLOOKUP(B268,图纸表!$A:$D,4,1),"")</f>
        <v/>
      </c>
    </row>
    <row r="269" spans="1:19">
      <c r="A269" s="54">
        <f t="shared" si="17"/>
        <v>268</v>
      </c>
      <c r="B269" s="84">
        <v>904</v>
      </c>
      <c r="C269" s="84">
        <v>2</v>
      </c>
      <c r="D269" s="84">
        <v>0</v>
      </c>
      <c r="E269" s="84">
        <v>10</v>
      </c>
      <c r="F269" s="71">
        <f t="shared" si="16"/>
        <v>100200</v>
      </c>
      <c r="G269" s="72">
        <f ca="1">OFFSET(方块表!$K$2,MATCH(F269,方块表!B:B,0)-2,0,1,1)</f>
        <v>2</v>
      </c>
      <c r="H269" s="72">
        <f t="shared" ca="1" si="18"/>
        <v>20</v>
      </c>
      <c r="I269" s="72">
        <f t="shared" si="19"/>
        <v>10</v>
      </c>
      <c r="J269" s="71" t="str">
        <f ca="1">OFFSET(方块表!$I$2,MATCH(F269,方块表!B:B,0)-2,0,1,1)</f>
        <v>草方块</v>
      </c>
      <c r="K269" s="54" t="str">
        <f>IF(COUNTIF(B$1:$B269,B269)=1,VLOOKUP(B269,图纸表!$A:$D,4,1),"")</f>
        <v>@@@</v>
      </c>
    </row>
    <row r="270" spans="1:19">
      <c r="A270" s="54">
        <f t="shared" si="17"/>
        <v>269</v>
      </c>
      <c r="B270" s="84">
        <v>904</v>
      </c>
      <c r="C270" s="84">
        <v>3</v>
      </c>
      <c r="D270" s="84">
        <v>0</v>
      </c>
      <c r="E270" s="84">
        <v>10</v>
      </c>
      <c r="F270" s="71">
        <f t="shared" si="16"/>
        <v>100300</v>
      </c>
      <c r="G270" s="72">
        <f ca="1">OFFSET(方块表!$K$2,MATCH(F270,方块表!B:B,0)-2,0,1,1)</f>
        <v>2</v>
      </c>
      <c r="H270" s="72">
        <f t="shared" ca="1" si="18"/>
        <v>20</v>
      </c>
      <c r="I270" s="72">
        <f t="shared" si="19"/>
        <v>10</v>
      </c>
      <c r="J270" s="71" t="str">
        <f ca="1">OFFSET(方块表!$I$2,MATCH(F270,方块表!B:B,0)-2,0,1,1)</f>
        <v>泥土</v>
      </c>
      <c r="K270" s="54" t="str">
        <f>IF(COUNTIF(B$1:$B270,B270)=1,VLOOKUP(B270,图纸表!$A:$D,4,1),"")</f>
        <v/>
      </c>
    </row>
    <row r="271" spans="1:19">
      <c r="A271" s="54">
        <f t="shared" si="17"/>
        <v>270</v>
      </c>
      <c r="B271" s="84">
        <v>905</v>
      </c>
      <c r="C271" s="84">
        <v>4</v>
      </c>
      <c r="D271" s="84">
        <v>0</v>
      </c>
      <c r="E271" s="84">
        <v>10</v>
      </c>
      <c r="F271" s="71">
        <f t="shared" si="16"/>
        <v>100400</v>
      </c>
      <c r="G271" s="72">
        <f ca="1">OFFSET(方块表!$K$2,MATCH(F271,方块表!B:B,0)-2,0,1,1)</f>
        <v>2</v>
      </c>
      <c r="H271" s="72">
        <f t="shared" ca="1" si="18"/>
        <v>20</v>
      </c>
      <c r="I271" s="72">
        <f t="shared" si="19"/>
        <v>10</v>
      </c>
      <c r="J271" s="71" t="str">
        <f ca="1">OFFSET(方块表!$I$2,MATCH(F271,方块表!B:B,0)-2,0,1,1)</f>
        <v>鹅卵石</v>
      </c>
      <c r="K271" s="54" t="str">
        <f>IF(COUNTIF(B$1:$B271,B271)=1,VLOOKUP(B271,图纸表!$A:$D,4,1),"")</f>
        <v>@@@</v>
      </c>
    </row>
    <row r="272" spans="1:19">
      <c r="A272" s="54">
        <f t="shared" si="17"/>
        <v>271</v>
      </c>
      <c r="B272" s="84">
        <v>905</v>
      </c>
      <c r="C272" s="84">
        <v>24</v>
      </c>
      <c r="D272" s="84">
        <v>0</v>
      </c>
      <c r="E272" s="84">
        <v>10</v>
      </c>
      <c r="F272" s="71">
        <f t="shared" si="16"/>
        <v>102400</v>
      </c>
      <c r="G272" s="72">
        <f ca="1">OFFSET(方块表!$K$2,MATCH(F272,方块表!B:B,0)-2,0,1,1)</f>
        <v>4</v>
      </c>
      <c r="H272" s="72">
        <f t="shared" ca="1" si="18"/>
        <v>40</v>
      </c>
      <c r="I272" s="72">
        <f t="shared" si="19"/>
        <v>10</v>
      </c>
      <c r="J272" s="71" t="str">
        <f ca="1">OFFSET(方块表!$I$2,MATCH(F272,方块表!B:B,0)-2,0,1,1)</f>
        <v>砂石</v>
      </c>
      <c r="K272" s="54" t="str">
        <f>IF(COUNTIF(B$1:$B272,B272)=1,VLOOKUP(B272,图纸表!$A:$D,4,1),"")</f>
        <v/>
      </c>
    </row>
    <row r="273" spans="1:11">
      <c r="A273" s="54">
        <f t="shared" si="17"/>
        <v>272</v>
      </c>
      <c r="B273" s="84">
        <v>906</v>
      </c>
      <c r="C273" s="84">
        <v>41</v>
      </c>
      <c r="D273" s="84">
        <v>0</v>
      </c>
      <c r="E273" s="84">
        <v>10</v>
      </c>
      <c r="F273" s="71">
        <f t="shared" si="16"/>
        <v>104100</v>
      </c>
      <c r="G273" s="72">
        <f ca="1">OFFSET(方块表!$K$2,MATCH(F273,方块表!B:B,0)-2,0,1,1)</f>
        <v>8</v>
      </c>
      <c r="H273" s="72">
        <f t="shared" ca="1" si="18"/>
        <v>80</v>
      </c>
      <c r="I273" s="72">
        <f t="shared" si="19"/>
        <v>10</v>
      </c>
      <c r="J273" s="71" t="str">
        <f ca="1">OFFSET(方块表!$I$2,MATCH(F273,方块表!B:B,0)-2,0,1,1)</f>
        <v>金块</v>
      </c>
      <c r="K273" s="54" t="str">
        <f>IF(COUNTIF(B$1:$B273,B273)=1,VLOOKUP(B273,图纸表!$A:$D,4,1),"")</f>
        <v>@@@</v>
      </c>
    </row>
    <row r="274" spans="1:11">
      <c r="A274" s="54">
        <f t="shared" si="17"/>
        <v>273</v>
      </c>
      <c r="B274" s="84">
        <v>906</v>
      </c>
      <c r="C274" s="84">
        <v>155</v>
      </c>
      <c r="D274" s="84">
        <v>0</v>
      </c>
      <c r="E274" s="84">
        <v>10</v>
      </c>
      <c r="F274" s="71">
        <f t="shared" si="16"/>
        <v>115500</v>
      </c>
      <c r="G274" s="72">
        <f ca="1">OFFSET(方块表!$K$2,MATCH(F274,方块表!B:B,0)-2,0,1,1)</f>
        <v>6</v>
      </c>
      <c r="H274" s="72">
        <f t="shared" ca="1" si="18"/>
        <v>60</v>
      </c>
      <c r="I274" s="72">
        <f t="shared" si="19"/>
        <v>10</v>
      </c>
      <c r="J274" s="71" t="str">
        <f ca="1">OFFSET(方块表!$I$2,MATCH(F274,方块表!B:B,0)-2,0,1,1)</f>
        <v>石英</v>
      </c>
      <c r="K274" s="54" t="str">
        <f>IF(COUNTIF(B$1:$B274,B274)=1,VLOOKUP(B274,图纸表!$A:$D,4,1),"")</f>
        <v/>
      </c>
    </row>
    <row r="275" spans="1:11">
      <c r="A275" s="54">
        <f t="shared" si="17"/>
        <v>274</v>
      </c>
      <c r="B275" s="84">
        <v>907</v>
      </c>
      <c r="C275" s="84">
        <v>17</v>
      </c>
      <c r="D275" s="84">
        <v>0</v>
      </c>
      <c r="E275" s="84">
        <v>10</v>
      </c>
      <c r="F275" s="71">
        <f t="shared" si="16"/>
        <v>101700</v>
      </c>
      <c r="G275" s="72">
        <f ca="1">OFFSET(方块表!$K$2,MATCH(F275,方块表!B:B,0)-2,0,1,1)</f>
        <v>2</v>
      </c>
      <c r="H275" s="72">
        <f t="shared" ca="1" si="18"/>
        <v>20</v>
      </c>
      <c r="I275" s="72">
        <f t="shared" si="19"/>
        <v>10</v>
      </c>
      <c r="J275" s="71" t="str">
        <f ca="1">OFFSET(方块表!$I$2,MATCH(F275,方块表!B:B,0)-2,0,1,1)</f>
        <v>橡树木</v>
      </c>
      <c r="K275" s="54" t="str">
        <f>IF(COUNTIF(B$1:$B275,B275)=1,VLOOKUP(B275,图纸表!$A:$D,4,1),"")</f>
        <v>@@@</v>
      </c>
    </row>
    <row r="276" spans="1:11">
      <c r="A276" s="54">
        <f t="shared" si="17"/>
        <v>275</v>
      </c>
      <c r="B276" s="84">
        <v>907</v>
      </c>
      <c r="C276" s="84">
        <v>18</v>
      </c>
      <c r="D276" s="84">
        <v>0</v>
      </c>
      <c r="E276" s="84">
        <v>10</v>
      </c>
      <c r="F276" s="71">
        <f t="shared" si="16"/>
        <v>101800</v>
      </c>
      <c r="G276" s="72">
        <f ca="1">OFFSET(方块表!$K$2,MATCH(F276,方块表!B:B,0)-2,0,1,1)</f>
        <v>6</v>
      </c>
      <c r="H276" s="72">
        <f t="shared" ca="1" si="18"/>
        <v>60</v>
      </c>
      <c r="I276" s="72">
        <f t="shared" si="19"/>
        <v>10</v>
      </c>
      <c r="J276" s="71" t="str">
        <f ca="1">OFFSET(方块表!$I$2,MATCH(F276,方块表!B:B,0)-2,0,1,1)</f>
        <v>橡树叶</v>
      </c>
      <c r="K276" s="54" t="str">
        <f>IF(COUNTIF(B$1:$B276,B276)=1,VLOOKUP(B276,图纸表!$A:$D,4,1),"")</f>
        <v/>
      </c>
    </row>
    <row r="277" spans="1:11">
      <c r="A277" s="54">
        <f t="shared" si="17"/>
        <v>276</v>
      </c>
      <c r="B277" s="84">
        <v>908</v>
      </c>
      <c r="C277" s="84">
        <v>5</v>
      </c>
      <c r="D277" s="84">
        <v>0</v>
      </c>
      <c r="E277" s="84">
        <v>10</v>
      </c>
      <c r="F277" s="71">
        <f t="shared" si="16"/>
        <v>100500</v>
      </c>
      <c r="G277" s="72">
        <f ca="1">OFFSET(方块表!$K$2,MATCH(F277,方块表!B:B,0)-2,0,1,1)</f>
        <v>4</v>
      </c>
      <c r="H277" s="72">
        <f t="shared" ca="1" si="18"/>
        <v>40</v>
      </c>
      <c r="I277" s="72">
        <f t="shared" si="19"/>
        <v>10</v>
      </c>
      <c r="J277" s="71" t="str">
        <f ca="1">OFFSET(方块表!$I$2,MATCH(F277,方块表!B:B,0)-2,0,1,1)</f>
        <v>橡木板</v>
      </c>
      <c r="K277" s="54" t="str">
        <f>IF(COUNTIF(B$1:$B277,B277)=1,VLOOKUP(B277,图纸表!$A:$D,4,1),"")</f>
        <v>@@@</v>
      </c>
    </row>
    <row r="278" spans="1:11">
      <c r="A278" s="54">
        <f t="shared" si="17"/>
        <v>277</v>
      </c>
      <c r="B278" s="84">
        <v>908</v>
      </c>
      <c r="C278" s="84">
        <v>53</v>
      </c>
      <c r="D278" s="84">
        <v>0</v>
      </c>
      <c r="E278" s="84">
        <v>10</v>
      </c>
      <c r="F278" s="71">
        <f t="shared" si="16"/>
        <v>105300</v>
      </c>
      <c r="G278" s="72">
        <f ca="1">OFFSET(方块表!$K$2,MATCH(F278,方块表!B:B,0)-2,0,1,1)</f>
        <v>6</v>
      </c>
      <c r="H278" s="72">
        <f t="shared" ca="1" si="18"/>
        <v>60</v>
      </c>
      <c r="I278" s="72">
        <f t="shared" si="19"/>
        <v>10</v>
      </c>
      <c r="J278" s="71" t="str">
        <f ca="1">OFFSET(方块表!$I$2,MATCH(F278,方块表!B:B,0)-2,0,1,1)</f>
        <v>橡木楼梯</v>
      </c>
      <c r="K278" s="54" t="str">
        <f>IF(COUNTIF(B$1:$B278,B278)=1,VLOOKUP(B278,图纸表!$A:$D,4,1),"")</f>
        <v/>
      </c>
    </row>
    <row r="279" spans="1:11">
      <c r="A279" s="54">
        <f t="shared" si="17"/>
        <v>278</v>
      </c>
      <c r="B279" s="84">
        <v>908</v>
      </c>
      <c r="C279" s="84">
        <v>85</v>
      </c>
      <c r="D279" s="84">
        <v>0</v>
      </c>
      <c r="E279" s="84">
        <v>10</v>
      </c>
      <c r="F279" s="71">
        <f t="shared" si="16"/>
        <v>108500</v>
      </c>
      <c r="G279" s="72">
        <f ca="1">OFFSET(方块表!$K$2,MATCH(F279,方块表!B:B,0)-2,0,1,1)</f>
        <v>6</v>
      </c>
      <c r="H279" s="72">
        <f t="shared" ca="1" si="18"/>
        <v>60</v>
      </c>
      <c r="I279" s="72">
        <f t="shared" si="19"/>
        <v>10</v>
      </c>
      <c r="J279" s="71" t="str">
        <f ca="1">OFFSET(方块表!$I$2,MATCH(F279,方块表!B:B,0)-2,0,1,1)</f>
        <v>橡木栅栏</v>
      </c>
      <c r="K279" s="54" t="str">
        <f>IF(COUNTIF(B$1:$B279,B279)=1,VLOOKUP(B279,图纸表!$A:$D,4,1),"")</f>
        <v/>
      </c>
    </row>
    <row r="280" spans="1:11">
      <c r="A280" s="54">
        <f t="shared" si="17"/>
        <v>279</v>
      </c>
      <c r="B280" s="84">
        <v>909</v>
      </c>
      <c r="C280" s="84">
        <v>95</v>
      </c>
      <c r="D280" s="84">
        <v>0</v>
      </c>
      <c r="E280" s="84">
        <v>10</v>
      </c>
      <c r="F280" s="71">
        <f t="shared" si="16"/>
        <v>109500</v>
      </c>
      <c r="G280" s="72">
        <f ca="1">OFFSET(方块表!$K$2,MATCH(F280,方块表!B:B,0)-2,0,1,1)</f>
        <v>6</v>
      </c>
      <c r="H280" s="72">
        <f t="shared" ca="1" si="18"/>
        <v>60</v>
      </c>
      <c r="I280" s="72">
        <f t="shared" si="19"/>
        <v>10</v>
      </c>
      <c r="J280" s="71" t="str">
        <f ca="1">OFFSET(方块表!$I$2,MATCH(F280,方块表!B:B,0)-2,0,1,1)</f>
        <v>白色钢化玻璃</v>
      </c>
      <c r="K280" s="54" t="str">
        <f>IF(COUNTIF(B$1:$B280,B280)=1,VLOOKUP(B280,图纸表!$A:$D,4,1),"")</f>
        <v>@@@</v>
      </c>
    </row>
    <row r="281" spans="1:11">
      <c r="A281" s="54">
        <f t="shared" si="17"/>
        <v>280</v>
      </c>
      <c r="B281" s="84">
        <v>909</v>
      </c>
      <c r="C281" s="84">
        <v>95</v>
      </c>
      <c r="D281" s="84">
        <v>4</v>
      </c>
      <c r="E281" s="84">
        <v>10</v>
      </c>
      <c r="F281" s="71">
        <f t="shared" si="16"/>
        <v>109504</v>
      </c>
      <c r="G281" s="72">
        <f ca="1">OFFSET(方块表!$K$2,MATCH(F281,方块表!B:B,0)-2,0,1,1)</f>
        <v>6</v>
      </c>
      <c r="H281" s="72">
        <f t="shared" ca="1" si="18"/>
        <v>60</v>
      </c>
      <c r="I281" s="72">
        <f t="shared" si="19"/>
        <v>10</v>
      </c>
      <c r="J281" s="71" t="str">
        <f ca="1">OFFSET(方块表!$I$2,MATCH(F281,方块表!B:B,0)-2,0,1,1)</f>
        <v>黄色钢化玻璃</v>
      </c>
      <c r="K281" s="54" t="str">
        <f>IF(COUNTIF(B$1:$B281,B281)=1,VLOOKUP(B281,图纸表!$A:$D,4,1),"")</f>
        <v/>
      </c>
    </row>
    <row r="282" spans="1:11">
      <c r="A282" s="54">
        <f t="shared" si="17"/>
        <v>281</v>
      </c>
      <c r="B282" s="84">
        <v>909</v>
      </c>
      <c r="C282" s="84">
        <v>95</v>
      </c>
      <c r="D282" s="84">
        <v>11</v>
      </c>
      <c r="E282" s="84">
        <v>10</v>
      </c>
      <c r="F282" s="71">
        <f t="shared" si="16"/>
        <v>109511</v>
      </c>
      <c r="G282" s="72">
        <f ca="1">OFFSET(方块表!$K$2,MATCH(F282,方块表!B:B,0)-2,0,1,1)</f>
        <v>6</v>
      </c>
      <c r="H282" s="72">
        <f t="shared" ca="1" si="18"/>
        <v>60</v>
      </c>
      <c r="I282" s="72">
        <f t="shared" si="19"/>
        <v>10</v>
      </c>
      <c r="J282" s="71" t="str">
        <f ca="1">OFFSET(方块表!$I$2,MATCH(F282,方块表!B:B,0)-2,0,1,1)</f>
        <v>蓝色钢化玻璃</v>
      </c>
      <c r="K282" s="54" t="str">
        <f>IF(COUNTIF(B$1:$B282,B282)=1,VLOOKUP(B282,图纸表!$A:$D,4,1),"")</f>
        <v/>
      </c>
    </row>
    <row r="283" spans="1:11">
      <c r="A283" s="54">
        <f t="shared" si="17"/>
        <v>282</v>
      </c>
      <c r="B283" s="84">
        <v>909</v>
      </c>
      <c r="C283" s="84">
        <v>95</v>
      </c>
      <c r="D283" s="84">
        <v>14</v>
      </c>
      <c r="E283" s="84">
        <v>10</v>
      </c>
      <c r="F283" s="71">
        <f t="shared" si="16"/>
        <v>109514</v>
      </c>
      <c r="G283" s="72">
        <f ca="1">OFFSET(方块表!$K$2,MATCH(F283,方块表!B:B,0)-2,0,1,1)</f>
        <v>6</v>
      </c>
      <c r="H283" s="72">
        <f t="shared" ca="1" si="18"/>
        <v>60</v>
      </c>
      <c r="I283" s="72">
        <f t="shared" si="19"/>
        <v>10</v>
      </c>
      <c r="J283" s="71" t="str">
        <f ca="1">OFFSET(方块表!$I$2,MATCH(F283,方块表!B:B,0)-2,0,1,1)</f>
        <v>红色钢化玻璃</v>
      </c>
      <c r="K283" s="54" t="str">
        <f>IF(COUNTIF(B$1:$B283,B283)=1,VLOOKUP(B283,图纸表!$A:$D,4,1),"")</f>
        <v/>
      </c>
    </row>
    <row r="284" spans="1:11">
      <c r="A284" s="54">
        <f t="shared" si="17"/>
        <v>283</v>
      </c>
      <c r="B284" s="84">
        <v>910</v>
      </c>
      <c r="C284" s="84">
        <v>251</v>
      </c>
      <c r="D284" s="84">
        <v>0</v>
      </c>
      <c r="E284" s="84">
        <v>10</v>
      </c>
      <c r="F284" s="71">
        <f t="shared" si="16"/>
        <v>125100</v>
      </c>
      <c r="G284" s="72">
        <f ca="1">OFFSET(方块表!$K$2,MATCH(F284,方块表!B:B,0)-2,0,1,1)</f>
        <v>6</v>
      </c>
      <c r="H284" s="72">
        <f t="shared" ca="1" si="18"/>
        <v>60</v>
      </c>
      <c r="I284" s="72">
        <f t="shared" si="19"/>
        <v>10</v>
      </c>
      <c r="J284" s="71" t="str">
        <f ca="1">OFFSET(方块表!$I$2,MATCH(F284,方块表!B:B,0)-2,0,1,1)</f>
        <v>白色混凝土</v>
      </c>
      <c r="K284" s="54" t="str">
        <f>IF(COUNTIF(B$1:$B284,B284)=1,VLOOKUP(B284,图纸表!$A:$D,4,1),"")</f>
        <v>@@@</v>
      </c>
    </row>
    <row r="285" spans="1:11">
      <c r="A285" s="54">
        <f t="shared" si="17"/>
        <v>284</v>
      </c>
      <c r="B285" s="84">
        <v>910</v>
      </c>
      <c r="C285" s="84">
        <v>251</v>
      </c>
      <c r="D285" s="84">
        <v>4</v>
      </c>
      <c r="E285" s="84">
        <v>10</v>
      </c>
      <c r="F285" s="71">
        <f t="shared" si="16"/>
        <v>125104</v>
      </c>
      <c r="G285" s="72">
        <f ca="1">OFFSET(方块表!$K$2,MATCH(F285,方块表!B:B,0)-2,0,1,1)</f>
        <v>6</v>
      </c>
      <c r="H285" s="72">
        <f t="shared" ca="1" si="18"/>
        <v>60</v>
      </c>
      <c r="I285" s="72">
        <f t="shared" si="19"/>
        <v>10</v>
      </c>
      <c r="J285" s="71" t="str">
        <f ca="1">OFFSET(方块表!$I$2,MATCH(F285,方块表!B:B,0)-2,0,1,1)</f>
        <v>黄色混凝土</v>
      </c>
      <c r="K285" s="54" t="str">
        <f>IF(COUNTIF(B$1:$B285,B285)=1,VLOOKUP(B285,图纸表!$A:$D,4,1),"")</f>
        <v/>
      </c>
    </row>
    <row r="286" spans="1:11">
      <c r="A286" s="54">
        <f t="shared" si="17"/>
        <v>285</v>
      </c>
      <c r="B286" s="84">
        <v>910</v>
      </c>
      <c r="C286" s="84">
        <v>251</v>
      </c>
      <c r="D286" s="84">
        <v>11</v>
      </c>
      <c r="E286" s="84">
        <v>10</v>
      </c>
      <c r="F286" s="71">
        <f t="shared" si="16"/>
        <v>125111</v>
      </c>
      <c r="G286" s="72">
        <f ca="1">OFFSET(方块表!$K$2,MATCH(F286,方块表!B:B,0)-2,0,1,1)</f>
        <v>6</v>
      </c>
      <c r="H286" s="72">
        <f t="shared" ca="1" si="18"/>
        <v>60</v>
      </c>
      <c r="I286" s="72">
        <f t="shared" si="19"/>
        <v>10</v>
      </c>
      <c r="J286" s="71" t="str">
        <f ca="1">OFFSET(方块表!$I$2,MATCH(F286,方块表!B:B,0)-2,0,1,1)</f>
        <v>蓝色混凝土</v>
      </c>
      <c r="K286" s="54" t="str">
        <f>IF(COUNTIF(B$1:$B286,B286)=1,VLOOKUP(B286,图纸表!$A:$D,4,1),"")</f>
        <v/>
      </c>
    </row>
    <row r="287" spans="1:11">
      <c r="A287" s="54">
        <f t="shared" si="17"/>
        <v>286</v>
      </c>
      <c r="B287" s="84">
        <v>910</v>
      </c>
      <c r="C287" s="84">
        <v>251</v>
      </c>
      <c r="D287" s="84">
        <v>14</v>
      </c>
      <c r="E287" s="84">
        <v>10</v>
      </c>
      <c r="F287" s="71">
        <f t="shared" si="16"/>
        <v>125114</v>
      </c>
      <c r="G287" s="72">
        <f ca="1">OFFSET(方块表!$K$2,MATCH(F287,方块表!B:B,0)-2,0,1,1)</f>
        <v>6</v>
      </c>
      <c r="H287" s="72">
        <f t="shared" ca="1" si="18"/>
        <v>60</v>
      </c>
      <c r="I287" s="72">
        <f t="shared" si="19"/>
        <v>10</v>
      </c>
      <c r="J287" s="71" t="str">
        <f ca="1">OFFSET(方块表!$I$2,MATCH(F287,方块表!B:B,0)-2,0,1,1)</f>
        <v>红色混凝土</v>
      </c>
      <c r="K287" s="54" t="str">
        <f>IF(COUNTIF(B$1:$B287,B287)=1,VLOOKUP(B287,图纸表!$A:$D,4,1),"")</f>
        <v/>
      </c>
    </row>
    <row r="288" spans="1:11">
      <c r="A288" s="54">
        <f t="shared" si="17"/>
        <v>287</v>
      </c>
      <c r="B288" s="84">
        <v>911</v>
      </c>
      <c r="C288" s="84">
        <v>35</v>
      </c>
      <c r="D288" s="84">
        <v>0</v>
      </c>
      <c r="E288" s="84">
        <v>10</v>
      </c>
      <c r="F288" s="71">
        <f t="shared" si="16"/>
        <v>103500</v>
      </c>
      <c r="G288" s="72">
        <f ca="1">OFFSET(方块表!$K$2,MATCH(F288,方块表!B:B,0)-2,0,1,1)</f>
        <v>4</v>
      </c>
      <c r="H288" s="72">
        <f t="shared" ca="1" si="18"/>
        <v>40</v>
      </c>
      <c r="I288" s="72">
        <f t="shared" si="19"/>
        <v>10</v>
      </c>
      <c r="J288" s="71" t="str">
        <f ca="1">OFFSET(方块表!$I$2,MATCH(F288,方块表!B:B,0)-2,0,1,1)</f>
        <v>白色羊毛</v>
      </c>
      <c r="K288" s="54" t="str">
        <f>IF(COUNTIF(B$1:$B288,B288)=1,VLOOKUP(B288,图纸表!$A:$D,4,1),"")</f>
        <v>@@@</v>
      </c>
    </row>
    <row r="289" spans="1:11">
      <c r="A289" s="54">
        <f t="shared" si="17"/>
        <v>288</v>
      </c>
      <c r="B289" s="84">
        <v>911</v>
      </c>
      <c r="C289" s="84">
        <v>35</v>
      </c>
      <c r="D289" s="84">
        <v>4</v>
      </c>
      <c r="E289" s="84">
        <v>10</v>
      </c>
      <c r="F289" s="71">
        <f t="shared" si="16"/>
        <v>103504</v>
      </c>
      <c r="G289" s="72">
        <f ca="1">OFFSET(方块表!$K$2,MATCH(F289,方块表!B:B,0)-2,0,1,1)</f>
        <v>4</v>
      </c>
      <c r="H289" s="72">
        <f t="shared" ca="1" si="18"/>
        <v>40</v>
      </c>
      <c r="I289" s="72">
        <f t="shared" si="19"/>
        <v>10</v>
      </c>
      <c r="J289" s="71" t="str">
        <f ca="1">OFFSET(方块表!$I$2,MATCH(F289,方块表!B:B,0)-2,0,1,1)</f>
        <v>黄色羊毛</v>
      </c>
      <c r="K289" s="54" t="str">
        <f>IF(COUNTIF(B$1:$B289,B289)=1,VLOOKUP(B289,图纸表!$A:$D,4,1),"")</f>
        <v/>
      </c>
    </row>
    <row r="290" spans="1:11">
      <c r="A290" s="54">
        <f t="shared" si="17"/>
        <v>289</v>
      </c>
      <c r="B290" s="84">
        <v>911</v>
      </c>
      <c r="C290" s="84">
        <v>35</v>
      </c>
      <c r="D290" s="84">
        <v>11</v>
      </c>
      <c r="E290" s="84">
        <v>10</v>
      </c>
      <c r="F290" s="71">
        <f t="shared" si="16"/>
        <v>103511</v>
      </c>
      <c r="G290" s="72">
        <f ca="1">OFFSET(方块表!$K$2,MATCH(F290,方块表!B:B,0)-2,0,1,1)</f>
        <v>4</v>
      </c>
      <c r="H290" s="72">
        <f t="shared" ca="1" si="18"/>
        <v>40</v>
      </c>
      <c r="I290" s="72">
        <f t="shared" si="19"/>
        <v>10</v>
      </c>
      <c r="J290" s="71" t="str">
        <f ca="1">OFFSET(方块表!$I$2,MATCH(F290,方块表!B:B,0)-2,0,1,1)</f>
        <v>蓝色羊毛</v>
      </c>
      <c r="K290" s="54" t="str">
        <f>IF(COUNTIF(B$1:$B290,B290)=1,VLOOKUP(B290,图纸表!$A:$D,4,1),"")</f>
        <v/>
      </c>
    </row>
    <row r="291" spans="1:11">
      <c r="A291" s="54">
        <f t="shared" si="17"/>
        <v>290</v>
      </c>
      <c r="B291" s="84">
        <v>911</v>
      </c>
      <c r="C291" s="84">
        <v>35</v>
      </c>
      <c r="D291" s="84">
        <v>14</v>
      </c>
      <c r="E291" s="84">
        <v>10</v>
      </c>
      <c r="F291" s="71">
        <f t="shared" si="16"/>
        <v>103514</v>
      </c>
      <c r="G291" s="72">
        <f ca="1">OFFSET(方块表!$K$2,MATCH(F291,方块表!B:B,0)-2,0,1,1)</f>
        <v>4</v>
      </c>
      <c r="H291" s="72">
        <f t="shared" ca="1" si="18"/>
        <v>40</v>
      </c>
      <c r="I291" s="72">
        <f t="shared" si="19"/>
        <v>10</v>
      </c>
      <c r="J291" s="71" t="str">
        <f ca="1">OFFSET(方块表!$I$2,MATCH(F291,方块表!B:B,0)-2,0,1,1)</f>
        <v>红色羊毛</v>
      </c>
      <c r="K291" s="54" t="str">
        <f>IF(COUNTIF(B$1:$B291,B291)=1,VLOOKUP(B291,图纸表!$A:$D,4,1),"")</f>
        <v/>
      </c>
    </row>
    <row r="292" spans="1:11">
      <c r="A292" s="54">
        <f t="shared" si="17"/>
        <v>291</v>
      </c>
      <c r="B292" s="84">
        <v>912</v>
      </c>
      <c r="C292" s="84">
        <v>50</v>
      </c>
      <c r="D292" s="84">
        <v>5</v>
      </c>
      <c r="E292" s="84">
        <v>10</v>
      </c>
      <c r="F292" s="71">
        <f t="shared" si="16"/>
        <v>105005</v>
      </c>
      <c r="G292" s="72">
        <f ca="1">OFFSET(方块表!$K$2,MATCH(F292,方块表!B:B,0)-2,0,1,1)</f>
        <v>8</v>
      </c>
      <c r="H292" s="72">
        <f t="shared" ca="1" si="18"/>
        <v>80</v>
      </c>
      <c r="I292" s="72">
        <f t="shared" si="19"/>
        <v>10</v>
      </c>
      <c r="J292" s="71" t="str">
        <f ca="1">OFFSET(方块表!$I$2,MATCH(F292,方块表!B:B,0)-2,0,1,1)</f>
        <v>火把</v>
      </c>
      <c r="K292" s="54" t="str">
        <f>IF(COUNTIF(B$1:$B292,B292)=1,VLOOKUP(B292,图纸表!$A:$D,4,1),"")</f>
        <v>@@@</v>
      </c>
    </row>
    <row r="293" spans="1:11">
      <c r="A293" s="54">
        <f t="shared" si="17"/>
        <v>292</v>
      </c>
      <c r="B293" s="84">
        <v>912</v>
      </c>
      <c r="C293" s="84">
        <v>65</v>
      </c>
      <c r="D293" s="84">
        <v>0</v>
      </c>
      <c r="E293" s="84">
        <v>10</v>
      </c>
      <c r="F293" s="71">
        <f t="shared" si="16"/>
        <v>106500</v>
      </c>
      <c r="G293" s="72">
        <f ca="1">OFFSET(方块表!$K$2,MATCH(F293,方块表!B:B,0)-2,0,1,1)</f>
        <v>8</v>
      </c>
      <c r="H293" s="72">
        <f t="shared" ca="1" si="18"/>
        <v>80</v>
      </c>
      <c r="I293" s="72">
        <f t="shared" si="19"/>
        <v>10</v>
      </c>
      <c r="J293" s="71" t="str">
        <f ca="1">OFFSET(方块表!$I$2,MATCH(F293,方块表!B:B,0)-2,0,1,1)</f>
        <v>梯子</v>
      </c>
      <c r="K293" s="54" t="str">
        <f>IF(COUNTIF(B$1:$B293,B293)=1,VLOOKUP(B293,图纸表!$A:$D,4,1),"")</f>
        <v/>
      </c>
    </row>
    <row r="294" spans="1:11">
      <c r="A294" s="54">
        <f t="shared" si="17"/>
        <v>293</v>
      </c>
      <c r="B294" s="84">
        <v>912</v>
      </c>
      <c r="C294" s="84">
        <v>85</v>
      </c>
      <c r="D294" s="84">
        <v>0</v>
      </c>
      <c r="E294" s="84">
        <v>10</v>
      </c>
      <c r="F294" s="71">
        <f t="shared" si="16"/>
        <v>108500</v>
      </c>
      <c r="G294" s="72">
        <f ca="1">OFFSET(方块表!$K$2,MATCH(F294,方块表!B:B,0)-2,0,1,1)</f>
        <v>6</v>
      </c>
      <c r="H294" s="72">
        <f t="shared" ca="1" si="18"/>
        <v>60</v>
      </c>
      <c r="I294" s="72">
        <f t="shared" si="19"/>
        <v>10</v>
      </c>
      <c r="J294" s="71" t="str">
        <f ca="1">OFFSET(方块表!$I$2,MATCH(F294,方块表!B:B,0)-2,0,1,1)</f>
        <v>橡木栅栏</v>
      </c>
      <c r="K294" s="54" t="str">
        <f>IF(COUNTIF(B$1:$B294,B294)=1,VLOOKUP(B294,图纸表!$A:$D,4,1),"")</f>
        <v/>
      </c>
    </row>
    <row r="295" spans="1:11">
      <c r="A295" s="54">
        <f t="shared" si="17"/>
        <v>294</v>
      </c>
      <c r="B295" s="84">
        <v>912</v>
      </c>
      <c r="C295" s="84">
        <v>89</v>
      </c>
      <c r="D295" s="84">
        <v>0</v>
      </c>
      <c r="E295" s="84">
        <v>10</v>
      </c>
      <c r="F295" s="71">
        <f t="shared" si="16"/>
        <v>108900</v>
      </c>
      <c r="G295" s="72">
        <f ca="1">OFFSET(方块表!$K$2,MATCH(F295,方块表!B:B,0)-2,0,1,1)</f>
        <v>10</v>
      </c>
      <c r="H295" s="72">
        <f t="shared" ref="H295" ca="1" si="20">G295*E295</f>
        <v>100</v>
      </c>
      <c r="I295" s="72">
        <f t="shared" ref="I295" si="21">E295</f>
        <v>10</v>
      </c>
      <c r="J295" s="71" t="str">
        <f ca="1">OFFSET(方块表!$I$2,MATCH(F295,方块表!B:B,0)-2,0,1,1)</f>
        <v>萤石</v>
      </c>
      <c r="K295" s="54" t="str">
        <f>IF(COUNTIF(B$1:$B295,B295)=1,VLOOKUP(B295,图纸表!$A:$D,4,1),"")</f>
        <v/>
      </c>
    </row>
    <row r="296" spans="1:11">
      <c r="A296" s="54">
        <f t="shared" si="17"/>
        <v>295</v>
      </c>
      <c r="B296" s="84">
        <v>913</v>
      </c>
      <c r="C296" s="84">
        <v>22</v>
      </c>
      <c r="D296" s="84">
        <v>0</v>
      </c>
      <c r="E296" s="84">
        <v>10</v>
      </c>
      <c r="F296" s="71">
        <f t="shared" ref="F296:F300" si="22">_xlfn.NUMBERVALUE(CONCATENATE(1,IF(LEN(C296)=1,"00"&amp;C296,IF(LEN(C296)=2,"0"&amp;C296,C296)),IF(LEN(D296)=1,"0"&amp;D296,D296)))</f>
        <v>102200</v>
      </c>
      <c r="G296" s="72">
        <f ca="1">OFFSET(方块表!$K$2,MATCH(F296,方块表!B:B,0)-2,0,1,1)</f>
        <v>10</v>
      </c>
      <c r="H296" s="72">
        <f t="shared" ref="H296:H300" ca="1" si="23">G296*E296</f>
        <v>100</v>
      </c>
      <c r="I296" s="72">
        <f t="shared" ref="I296:I300" si="24">E296</f>
        <v>10</v>
      </c>
      <c r="J296" s="71" t="str">
        <f ca="1">OFFSET(方块表!$I$2,MATCH(F296,方块表!B:B,0)-2,0,1,1)</f>
        <v>天青石块</v>
      </c>
      <c r="K296" s="54" t="str">
        <f>IF(COUNTIF(B$1:$B296,B296)=1,VLOOKUP(B296,图纸表!$A:$D,4,1),"")</f>
        <v>@@@</v>
      </c>
    </row>
    <row r="297" spans="1:11">
      <c r="A297" s="54">
        <f t="shared" si="17"/>
        <v>296</v>
      </c>
      <c r="B297" s="84">
        <v>913</v>
      </c>
      <c r="C297" s="84">
        <v>57</v>
      </c>
      <c r="D297" s="84">
        <v>0</v>
      </c>
      <c r="E297" s="84">
        <v>10</v>
      </c>
      <c r="F297" s="71">
        <f t="shared" si="22"/>
        <v>105700</v>
      </c>
      <c r="G297" s="72">
        <f ca="1">OFFSET(方块表!$K$2,MATCH(F297,方块表!B:B,0)-2,0,1,1)</f>
        <v>10</v>
      </c>
      <c r="H297" s="72">
        <f t="shared" ca="1" si="23"/>
        <v>100</v>
      </c>
      <c r="I297" s="72">
        <f t="shared" si="24"/>
        <v>10</v>
      </c>
      <c r="J297" s="71" t="str">
        <f ca="1">OFFSET(方块表!$I$2,MATCH(F297,方块表!B:B,0)-2,0,1,1)</f>
        <v>钻石块</v>
      </c>
      <c r="K297" s="54" t="str">
        <f>IF(COUNTIF(B$1:$B297,B297)=1,VLOOKUP(B297,图纸表!$A:$D,4,1),"")</f>
        <v/>
      </c>
    </row>
    <row r="298" spans="1:11">
      <c r="A298" s="54">
        <f t="shared" si="17"/>
        <v>297</v>
      </c>
      <c r="B298" s="84">
        <v>913</v>
      </c>
      <c r="C298" s="84">
        <v>123</v>
      </c>
      <c r="D298" s="84">
        <v>0</v>
      </c>
      <c r="E298" s="84">
        <v>10</v>
      </c>
      <c r="F298" s="71">
        <f t="shared" si="22"/>
        <v>112300</v>
      </c>
      <c r="G298" s="72">
        <f ca="1">OFFSET(方块表!$K$2,MATCH(F298,方块表!B:B,0)-2,0,1,1)</f>
        <v>12</v>
      </c>
      <c r="H298" s="72">
        <f t="shared" ca="1" si="23"/>
        <v>120</v>
      </c>
      <c r="I298" s="72">
        <f t="shared" si="24"/>
        <v>10</v>
      </c>
      <c r="J298" s="71" t="str">
        <f ca="1">OFFSET(方块表!$I$2,MATCH(F298,方块表!B:B,0)-2,0,1,1)</f>
        <v>红石灯</v>
      </c>
      <c r="K298" s="54" t="str">
        <f>IF(COUNTIF(B$1:$B298,B298)=1,VLOOKUP(B298,图纸表!$A:$D,4,1),"")</f>
        <v/>
      </c>
    </row>
    <row r="299" spans="1:11">
      <c r="A299" s="54">
        <f t="shared" si="17"/>
        <v>298</v>
      </c>
      <c r="B299" s="84">
        <v>913</v>
      </c>
      <c r="C299" s="84">
        <v>133</v>
      </c>
      <c r="D299" s="84">
        <v>0</v>
      </c>
      <c r="E299" s="84">
        <v>10</v>
      </c>
      <c r="F299" s="71">
        <f t="shared" si="22"/>
        <v>113300</v>
      </c>
      <c r="G299" s="72">
        <f ca="1">OFFSET(方块表!$K$2,MATCH(F299,方块表!B:B,0)-2,0,1,1)</f>
        <v>10</v>
      </c>
      <c r="H299" s="72">
        <f t="shared" ca="1" si="23"/>
        <v>100</v>
      </c>
      <c r="I299" s="72">
        <f t="shared" si="24"/>
        <v>10</v>
      </c>
      <c r="J299" s="71" t="str">
        <f ca="1">OFFSET(方块表!$I$2,MATCH(F299,方块表!B:B,0)-2,0,1,1)</f>
        <v>绿宝石块</v>
      </c>
      <c r="K299" s="54" t="str">
        <f>IF(COUNTIF(B$1:$B299,B299)=1,VLOOKUP(B299,图纸表!$A:$D,4,1),"")</f>
        <v/>
      </c>
    </row>
    <row r="300" spans="1:11">
      <c r="A300" s="54">
        <f t="shared" si="17"/>
        <v>299</v>
      </c>
      <c r="B300" s="84">
        <v>914</v>
      </c>
      <c r="C300" s="84">
        <v>5</v>
      </c>
      <c r="D300" s="84">
        <v>2</v>
      </c>
      <c r="E300" s="84">
        <v>15</v>
      </c>
      <c r="F300" s="71">
        <f t="shared" si="22"/>
        <v>100502</v>
      </c>
      <c r="G300" s="72">
        <f ca="1">OFFSET(方块表!$K$2,MATCH(F300,方块表!B:B,0)-2,0,1,1)</f>
        <v>4</v>
      </c>
      <c r="H300" s="72">
        <f t="shared" ca="1" si="23"/>
        <v>60</v>
      </c>
      <c r="I300" s="72">
        <f t="shared" si="24"/>
        <v>15</v>
      </c>
      <c r="J300" s="71" t="str">
        <f ca="1">OFFSET(方块表!$I$2,MATCH(F300,方块表!B:B,0)-2,0,1,1)</f>
        <v>桦树木板</v>
      </c>
      <c r="K300" s="54" t="str">
        <f>IF(COUNTIF(B$1:$B300,B300)=1,VLOOKUP(B300,图纸表!$A:$D,4,1),"")</f>
        <v>Guide_100_11x11x5-0.schematic</v>
      </c>
    </row>
    <row r="301" spans="1:11">
      <c r="A301" s="54">
        <f t="shared" si="17"/>
        <v>300</v>
      </c>
      <c r="B301" s="84">
        <v>914</v>
      </c>
      <c r="C301" s="84">
        <v>12</v>
      </c>
      <c r="D301" s="84">
        <v>0</v>
      </c>
      <c r="E301" s="84">
        <v>15</v>
      </c>
      <c r="F301" s="71">
        <f t="shared" ref="F301:F302" si="25">_xlfn.NUMBERVALUE(CONCATENATE(1,IF(LEN(C301)=1,"00"&amp;C301,IF(LEN(C301)=2,"0"&amp;C301,C301)),IF(LEN(D301)=1,"0"&amp;D301,D301)))</f>
        <v>101200</v>
      </c>
      <c r="G301" s="72">
        <f ca="1">OFFSET(方块表!$K$2,MATCH(F301,方块表!B:B,0)-2,0,1,1)</f>
        <v>2</v>
      </c>
      <c r="H301" s="72">
        <f t="shared" ref="H301:H302" ca="1" si="26">G301*E301</f>
        <v>30</v>
      </c>
      <c r="I301" s="72">
        <f t="shared" ref="I301:I302" si="27">E301</f>
        <v>15</v>
      </c>
      <c r="J301" s="71" t="str">
        <f ca="1">OFFSET(方块表!$I$2,MATCH(F301,方块表!B:B,0)-2,0,1,1)</f>
        <v>沙子</v>
      </c>
      <c r="K301" s="54" t="str">
        <f>IF(COUNTIF(B$1:$B301,B301)=1,VLOOKUP(B301,图纸表!$A:$D,4,1),"")</f>
        <v/>
      </c>
    </row>
    <row r="302" spans="1:11">
      <c r="A302" s="54">
        <f t="shared" si="17"/>
        <v>301</v>
      </c>
      <c r="B302" s="84">
        <v>914</v>
      </c>
      <c r="C302" s="84">
        <v>45</v>
      </c>
      <c r="D302" s="84">
        <v>0</v>
      </c>
      <c r="E302" s="84">
        <v>70</v>
      </c>
      <c r="F302" s="71">
        <f t="shared" si="25"/>
        <v>104500</v>
      </c>
      <c r="G302" s="72">
        <f ca="1">OFFSET(方块表!$K$2,MATCH(F302,方块表!B:B,0)-2,0,1,1)</f>
        <v>4</v>
      </c>
      <c r="H302" s="72">
        <f t="shared" ca="1" si="26"/>
        <v>280</v>
      </c>
      <c r="I302" s="72">
        <f t="shared" si="27"/>
        <v>70</v>
      </c>
      <c r="J302" s="71" t="str">
        <f ca="1">OFFSET(方块表!$I$2,MATCH(F302,方块表!B:B,0)-2,0,1,1)</f>
        <v>砖头</v>
      </c>
      <c r="K302" s="54" t="str">
        <f>IF(COUNTIF(B$1:$B302,B302)=1,VLOOKUP(B302,图纸表!$A:$D,4,1),"")</f>
        <v/>
      </c>
    </row>
    <row r="303" spans="1:11">
      <c r="C303" s="75"/>
      <c r="D303" s="75"/>
      <c r="E303" s="76"/>
      <c r="F303" s="71"/>
      <c r="G303" s="72"/>
      <c r="H303" s="72"/>
      <c r="I303" s="72"/>
      <c r="J303" s="71"/>
    </row>
    <row r="304" spans="1:11">
      <c r="C304" s="75"/>
      <c r="D304" s="75"/>
      <c r="E304" s="76"/>
      <c r="F304" s="71"/>
      <c r="G304" s="72"/>
      <c r="H304" s="72"/>
      <c r="I304" s="72"/>
      <c r="J304" s="71"/>
    </row>
    <row r="305" spans="3:10">
      <c r="C305" s="75"/>
      <c r="D305" s="75"/>
      <c r="E305" s="76"/>
      <c r="F305" s="71"/>
      <c r="G305" s="72"/>
      <c r="H305" s="72"/>
      <c r="I305" s="72"/>
      <c r="J305" s="71"/>
    </row>
    <row r="306" spans="3:10">
      <c r="C306" s="75"/>
      <c r="D306" s="75"/>
      <c r="E306" s="76"/>
      <c r="F306" s="71"/>
      <c r="G306" s="72"/>
      <c r="H306" s="72"/>
      <c r="I306" s="72"/>
      <c r="J306" s="71"/>
    </row>
    <row r="307" spans="3:10">
      <c r="C307" s="75"/>
      <c r="D307" s="75"/>
      <c r="E307" s="76"/>
      <c r="F307" s="71"/>
      <c r="G307" s="72"/>
      <c r="H307" s="72"/>
      <c r="I307" s="72"/>
      <c r="J307" s="71"/>
    </row>
    <row r="308" spans="3:10">
      <c r="C308" s="75"/>
      <c r="D308" s="75"/>
      <c r="E308" s="76"/>
      <c r="F308" s="71"/>
      <c r="G308" s="72"/>
      <c r="H308" s="72"/>
      <c r="I308" s="72"/>
      <c r="J308" s="71"/>
    </row>
    <row r="309" spans="3:10">
      <c r="C309" s="75"/>
      <c r="D309" s="75"/>
      <c r="E309" s="76"/>
      <c r="F309" s="71"/>
      <c r="G309" s="72"/>
      <c r="H309" s="72"/>
      <c r="I309" s="72"/>
      <c r="J309" s="71"/>
    </row>
    <row r="310" spans="3:10">
      <c r="C310" s="75"/>
      <c r="D310" s="75"/>
      <c r="E310" s="76"/>
      <c r="F310" s="71"/>
      <c r="G310" s="72"/>
      <c r="H310" s="72"/>
      <c r="I310" s="72"/>
      <c r="J310" s="71"/>
    </row>
    <row r="311" spans="3:10">
      <c r="C311" s="75"/>
      <c r="D311" s="75"/>
      <c r="E311" s="76"/>
      <c r="F311" s="71"/>
      <c r="G311" s="72"/>
      <c r="H311" s="72"/>
      <c r="I311" s="72"/>
      <c r="J311" s="71"/>
    </row>
    <row r="312" spans="3:10">
      <c r="C312" s="75"/>
      <c r="D312" s="75"/>
      <c r="E312" s="76"/>
      <c r="F312" s="71"/>
      <c r="G312" s="72"/>
      <c r="H312" s="72"/>
      <c r="I312" s="72"/>
      <c r="J312" s="71"/>
    </row>
    <row r="313" spans="3:10">
      <c r="C313" s="75"/>
      <c r="D313" s="75"/>
      <c r="E313" s="76"/>
      <c r="F313" s="71"/>
      <c r="G313" s="72"/>
      <c r="H313" s="72"/>
      <c r="I313" s="72"/>
      <c r="J313" s="71"/>
    </row>
    <row r="314" spans="3:10">
      <c r="C314" s="75"/>
      <c r="D314" s="75"/>
      <c r="E314" s="76"/>
      <c r="F314" s="71"/>
      <c r="G314" s="72"/>
      <c r="H314" s="72"/>
      <c r="I314" s="72"/>
      <c r="J314" s="71"/>
    </row>
    <row r="315" spans="3:10">
      <c r="C315" s="75"/>
      <c r="D315" s="75"/>
      <c r="E315" s="76"/>
      <c r="F315" s="71"/>
      <c r="G315" s="72"/>
      <c r="H315" s="72"/>
      <c r="I315" s="72"/>
      <c r="J315" s="71"/>
    </row>
    <row r="316" spans="3:10">
      <c r="C316" s="75"/>
      <c r="D316" s="75"/>
      <c r="E316" s="76"/>
      <c r="F316" s="71"/>
      <c r="G316" s="72"/>
      <c r="H316" s="72"/>
      <c r="I316" s="72"/>
      <c r="J316" s="71"/>
    </row>
    <row r="317" spans="3:10">
      <c r="C317" s="75"/>
      <c r="D317" s="75"/>
      <c r="E317" s="76"/>
      <c r="F317" s="71"/>
      <c r="G317" s="72"/>
      <c r="H317" s="72"/>
      <c r="I317" s="72"/>
      <c r="J317" s="71"/>
    </row>
    <row r="318" spans="3:10">
      <c r="C318" s="75"/>
      <c r="D318" s="75"/>
      <c r="E318" s="76"/>
      <c r="F318" s="71"/>
      <c r="G318" s="72"/>
      <c r="H318" s="72"/>
      <c r="I318" s="72"/>
      <c r="J318" s="71"/>
    </row>
    <row r="319" spans="3:10">
      <c r="C319" s="75"/>
      <c r="D319" s="75"/>
      <c r="E319" s="76"/>
      <c r="F319" s="71"/>
      <c r="G319" s="72"/>
      <c r="H319" s="72"/>
      <c r="I319" s="72"/>
      <c r="J319" s="71"/>
    </row>
    <row r="320" spans="3:10">
      <c r="C320" s="75"/>
      <c r="D320" s="75"/>
      <c r="E320" s="76"/>
      <c r="F320" s="71"/>
      <c r="G320" s="72"/>
      <c r="H320" s="72"/>
      <c r="I320" s="72"/>
      <c r="J320" s="71"/>
    </row>
    <row r="321" spans="3:10">
      <c r="C321" s="75"/>
      <c r="D321" s="75"/>
      <c r="E321" s="76"/>
      <c r="F321" s="71"/>
      <c r="G321" s="72"/>
      <c r="H321" s="72"/>
      <c r="I321" s="72"/>
      <c r="J321" s="71"/>
    </row>
    <row r="322" spans="3:10">
      <c r="C322" s="75"/>
      <c r="D322" s="75"/>
      <c r="E322" s="76"/>
      <c r="F322" s="71"/>
      <c r="G322" s="72"/>
      <c r="H322" s="72"/>
      <c r="I322" s="72"/>
      <c r="J322" s="71"/>
    </row>
    <row r="323" spans="3:10">
      <c r="C323" s="75"/>
      <c r="D323" s="75"/>
      <c r="E323" s="76"/>
      <c r="F323" s="71"/>
      <c r="G323" s="72"/>
      <c r="H323" s="72"/>
      <c r="I323" s="72"/>
      <c r="J323" s="71"/>
    </row>
    <row r="324" spans="3:10">
      <c r="C324" s="75"/>
      <c r="D324" s="75"/>
      <c r="E324" s="76"/>
      <c r="F324" s="71"/>
      <c r="G324" s="72"/>
      <c r="H324" s="72"/>
      <c r="I324" s="72"/>
      <c r="J324" s="71"/>
    </row>
    <row r="325" spans="3:10">
      <c r="C325" s="75"/>
      <c r="D325" s="75"/>
      <c r="E325" s="76"/>
      <c r="F325" s="71"/>
      <c r="G325" s="72"/>
      <c r="H325" s="72"/>
      <c r="I325" s="72"/>
      <c r="J325" s="71"/>
    </row>
    <row r="326" spans="3:10">
      <c r="C326" s="75"/>
      <c r="D326" s="75"/>
      <c r="E326" s="76"/>
      <c r="F326" s="71"/>
      <c r="G326" s="72"/>
      <c r="H326" s="72"/>
      <c r="I326" s="72"/>
      <c r="J326" s="71"/>
    </row>
    <row r="327" spans="3:10">
      <c r="C327" s="75"/>
      <c r="D327" s="75"/>
      <c r="E327" s="76"/>
      <c r="F327" s="71"/>
      <c r="G327" s="72"/>
      <c r="H327" s="72"/>
      <c r="I327" s="72"/>
      <c r="J327" s="71"/>
    </row>
    <row r="328" spans="3:10">
      <c r="C328" s="75"/>
      <c r="D328" s="75"/>
      <c r="E328" s="76"/>
      <c r="F328" s="71"/>
      <c r="G328" s="72"/>
      <c r="H328" s="72"/>
      <c r="I328" s="72"/>
      <c r="J328" s="71"/>
    </row>
    <row r="329" spans="3:10">
      <c r="C329" s="75"/>
      <c r="D329" s="75"/>
      <c r="E329" s="76"/>
      <c r="F329" s="71"/>
      <c r="G329" s="72"/>
      <c r="H329" s="72"/>
      <c r="I329" s="72"/>
      <c r="J329" s="71"/>
    </row>
    <row r="330" spans="3:10">
      <c r="C330" s="75"/>
      <c r="D330" s="75"/>
      <c r="E330" s="76"/>
      <c r="F330" s="71"/>
      <c r="G330" s="72"/>
      <c r="H330" s="72"/>
      <c r="I330" s="72"/>
      <c r="J330" s="71"/>
    </row>
    <row r="331" spans="3:10">
      <c r="C331" s="75"/>
      <c r="D331" s="75"/>
      <c r="E331" s="76"/>
      <c r="F331" s="71"/>
      <c r="G331" s="72"/>
      <c r="H331" s="72"/>
      <c r="I331" s="72"/>
      <c r="J331" s="71"/>
    </row>
    <row r="332" spans="3:10">
      <c r="C332" s="75"/>
      <c r="D332" s="75"/>
      <c r="E332" s="76"/>
      <c r="F332" s="71"/>
      <c r="G332" s="72"/>
      <c r="H332" s="72"/>
      <c r="I332" s="72"/>
      <c r="J332" s="71"/>
    </row>
    <row r="333" spans="3:10">
      <c r="C333" s="75"/>
      <c r="D333" s="75"/>
      <c r="E333" s="76"/>
      <c r="F333" s="71"/>
      <c r="G333" s="72"/>
      <c r="H333" s="72"/>
      <c r="I333" s="72"/>
      <c r="J333" s="71"/>
    </row>
    <row r="334" spans="3:10">
      <c r="C334" s="75"/>
      <c r="D334" s="75"/>
      <c r="E334" s="76"/>
      <c r="F334" s="71"/>
      <c r="G334" s="72"/>
      <c r="H334" s="72"/>
      <c r="I334" s="72"/>
      <c r="J334" s="71"/>
    </row>
    <row r="335" spans="3:10">
      <c r="C335" s="75"/>
      <c r="D335" s="75"/>
      <c r="E335" s="76"/>
      <c r="F335" s="71"/>
      <c r="G335" s="72"/>
      <c r="H335" s="72"/>
      <c r="I335" s="72"/>
      <c r="J335" s="71"/>
    </row>
    <row r="336" spans="3:10">
      <c r="C336" s="75"/>
      <c r="D336" s="75"/>
      <c r="E336" s="76"/>
      <c r="F336" s="71"/>
      <c r="G336" s="72"/>
      <c r="H336" s="72"/>
      <c r="I336" s="72"/>
      <c r="J336" s="71"/>
    </row>
    <row r="337" spans="3:10">
      <c r="C337" s="75"/>
      <c r="D337" s="75"/>
      <c r="E337" s="76"/>
      <c r="F337" s="71"/>
      <c r="G337" s="72"/>
      <c r="H337" s="72"/>
      <c r="I337" s="72"/>
      <c r="J337" s="71"/>
    </row>
    <row r="338" spans="3:10">
      <c r="C338" s="75"/>
      <c r="D338" s="75"/>
      <c r="E338" s="76"/>
      <c r="F338" s="71"/>
      <c r="G338" s="72"/>
      <c r="H338" s="72"/>
      <c r="I338" s="72"/>
      <c r="J338" s="71"/>
    </row>
    <row r="339" spans="3:10">
      <c r="C339" s="75"/>
      <c r="D339" s="75"/>
      <c r="E339" s="76"/>
      <c r="F339" s="71"/>
      <c r="G339" s="72"/>
      <c r="H339" s="72"/>
      <c r="I339" s="72"/>
      <c r="J339" s="71"/>
    </row>
    <row r="340" spans="3:10">
      <c r="C340" s="75"/>
      <c r="D340" s="75"/>
      <c r="E340" s="76"/>
      <c r="F340" s="71"/>
      <c r="G340" s="72"/>
      <c r="H340" s="72"/>
      <c r="I340" s="72"/>
      <c r="J340" s="71"/>
    </row>
    <row r="341" spans="3:10">
      <c r="C341" s="75"/>
      <c r="D341" s="75"/>
      <c r="E341" s="76"/>
      <c r="F341" s="71"/>
      <c r="G341" s="72"/>
      <c r="H341" s="72"/>
      <c r="I341" s="72"/>
      <c r="J341" s="71"/>
    </row>
    <row r="342" spans="3:10">
      <c r="C342" s="75"/>
      <c r="D342" s="75"/>
      <c r="E342" s="76"/>
      <c r="F342" s="71"/>
      <c r="G342" s="72"/>
      <c r="H342" s="72"/>
      <c r="I342" s="72"/>
      <c r="J342" s="71"/>
    </row>
    <row r="343" spans="3:10">
      <c r="C343" s="75"/>
      <c r="D343" s="75"/>
      <c r="E343" s="76"/>
      <c r="F343" s="71"/>
      <c r="G343" s="72"/>
      <c r="H343" s="72"/>
      <c r="I343" s="72"/>
      <c r="J343" s="71"/>
    </row>
    <row r="344" spans="3:10">
      <c r="C344" s="75"/>
      <c r="D344" s="75"/>
      <c r="E344" s="76"/>
      <c r="F344" s="71"/>
      <c r="G344" s="72"/>
      <c r="H344" s="72"/>
      <c r="I344" s="72"/>
      <c r="J344" s="71"/>
    </row>
    <row r="345" spans="3:10">
      <c r="C345" s="75"/>
      <c r="D345" s="75"/>
      <c r="E345" s="76"/>
      <c r="F345" s="71"/>
      <c r="G345" s="72"/>
      <c r="H345" s="72"/>
      <c r="I345" s="72"/>
      <c r="J345" s="71"/>
    </row>
    <row r="346" spans="3:10">
      <c r="C346" s="75"/>
      <c r="D346" s="75"/>
      <c r="E346" s="76"/>
      <c r="F346" s="71"/>
      <c r="G346" s="72"/>
      <c r="H346" s="72"/>
      <c r="I346" s="72"/>
      <c r="J346" s="71"/>
    </row>
    <row r="347" spans="3:10">
      <c r="C347" s="75"/>
      <c r="D347" s="75"/>
      <c r="E347" s="76"/>
      <c r="F347" s="71"/>
      <c r="G347" s="72"/>
      <c r="H347" s="72"/>
      <c r="I347" s="72"/>
      <c r="J347" s="71"/>
    </row>
    <row r="348" spans="3:10">
      <c r="C348" s="75"/>
      <c r="D348" s="75"/>
      <c r="E348" s="76"/>
      <c r="F348" s="71"/>
      <c r="G348" s="72"/>
      <c r="H348" s="72"/>
      <c r="I348" s="72"/>
      <c r="J348" s="71"/>
    </row>
    <row r="349" spans="3:10">
      <c r="C349" s="75"/>
      <c r="D349" s="75"/>
      <c r="E349" s="76"/>
      <c r="F349" s="71"/>
      <c r="G349" s="72"/>
      <c r="H349" s="72"/>
      <c r="I349" s="72"/>
      <c r="J349" s="71"/>
    </row>
    <row r="350" spans="3:10">
      <c r="C350" s="75"/>
      <c r="D350" s="75"/>
      <c r="E350" s="76"/>
      <c r="F350" s="71"/>
      <c r="G350" s="72"/>
      <c r="H350" s="72"/>
      <c r="I350" s="72"/>
      <c r="J350" s="71"/>
    </row>
    <row r="351" spans="3:10">
      <c r="C351" s="75"/>
      <c r="D351" s="75"/>
      <c r="E351" s="76"/>
      <c r="F351" s="71"/>
      <c r="G351" s="72"/>
      <c r="H351" s="72"/>
      <c r="I351" s="72"/>
      <c r="J351" s="71"/>
    </row>
    <row r="352" spans="3:10">
      <c r="C352" s="75"/>
      <c r="D352" s="75"/>
      <c r="E352" s="76"/>
      <c r="F352" s="71"/>
      <c r="G352" s="72"/>
      <c r="H352" s="72"/>
      <c r="I352" s="72"/>
      <c r="J352" s="71"/>
    </row>
    <row r="353" spans="3:10">
      <c r="C353" s="75"/>
      <c r="D353" s="75"/>
      <c r="E353" s="76"/>
      <c r="F353" s="71"/>
      <c r="G353" s="72"/>
      <c r="H353" s="72"/>
      <c r="I353" s="72"/>
      <c r="J353" s="71"/>
    </row>
    <row r="354" spans="3:10">
      <c r="C354" s="75"/>
      <c r="D354" s="75"/>
      <c r="E354" s="76"/>
      <c r="F354" s="71"/>
      <c r="G354" s="72"/>
      <c r="H354" s="72"/>
      <c r="I354" s="72"/>
      <c r="J354" s="71"/>
    </row>
    <row r="355" spans="3:10">
      <c r="C355" s="75"/>
      <c r="D355" s="75"/>
      <c r="E355" s="76"/>
      <c r="F355" s="71"/>
      <c r="G355" s="72"/>
      <c r="H355" s="72"/>
      <c r="I355" s="72"/>
      <c r="J355" s="71"/>
    </row>
    <row r="356" spans="3:10">
      <c r="C356" s="75"/>
      <c r="D356" s="75"/>
      <c r="E356" s="76"/>
      <c r="F356" s="71"/>
      <c r="G356" s="72"/>
      <c r="H356" s="72"/>
      <c r="I356" s="72"/>
      <c r="J356" s="71"/>
    </row>
    <row r="357" spans="3:10">
      <c r="C357" s="75"/>
      <c r="D357" s="75"/>
      <c r="E357" s="76"/>
      <c r="F357" s="71"/>
      <c r="G357" s="72"/>
      <c r="H357" s="72"/>
      <c r="I357" s="72"/>
      <c r="J357" s="71"/>
    </row>
    <row r="358" spans="3:10">
      <c r="C358" s="75"/>
      <c r="D358" s="75"/>
      <c r="E358" s="76"/>
      <c r="F358" s="71"/>
      <c r="G358" s="72"/>
      <c r="H358" s="72"/>
      <c r="I358" s="72"/>
      <c r="J358" s="71"/>
    </row>
    <row r="359" spans="3:10">
      <c r="C359" s="75"/>
      <c r="D359" s="75"/>
      <c r="E359" s="76"/>
      <c r="F359" s="71"/>
      <c r="G359" s="72"/>
      <c r="H359" s="72"/>
      <c r="I359" s="72"/>
      <c r="J359" s="71"/>
    </row>
    <row r="360" spans="3:10">
      <c r="C360" s="75"/>
      <c r="D360" s="75"/>
      <c r="E360" s="76"/>
      <c r="F360" s="71"/>
      <c r="G360" s="72"/>
      <c r="H360" s="72"/>
      <c r="I360" s="72"/>
      <c r="J360" s="71"/>
    </row>
    <row r="361" spans="3:10">
      <c r="C361" s="75"/>
      <c r="D361" s="75"/>
      <c r="E361" s="76"/>
      <c r="F361" s="71"/>
      <c r="G361" s="72"/>
      <c r="H361" s="72"/>
      <c r="I361" s="72"/>
      <c r="J361" s="71"/>
    </row>
    <row r="362" spans="3:10">
      <c r="C362" s="75"/>
      <c r="D362" s="75"/>
      <c r="E362" s="76"/>
      <c r="F362" s="71"/>
      <c r="G362" s="72"/>
      <c r="H362" s="72"/>
      <c r="I362" s="72"/>
      <c r="J362" s="71"/>
    </row>
    <row r="363" spans="3:10">
      <c r="C363" s="75"/>
      <c r="D363" s="75"/>
      <c r="E363" s="76"/>
      <c r="F363" s="71"/>
      <c r="G363" s="72"/>
      <c r="H363" s="72"/>
      <c r="I363" s="72"/>
      <c r="J363" s="71"/>
    </row>
    <row r="364" spans="3:10">
      <c r="C364" s="75"/>
      <c r="D364" s="75"/>
      <c r="E364" s="76"/>
      <c r="F364" s="71"/>
      <c r="G364" s="72"/>
      <c r="H364" s="72"/>
      <c r="I364" s="72"/>
      <c r="J364" s="71"/>
    </row>
    <row r="365" spans="3:10">
      <c r="C365" s="75"/>
      <c r="D365" s="75"/>
      <c r="E365" s="76"/>
      <c r="F365" s="71"/>
      <c r="G365" s="72"/>
      <c r="H365" s="72"/>
      <c r="I365" s="72"/>
      <c r="J365" s="71"/>
    </row>
    <row r="366" spans="3:10">
      <c r="C366" s="75"/>
      <c r="D366" s="75"/>
      <c r="E366" s="76"/>
      <c r="F366" s="71"/>
      <c r="G366" s="72"/>
      <c r="H366" s="72"/>
      <c r="I366" s="72"/>
      <c r="J366" s="71"/>
    </row>
    <row r="367" spans="3:10">
      <c r="C367" s="75"/>
      <c r="D367" s="75"/>
      <c r="E367" s="76"/>
      <c r="F367" s="71"/>
      <c r="G367" s="72"/>
      <c r="H367" s="72"/>
      <c r="I367" s="72"/>
      <c r="J367" s="71"/>
    </row>
    <row r="368" spans="3:10">
      <c r="C368" s="75"/>
      <c r="D368" s="75"/>
      <c r="E368" s="76"/>
      <c r="F368" s="71"/>
      <c r="G368" s="72"/>
      <c r="H368" s="72"/>
      <c r="I368" s="72"/>
      <c r="J368" s="71"/>
    </row>
    <row r="369" spans="3:10">
      <c r="C369" s="75"/>
      <c r="D369" s="75"/>
      <c r="E369" s="76"/>
      <c r="F369" s="71"/>
      <c r="G369" s="72"/>
      <c r="H369" s="72"/>
      <c r="I369" s="72"/>
      <c r="J369" s="71"/>
    </row>
    <row r="370" spans="3:10">
      <c r="C370" s="75"/>
      <c r="D370" s="75"/>
      <c r="E370" s="76"/>
      <c r="F370" s="71"/>
      <c r="G370" s="72"/>
      <c r="H370" s="72"/>
      <c r="I370" s="72"/>
      <c r="J370" s="71"/>
    </row>
    <row r="371" spans="3:10">
      <c r="C371" s="75"/>
      <c r="D371" s="75"/>
      <c r="E371" s="76"/>
      <c r="F371" s="71"/>
      <c r="G371" s="72"/>
      <c r="H371" s="72"/>
      <c r="I371" s="72"/>
      <c r="J371" s="71"/>
    </row>
    <row r="372" spans="3:10">
      <c r="C372" s="75"/>
      <c r="D372" s="75"/>
      <c r="E372" s="76"/>
      <c r="F372" s="71"/>
      <c r="G372" s="72"/>
      <c r="H372" s="72"/>
      <c r="I372" s="72"/>
      <c r="J372" s="71"/>
    </row>
    <row r="373" spans="3:10">
      <c r="C373" s="75"/>
      <c r="D373" s="75"/>
      <c r="E373" s="76"/>
      <c r="F373" s="71"/>
      <c r="G373" s="72"/>
      <c r="H373" s="72"/>
      <c r="I373" s="72"/>
      <c r="J373" s="71"/>
    </row>
    <row r="374" spans="3:10">
      <c r="C374" s="75"/>
      <c r="D374" s="75"/>
      <c r="E374" s="76"/>
      <c r="F374" s="71"/>
      <c r="G374" s="72"/>
      <c r="H374" s="72"/>
      <c r="I374" s="72"/>
      <c r="J374" s="71"/>
    </row>
    <row r="375" spans="3:10">
      <c r="C375" s="75"/>
      <c r="D375" s="75"/>
      <c r="E375" s="76"/>
      <c r="F375" s="71"/>
      <c r="G375" s="72"/>
      <c r="H375" s="72"/>
      <c r="I375" s="72"/>
      <c r="J375" s="71"/>
    </row>
    <row r="376" spans="3:10">
      <c r="C376" s="75"/>
      <c r="D376" s="75"/>
      <c r="E376" s="76"/>
      <c r="F376" s="71"/>
      <c r="G376" s="72"/>
      <c r="H376" s="72"/>
      <c r="I376" s="72"/>
      <c r="J376" s="71"/>
    </row>
    <row r="377" spans="3:10">
      <c r="C377" s="75"/>
      <c r="D377" s="75"/>
      <c r="E377" s="76"/>
      <c r="F377" s="71"/>
      <c r="G377" s="72"/>
      <c r="H377" s="72"/>
      <c r="I377" s="72"/>
      <c r="J377" s="71"/>
    </row>
    <row r="378" spans="3:10">
      <c r="C378" s="75"/>
      <c r="D378" s="75"/>
      <c r="E378" s="76"/>
      <c r="F378" s="71"/>
      <c r="G378" s="72"/>
      <c r="H378" s="72"/>
      <c r="I378" s="72"/>
      <c r="J378" s="71"/>
    </row>
    <row r="379" spans="3:10">
      <c r="C379" s="75"/>
      <c r="D379" s="75"/>
      <c r="E379" s="76"/>
      <c r="F379" s="71"/>
      <c r="G379" s="72"/>
      <c r="H379" s="72"/>
      <c r="I379" s="72"/>
      <c r="J379" s="71"/>
    </row>
    <row r="380" spans="3:10">
      <c r="C380" s="75"/>
      <c r="D380" s="75"/>
      <c r="E380" s="76"/>
      <c r="F380" s="71"/>
      <c r="G380" s="72"/>
      <c r="H380" s="72"/>
      <c r="I380" s="72"/>
      <c r="J380" s="71"/>
    </row>
    <row r="381" spans="3:10">
      <c r="C381" s="75"/>
      <c r="D381" s="75"/>
      <c r="E381" s="76"/>
      <c r="F381" s="71"/>
      <c r="G381" s="72"/>
      <c r="H381" s="72"/>
      <c r="I381" s="72"/>
      <c r="J381" s="71"/>
    </row>
    <row r="382" spans="3:10">
      <c r="C382" s="75"/>
      <c r="D382" s="75"/>
      <c r="E382" s="76"/>
      <c r="F382" s="71"/>
      <c r="G382" s="72"/>
      <c r="H382" s="72"/>
      <c r="I382" s="72"/>
      <c r="J382" s="71"/>
    </row>
    <row r="383" spans="3:10">
      <c r="C383" s="75"/>
      <c r="D383" s="75"/>
      <c r="E383" s="76"/>
      <c r="F383" s="71"/>
      <c r="G383" s="72"/>
      <c r="H383" s="72"/>
      <c r="I383" s="72"/>
      <c r="J383" s="71"/>
    </row>
    <row r="384" spans="3:10">
      <c r="C384" s="75"/>
      <c r="D384" s="75"/>
      <c r="E384" s="76"/>
      <c r="F384" s="71"/>
      <c r="G384" s="72"/>
      <c r="H384" s="72"/>
      <c r="I384" s="72"/>
      <c r="J384" s="71"/>
    </row>
    <row r="385" spans="3:10">
      <c r="C385" s="75"/>
      <c r="D385" s="75"/>
      <c r="E385" s="76"/>
      <c r="F385" s="71"/>
      <c r="G385" s="72"/>
      <c r="H385" s="72"/>
      <c r="I385" s="72"/>
      <c r="J385" s="71"/>
    </row>
    <row r="386" spans="3:10">
      <c r="C386" s="75"/>
      <c r="D386" s="75"/>
      <c r="E386" s="76"/>
      <c r="F386" s="71"/>
      <c r="G386" s="72"/>
      <c r="H386" s="72"/>
      <c r="I386" s="72"/>
      <c r="J386" s="71"/>
    </row>
    <row r="387" spans="3:10">
      <c r="C387" s="75"/>
      <c r="D387" s="75"/>
      <c r="E387" s="76"/>
      <c r="F387" s="71"/>
      <c r="G387" s="72"/>
      <c r="H387" s="72"/>
      <c r="I387" s="72"/>
      <c r="J387" s="71"/>
    </row>
    <row r="388" spans="3:10">
      <c r="C388" s="75"/>
      <c r="D388" s="75"/>
      <c r="E388" s="76"/>
      <c r="F388" s="71"/>
      <c r="G388" s="72"/>
      <c r="H388" s="72"/>
      <c r="I388" s="72"/>
      <c r="J388" s="71"/>
    </row>
    <row r="389" spans="3:10">
      <c r="C389" s="75"/>
      <c r="D389" s="75"/>
      <c r="E389" s="76"/>
      <c r="F389" s="71"/>
      <c r="G389" s="72"/>
      <c r="H389" s="72"/>
      <c r="I389" s="72"/>
      <c r="J389" s="71"/>
    </row>
    <row r="390" spans="3:10">
      <c r="C390" s="75"/>
      <c r="D390" s="75"/>
      <c r="E390" s="76"/>
      <c r="F390" s="71"/>
      <c r="G390" s="72"/>
      <c r="H390" s="72"/>
      <c r="I390" s="72"/>
      <c r="J390" s="71"/>
    </row>
    <row r="391" spans="3:10">
      <c r="C391" s="75"/>
      <c r="D391" s="75"/>
      <c r="E391" s="76"/>
      <c r="F391" s="71"/>
      <c r="G391" s="72"/>
      <c r="H391" s="72"/>
      <c r="I391" s="72"/>
      <c r="J391" s="71"/>
    </row>
    <row r="392" spans="3:10">
      <c r="C392" s="75"/>
      <c r="D392" s="75"/>
      <c r="E392" s="76"/>
      <c r="F392" s="71"/>
      <c r="G392" s="72"/>
      <c r="H392" s="72"/>
      <c r="I392" s="72"/>
      <c r="J392" s="71"/>
    </row>
    <row r="393" spans="3:10">
      <c r="C393" s="75"/>
      <c r="D393" s="75"/>
      <c r="E393" s="76"/>
      <c r="F393" s="71"/>
      <c r="G393" s="72"/>
      <c r="H393" s="72"/>
      <c r="I393" s="72"/>
      <c r="J393" s="71"/>
    </row>
    <row r="394" spans="3:10">
      <c r="C394" s="75"/>
      <c r="D394" s="75"/>
      <c r="E394" s="76"/>
      <c r="F394" s="71"/>
      <c r="G394" s="72"/>
      <c r="H394" s="72"/>
      <c r="I394" s="72"/>
      <c r="J394" s="71"/>
    </row>
    <row r="395" spans="3:10">
      <c r="C395" s="75"/>
      <c r="D395" s="75"/>
      <c r="E395" s="76"/>
      <c r="F395" s="71"/>
      <c r="G395" s="72"/>
      <c r="H395" s="72"/>
      <c r="I395" s="72"/>
      <c r="J395" s="71"/>
    </row>
    <row r="396" spans="3:10">
      <c r="C396" s="75"/>
      <c r="D396" s="75"/>
      <c r="E396" s="76"/>
      <c r="F396" s="71"/>
      <c r="G396" s="72"/>
      <c r="H396" s="72"/>
      <c r="I396" s="72"/>
      <c r="J396" s="71"/>
    </row>
    <row r="397" spans="3:10">
      <c r="C397" s="75"/>
      <c r="D397" s="75"/>
      <c r="E397" s="76"/>
      <c r="F397" s="71"/>
      <c r="G397" s="72"/>
      <c r="H397" s="72"/>
      <c r="I397" s="72"/>
      <c r="J397" s="71"/>
    </row>
    <row r="398" spans="3:10">
      <c r="C398" s="75"/>
      <c r="D398" s="75"/>
      <c r="E398" s="76"/>
      <c r="F398" s="71"/>
      <c r="G398" s="72"/>
      <c r="H398" s="72"/>
      <c r="I398" s="72"/>
      <c r="J398" s="71"/>
    </row>
    <row r="399" spans="3:10">
      <c r="C399" s="75"/>
      <c r="D399" s="75"/>
      <c r="E399" s="76"/>
      <c r="F399" s="71"/>
      <c r="G399" s="72"/>
      <c r="H399" s="72"/>
      <c r="I399" s="72"/>
      <c r="J399" s="71"/>
    </row>
    <row r="400" spans="3:10">
      <c r="C400" s="75"/>
      <c r="D400" s="75"/>
      <c r="E400" s="76"/>
      <c r="F400" s="71"/>
      <c r="G400" s="72"/>
      <c r="H400" s="72"/>
      <c r="I400" s="72"/>
      <c r="J400" s="71"/>
    </row>
    <row r="401" spans="3:10">
      <c r="C401" s="75"/>
      <c r="D401" s="75"/>
      <c r="E401" s="76"/>
      <c r="F401" s="71"/>
      <c r="G401" s="72"/>
      <c r="H401" s="72"/>
      <c r="I401" s="72"/>
      <c r="J401" s="71"/>
    </row>
    <row r="402" spans="3:10">
      <c r="C402" s="75"/>
      <c r="D402" s="75"/>
      <c r="E402" s="76"/>
      <c r="F402" s="71"/>
      <c r="G402" s="72"/>
      <c r="H402" s="72"/>
      <c r="I402" s="72"/>
      <c r="J402" s="71"/>
    </row>
    <row r="403" spans="3:10">
      <c r="C403" s="75"/>
      <c r="D403" s="75"/>
      <c r="E403" s="76"/>
      <c r="F403" s="71"/>
      <c r="G403" s="72"/>
      <c r="H403" s="72"/>
      <c r="I403" s="72"/>
      <c r="J403" s="71"/>
    </row>
    <row r="404" spans="3:10">
      <c r="C404" s="75"/>
      <c r="D404" s="75"/>
      <c r="E404" s="76"/>
      <c r="F404" s="71"/>
      <c r="G404" s="72"/>
      <c r="H404" s="72"/>
      <c r="I404" s="72"/>
      <c r="J404" s="71"/>
    </row>
    <row r="405" spans="3:10">
      <c r="C405" s="75"/>
      <c r="D405" s="75"/>
      <c r="E405" s="76"/>
      <c r="F405" s="71"/>
      <c r="G405" s="72"/>
      <c r="H405" s="72"/>
      <c r="I405" s="72"/>
      <c r="J405" s="71"/>
    </row>
    <row r="406" spans="3:10">
      <c r="C406" s="75"/>
      <c r="D406" s="75"/>
      <c r="E406" s="76"/>
      <c r="F406" s="71"/>
      <c r="G406" s="72"/>
      <c r="H406" s="72"/>
      <c r="I406" s="72"/>
      <c r="J406" s="71"/>
    </row>
    <row r="407" spans="3:10">
      <c r="C407" s="75"/>
      <c r="D407" s="75"/>
      <c r="E407" s="76"/>
      <c r="F407" s="71"/>
      <c r="G407" s="72"/>
      <c r="H407" s="72"/>
      <c r="I407" s="72"/>
      <c r="J407" s="71"/>
    </row>
    <row r="408" spans="3:10">
      <c r="C408" s="75"/>
      <c r="D408" s="75"/>
      <c r="E408" s="76"/>
      <c r="F408" s="71"/>
      <c r="G408" s="72"/>
      <c r="H408" s="72"/>
      <c r="I408" s="72"/>
      <c r="J408" s="71"/>
    </row>
  </sheetData>
  <phoneticPr fontId="1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99"/>
  <sheetViews>
    <sheetView workbookViewId="0">
      <selection activeCell="C38" sqref="C38"/>
    </sheetView>
  </sheetViews>
  <sheetFormatPr defaultColWidth="9" defaultRowHeight="14.25"/>
  <cols>
    <col min="1" max="1" width="9" style="1"/>
    <col min="2" max="2" width="18" style="1" customWidth="1"/>
    <col min="3" max="4" width="9" style="1"/>
    <col min="5" max="5" width="9" style="20"/>
    <col min="8" max="8" width="9" style="56"/>
    <col min="11" max="11" width="9" style="18"/>
    <col min="12" max="12" width="9" style="9"/>
  </cols>
  <sheetData>
    <row r="1" spans="1:18" s="53" customFormat="1">
      <c r="A1" s="57" t="s">
        <v>973</v>
      </c>
      <c r="B1" s="57" t="s">
        <v>972</v>
      </c>
      <c r="C1" s="57" t="s">
        <v>974</v>
      </c>
      <c r="D1" s="57" t="s">
        <v>975</v>
      </c>
      <c r="E1" s="58" t="s">
        <v>976</v>
      </c>
      <c r="F1" s="53" t="s">
        <v>55</v>
      </c>
      <c r="G1" s="53">
        <v>0</v>
      </c>
      <c r="H1" s="53" t="s">
        <v>977</v>
      </c>
      <c r="I1" s="53" t="s">
        <v>931</v>
      </c>
      <c r="J1" s="53" t="s">
        <v>932</v>
      </c>
      <c r="K1" s="65" t="s">
        <v>753</v>
      </c>
      <c r="L1" s="66" t="s">
        <v>978</v>
      </c>
      <c r="M1" s="53" t="s">
        <v>969</v>
      </c>
      <c r="N1" s="53" t="s">
        <v>931</v>
      </c>
      <c r="O1" s="53" t="s">
        <v>932</v>
      </c>
      <c r="P1" s="53" t="s">
        <v>753</v>
      </c>
      <c r="R1" s="53" t="s">
        <v>979</v>
      </c>
    </row>
    <row r="2" spans="1:18">
      <c r="A2" s="1">
        <v>1</v>
      </c>
      <c r="B2" s="1" t="s">
        <v>980</v>
      </c>
      <c r="C2" s="1">
        <v>0</v>
      </c>
      <c r="D2" s="1">
        <v>0</v>
      </c>
      <c r="E2" s="20">
        <v>503</v>
      </c>
      <c r="F2">
        <f t="shared" ref="F2:F32" si="0">MATCH(A2,A:A,0)</f>
        <v>2</v>
      </c>
      <c r="G2" t="b">
        <f ca="1">IF(I2&lt;&gt;0,COUNT(#REF!))</f>
        <v>0</v>
      </c>
      <c r="H2" s="56">
        <f t="shared" ref="H2:H32" si="1">A2</f>
        <v>1</v>
      </c>
      <c r="I2">
        <f ca="1">IF(OR(C2=17,C2=162),IF(D2&gt;=5,,C2),IF(COUNTIF(OFFSET($A$1,F2-2,2,1,1):C2,C2)&gt;1,,C2))</f>
        <v>0</v>
      </c>
      <c r="J2">
        <f>IF(OR(C2=17,C2=162),D2,)</f>
        <v>0</v>
      </c>
      <c r="K2" s="18">
        <f ca="1">IF(OR(C2=17,C2=162),SUMIFS(OFFSET($A$1,F2-1,4,COUNTIF(A:A,A2),1),OFFSET($A$1,F2-1,2,COUNTIF(A:A,A2),1),I2,OFFSET($A$1,F2-1,3,COUNTIF(A:A,A2),1),J2)+SUMIFS(OFFSET($A$1,F2-1,4,COUNTIF(A:A,A2),1),OFFSET($A$1,F2-1,2,COUNTIF(A:A,A2),1),I2,OFFSET($A$1,F2-1,3,COUNTIF(A:A,A2),1),J2+8),SUMIF(OFFSET($A$1,F2-1,2,COUNTIF(A:A,A2),1),I2,OFFSET($A$1,F2-1,4,COUNTIF(A:A,A2),1)))</f>
        <v>503</v>
      </c>
      <c r="L2" s="9">
        <v>1</v>
      </c>
      <c r="M2">
        <f ca="1">IFERROR(VLOOKUP($L2,$G:$K,2,FALSE),"")</f>
        <v>1</v>
      </c>
      <c r="N2">
        <f ca="1">IFERROR(VLOOKUP($L2,$G:$K,3,FALSE),"")</f>
        <v>17</v>
      </c>
      <c r="O2">
        <f ca="1">IFERROR(VLOOKUP($L2,$G:$K,4,FALSE),"")</f>
        <v>0</v>
      </c>
      <c r="P2">
        <f ca="1">IFERROR(VLOOKUP($L2,$G:$K,5,FALSE),"")</f>
        <v>3</v>
      </c>
      <c r="R2" t="s">
        <v>981</v>
      </c>
    </row>
    <row r="3" spans="1:18">
      <c r="A3" s="1">
        <v>1</v>
      </c>
      <c r="B3" s="1" t="s">
        <v>98</v>
      </c>
      <c r="C3" s="1">
        <v>17</v>
      </c>
      <c r="D3" s="1">
        <v>0</v>
      </c>
      <c r="E3" s="20">
        <v>1</v>
      </c>
      <c r="F3">
        <f>MATCH(A3,A:A,0)</f>
        <v>2</v>
      </c>
      <c r="G3">
        <f ca="1">IF(I3&lt;&gt;0,COUNT($G$1:G2))</f>
        <v>1</v>
      </c>
      <c r="H3" s="56">
        <f t="shared" si="1"/>
        <v>1</v>
      </c>
      <c r="I3">
        <f ca="1">IF(OR(C3=17,C3=162),IF(D3&gt;=5,,C3),IF(COUNTIF(OFFSET($A$1,F3-2,2,1,1):C3,C3)&gt;1,,C3))</f>
        <v>17</v>
      </c>
      <c r="J3">
        <f t="shared" ref="J3:J64" si="2">IF(OR(C3=17,C3=162),D3,)</f>
        <v>0</v>
      </c>
      <c r="K3" s="18">
        <f t="shared" ref="K3:K64" ca="1" si="3">IF(OR(C3=17,C3=162),SUMIFS(OFFSET($A$1,F3-1,4,COUNTIF(A:A,A3),1),OFFSET($A$1,F3-1,2,COUNTIF(A:A,A3),1),I3,OFFSET($A$1,F3-1,3,COUNTIF(A:A,A3),1),J3)+SUMIFS(OFFSET($A$1,F3-1,4,COUNTIF(A:A,A3),1),OFFSET($A$1,F3-1,2,COUNTIF(A:A,A3),1),I3,OFFSET($A$1,F3-1,3,COUNTIF(A:A,A3),1),J3+8),SUMIF(OFFSET($A$1,F3-1,2,COUNTIF(A:A,A3),1),I3,OFFSET($A$1,F3-1,4,COUNTIF(A:A,A3),1)))</f>
        <v>3</v>
      </c>
      <c r="L3" s="9">
        <v>2</v>
      </c>
      <c r="M3">
        <f t="shared" ref="M3:M57" ca="1" si="4">IFERROR(VLOOKUP($L3,$G:$K,2,FALSE),"")</f>
        <v>1</v>
      </c>
      <c r="N3">
        <f t="shared" ref="N3:N57" ca="1" si="5">IFERROR(VLOOKUP($L3,$G:$K,3,FALSE),"")</f>
        <v>17</v>
      </c>
      <c r="O3">
        <f t="shared" ref="O3:O57" ca="1" si="6">IFERROR(VLOOKUP($L3,$G:$K,4,FALSE),"")</f>
        <v>1</v>
      </c>
      <c r="P3">
        <f t="shared" ref="P3:P57" ca="1" si="7">IFERROR(VLOOKUP($L3,$G:$K,5,FALSE),"")</f>
        <v>3</v>
      </c>
      <c r="R3" t="s">
        <v>982</v>
      </c>
    </row>
    <row r="4" spans="1:18">
      <c r="A4" s="1">
        <v>1</v>
      </c>
      <c r="B4" s="1" t="s">
        <v>103</v>
      </c>
      <c r="C4" s="1">
        <v>17</v>
      </c>
      <c r="D4" s="1">
        <v>1</v>
      </c>
      <c r="E4" s="20">
        <v>2</v>
      </c>
      <c r="F4">
        <f t="shared" si="0"/>
        <v>2</v>
      </c>
      <c r="G4">
        <f ca="1">IF(I4&lt;&gt;0,COUNT($G$1:G3))</f>
        <v>2</v>
      </c>
      <c r="H4" s="56">
        <f t="shared" si="1"/>
        <v>1</v>
      </c>
      <c r="I4">
        <f ca="1">IF(OR(C4=17,C4=162),IF(D4&gt;=5,,C4),IF(COUNTIF(OFFSET($A$1,F4-2,2,1,1):C4,C4)&gt;1,,C4))</f>
        <v>17</v>
      </c>
      <c r="J4">
        <f t="shared" si="2"/>
        <v>1</v>
      </c>
      <c r="K4" s="18">
        <f t="shared" ca="1" si="3"/>
        <v>3</v>
      </c>
      <c r="L4" s="9">
        <v>3</v>
      </c>
      <c r="M4">
        <f t="shared" ca="1" si="4"/>
        <v>1</v>
      </c>
      <c r="N4">
        <f t="shared" ca="1" si="5"/>
        <v>17</v>
      </c>
      <c r="O4">
        <f t="shared" ca="1" si="6"/>
        <v>2</v>
      </c>
      <c r="P4">
        <f t="shared" ca="1" si="7"/>
        <v>3</v>
      </c>
    </row>
    <row r="5" spans="1:18">
      <c r="A5" s="1">
        <v>1</v>
      </c>
      <c r="B5" s="1" t="s">
        <v>108</v>
      </c>
      <c r="C5" s="1">
        <v>17</v>
      </c>
      <c r="D5" s="1">
        <v>2</v>
      </c>
      <c r="E5" s="20">
        <v>2</v>
      </c>
      <c r="F5">
        <f t="shared" si="0"/>
        <v>2</v>
      </c>
      <c r="G5">
        <f ca="1">IF(I5&lt;&gt;0,COUNT($G$1:G4))</f>
        <v>3</v>
      </c>
      <c r="H5" s="56">
        <f t="shared" si="1"/>
        <v>1</v>
      </c>
      <c r="I5">
        <f ca="1">IF(OR(C5=17,C5=162),IF(D5&gt;=5,,C5),IF(COUNTIF(OFFSET($A$1,F5-2,2,1,1):C5,C5)&gt;1,,C5))</f>
        <v>17</v>
      </c>
      <c r="J5">
        <f t="shared" si="2"/>
        <v>2</v>
      </c>
      <c r="K5" s="18">
        <f t="shared" ca="1" si="3"/>
        <v>3</v>
      </c>
      <c r="L5" s="9">
        <v>4</v>
      </c>
      <c r="M5">
        <f t="shared" ca="1" si="4"/>
        <v>1</v>
      </c>
      <c r="N5">
        <f t="shared" ca="1" si="5"/>
        <v>17</v>
      </c>
      <c r="O5">
        <f t="shared" ca="1" si="6"/>
        <v>3</v>
      </c>
      <c r="P5">
        <f t="shared" ca="1" si="7"/>
        <v>3</v>
      </c>
    </row>
    <row r="6" spans="1:18">
      <c r="A6" s="1">
        <v>1</v>
      </c>
      <c r="B6" s="1" t="s">
        <v>112</v>
      </c>
      <c r="C6" s="1">
        <v>17</v>
      </c>
      <c r="D6" s="1">
        <v>3</v>
      </c>
      <c r="E6" s="20">
        <v>2</v>
      </c>
      <c r="F6">
        <f t="shared" si="0"/>
        <v>2</v>
      </c>
      <c r="G6">
        <f ca="1">IF(I6&lt;&gt;0,COUNT($G$1:G5))</f>
        <v>4</v>
      </c>
      <c r="H6" s="56">
        <f t="shared" si="1"/>
        <v>1</v>
      </c>
      <c r="I6">
        <f ca="1">IF(OR(C6=17,C6=162),IF(D6&gt;=5,,C6),IF(COUNTIF(OFFSET($A$1,F6-2,2,1,1):C6,C6)&gt;1,,C6))</f>
        <v>17</v>
      </c>
      <c r="J6">
        <f t="shared" si="2"/>
        <v>3</v>
      </c>
      <c r="K6" s="18">
        <f t="shared" ca="1" si="3"/>
        <v>3</v>
      </c>
      <c r="L6" s="9">
        <v>5</v>
      </c>
      <c r="M6">
        <f t="shared" ca="1" si="4"/>
        <v>1</v>
      </c>
      <c r="N6">
        <f t="shared" ca="1" si="5"/>
        <v>17</v>
      </c>
      <c r="O6">
        <f t="shared" ca="1" si="6"/>
        <v>4</v>
      </c>
      <c r="P6">
        <f t="shared" ca="1" si="7"/>
        <v>1</v>
      </c>
    </row>
    <row r="7" spans="1:18">
      <c r="A7" s="1">
        <v>1</v>
      </c>
      <c r="B7" s="1" t="s">
        <v>964</v>
      </c>
      <c r="C7" s="1">
        <v>17</v>
      </c>
      <c r="D7" s="1">
        <v>4</v>
      </c>
      <c r="E7" s="20">
        <v>1</v>
      </c>
      <c r="F7">
        <f t="shared" si="0"/>
        <v>2</v>
      </c>
      <c r="G7">
        <f ca="1">IF(I7&lt;&gt;0,COUNT($G$1:G6))</f>
        <v>5</v>
      </c>
      <c r="H7" s="56">
        <f t="shared" si="1"/>
        <v>1</v>
      </c>
      <c r="I7">
        <f ca="1">IF(OR(C7=17,C7=162),IF(D7&gt;=5,,C7),IF(COUNTIF(OFFSET($A$1,F7-2,2,1,1):C7,C7)&gt;1,,C7))</f>
        <v>17</v>
      </c>
      <c r="J7">
        <f t="shared" si="2"/>
        <v>4</v>
      </c>
      <c r="K7" s="18">
        <f t="shared" ca="1" si="3"/>
        <v>1</v>
      </c>
      <c r="L7" s="9">
        <v>6</v>
      </c>
      <c r="M7">
        <f t="shared" ca="1" si="4"/>
        <v>1</v>
      </c>
      <c r="N7">
        <f t="shared" ca="1" si="5"/>
        <v>53</v>
      </c>
      <c r="O7">
        <f t="shared" ca="1" si="6"/>
        <v>0</v>
      </c>
      <c r="P7">
        <f t="shared" ca="1" si="7"/>
        <v>2</v>
      </c>
    </row>
    <row r="8" spans="1:18">
      <c r="A8" s="1">
        <v>1</v>
      </c>
      <c r="B8" s="1" t="s">
        <v>964</v>
      </c>
      <c r="C8" s="1">
        <v>17</v>
      </c>
      <c r="D8" s="1">
        <v>8</v>
      </c>
      <c r="E8" s="20">
        <v>2</v>
      </c>
      <c r="F8">
        <f t="shared" si="0"/>
        <v>2</v>
      </c>
      <c r="G8" t="b">
        <f ca="1">IF(I8&lt;&gt;0,COUNT($G$1:G7))</f>
        <v>0</v>
      </c>
      <c r="H8" s="56">
        <f t="shared" si="1"/>
        <v>1</v>
      </c>
      <c r="I8">
        <f ca="1">IF(OR(C8=17,C8=162),IF(D8&gt;=5,,C8),IF(COUNTIF(OFFSET($A$1,F8-2,2,1,1):C8,C8)&gt;1,,C8))</f>
        <v>0</v>
      </c>
      <c r="J8">
        <f t="shared" si="2"/>
        <v>8</v>
      </c>
      <c r="K8" s="18">
        <f t="shared" ca="1" si="3"/>
        <v>0</v>
      </c>
      <c r="L8" s="9">
        <v>7</v>
      </c>
      <c r="M8">
        <f t="shared" ca="1" si="4"/>
        <v>1</v>
      </c>
      <c r="N8">
        <f t="shared" ca="1" si="5"/>
        <v>67</v>
      </c>
      <c r="O8">
        <f t="shared" ca="1" si="6"/>
        <v>0</v>
      </c>
      <c r="P8">
        <f t="shared" ca="1" si="7"/>
        <v>2</v>
      </c>
    </row>
    <row r="9" spans="1:18">
      <c r="A9" s="1">
        <v>1</v>
      </c>
      <c r="B9" s="1" t="s">
        <v>964</v>
      </c>
      <c r="C9" s="1">
        <v>17</v>
      </c>
      <c r="D9" s="1">
        <v>9</v>
      </c>
      <c r="E9" s="20">
        <v>1</v>
      </c>
      <c r="F9">
        <f t="shared" si="0"/>
        <v>2</v>
      </c>
      <c r="G9" t="b">
        <f ca="1">IF(I9&lt;&gt;0,COUNT($G$1:G8))</f>
        <v>0</v>
      </c>
      <c r="H9" s="56">
        <f t="shared" si="1"/>
        <v>1</v>
      </c>
      <c r="I9">
        <f ca="1">IF(OR(C9=17,C9=162),IF(D9&gt;=5,,C9),IF(COUNTIF(OFFSET($A$1,F9-2,2,1,1):C9,C9)&gt;1,,C9))</f>
        <v>0</v>
      </c>
      <c r="J9">
        <f t="shared" si="2"/>
        <v>9</v>
      </c>
      <c r="K9" s="18">
        <f t="shared" ca="1" si="3"/>
        <v>0</v>
      </c>
      <c r="L9" s="9">
        <v>8</v>
      </c>
      <c r="M9">
        <f t="shared" ca="1" si="4"/>
        <v>1</v>
      </c>
      <c r="N9">
        <f t="shared" ca="1" si="5"/>
        <v>106</v>
      </c>
      <c r="O9">
        <f t="shared" ca="1" si="6"/>
        <v>0</v>
      </c>
      <c r="P9">
        <f t="shared" ca="1" si="7"/>
        <v>2</v>
      </c>
    </row>
    <row r="10" spans="1:18">
      <c r="A10" s="1">
        <v>1</v>
      </c>
      <c r="B10" s="1" t="s">
        <v>964</v>
      </c>
      <c r="C10" s="1">
        <v>17</v>
      </c>
      <c r="D10" s="1">
        <v>10</v>
      </c>
      <c r="E10" s="20">
        <v>1</v>
      </c>
      <c r="F10">
        <f t="shared" si="0"/>
        <v>2</v>
      </c>
      <c r="G10" t="b">
        <f ca="1">IF(I10&lt;&gt;0,COUNT($G$1:G9))</f>
        <v>0</v>
      </c>
      <c r="H10" s="56">
        <f t="shared" si="1"/>
        <v>1</v>
      </c>
      <c r="I10">
        <f ca="1">IF(OR(C10=17,C10=162),IF(D10&gt;=5,,C10),IF(COUNTIF(OFFSET($A$1,F10-2,2,1,1):C10,C10)&gt;1,,C10))</f>
        <v>0</v>
      </c>
      <c r="J10">
        <f t="shared" si="2"/>
        <v>10</v>
      </c>
      <c r="K10" s="18">
        <f t="shared" ca="1" si="3"/>
        <v>0</v>
      </c>
      <c r="L10" s="9">
        <v>9</v>
      </c>
      <c r="M10">
        <f t="shared" ca="1" si="4"/>
        <v>1</v>
      </c>
      <c r="N10">
        <f t="shared" ca="1" si="5"/>
        <v>108</v>
      </c>
      <c r="O10">
        <f t="shared" ca="1" si="6"/>
        <v>0</v>
      </c>
      <c r="P10">
        <f t="shared" ca="1" si="7"/>
        <v>2</v>
      </c>
    </row>
    <row r="11" spans="1:18">
      <c r="A11" s="1">
        <v>1</v>
      </c>
      <c r="B11" s="1" t="s">
        <v>964</v>
      </c>
      <c r="C11" s="1">
        <v>17</v>
      </c>
      <c r="D11" s="1">
        <v>11</v>
      </c>
      <c r="E11" s="20">
        <v>1</v>
      </c>
      <c r="F11">
        <f t="shared" si="0"/>
        <v>2</v>
      </c>
      <c r="G11" t="b">
        <f ca="1">IF(I11&lt;&gt;0,COUNT($G$1:G10))</f>
        <v>0</v>
      </c>
      <c r="H11" s="56">
        <f t="shared" si="1"/>
        <v>1</v>
      </c>
      <c r="I11">
        <f ca="1">IF(OR(C11=17,C11=162),IF(D11&gt;=5,,C11),IF(COUNTIF(OFFSET($A$1,F11-2,2,1,1):C11,C11)&gt;1,,C11))</f>
        <v>0</v>
      </c>
      <c r="J11">
        <f t="shared" si="2"/>
        <v>11</v>
      </c>
      <c r="K11" s="18">
        <f t="shared" ca="1" si="3"/>
        <v>0</v>
      </c>
      <c r="L11" s="9">
        <v>10</v>
      </c>
      <c r="M11">
        <f t="shared" ca="1" si="4"/>
        <v>1</v>
      </c>
      <c r="N11">
        <f t="shared" ca="1" si="5"/>
        <v>109</v>
      </c>
      <c r="O11">
        <f t="shared" ca="1" si="6"/>
        <v>0</v>
      </c>
      <c r="P11">
        <f t="shared" ca="1" si="7"/>
        <v>2</v>
      </c>
    </row>
    <row r="12" spans="1:18">
      <c r="A12" s="1">
        <v>1</v>
      </c>
      <c r="B12" s="1" t="s">
        <v>415</v>
      </c>
      <c r="C12" s="1">
        <v>53</v>
      </c>
      <c r="D12" s="1">
        <v>3</v>
      </c>
      <c r="E12" s="20">
        <v>1</v>
      </c>
      <c r="F12">
        <f t="shared" si="0"/>
        <v>2</v>
      </c>
      <c r="G12">
        <f ca="1">IF(I12&lt;&gt;0,COUNT($G$1:G11))</f>
        <v>6</v>
      </c>
      <c r="H12" s="56">
        <f t="shared" si="1"/>
        <v>1</v>
      </c>
      <c r="I12">
        <f ca="1">IF(OR(C12=17,C12=162),IF(D12&gt;=5,,C12),IF(COUNTIF(OFFSET($A$1,F12-2,2,1,1):C12,C12)&gt;1,,C12))</f>
        <v>53</v>
      </c>
      <c r="J12">
        <f t="shared" si="2"/>
        <v>0</v>
      </c>
      <c r="K12" s="18">
        <f t="shared" ca="1" si="3"/>
        <v>2</v>
      </c>
      <c r="L12" s="9">
        <v>11</v>
      </c>
      <c r="M12">
        <f t="shared" ca="1" si="4"/>
        <v>1</v>
      </c>
      <c r="N12">
        <f t="shared" ca="1" si="5"/>
        <v>128</v>
      </c>
      <c r="O12">
        <f t="shared" ca="1" si="6"/>
        <v>0</v>
      </c>
      <c r="P12">
        <f t="shared" ca="1" si="7"/>
        <v>2</v>
      </c>
    </row>
    <row r="13" spans="1:18">
      <c r="A13" s="1">
        <v>1</v>
      </c>
      <c r="B13" s="1" t="s">
        <v>415</v>
      </c>
      <c r="C13" s="1">
        <v>53</v>
      </c>
      <c r="D13" s="1">
        <v>7</v>
      </c>
      <c r="E13" s="20">
        <v>1</v>
      </c>
      <c r="F13">
        <f t="shared" si="0"/>
        <v>2</v>
      </c>
      <c r="G13" t="b">
        <f ca="1">IF(I13&lt;&gt;0,COUNT($G$1:G12))</f>
        <v>0</v>
      </c>
      <c r="H13" s="56">
        <f t="shared" si="1"/>
        <v>1</v>
      </c>
      <c r="I13">
        <f ca="1">IF(OR(C13=17,C13=162),IF(D13&gt;=5,,C13),IF(COUNTIF(OFFSET($A$1,F13-2,2,1,1):C13,C13)&gt;1,,C13))</f>
        <v>0</v>
      </c>
      <c r="J13">
        <f t="shared" si="2"/>
        <v>0</v>
      </c>
      <c r="K13" s="18">
        <f t="shared" ca="1" si="3"/>
        <v>503</v>
      </c>
      <c r="L13" s="9">
        <v>12</v>
      </c>
      <c r="M13">
        <f t="shared" ca="1" si="4"/>
        <v>1</v>
      </c>
      <c r="N13">
        <f t="shared" ca="1" si="5"/>
        <v>134</v>
      </c>
      <c r="O13">
        <f t="shared" ca="1" si="6"/>
        <v>0</v>
      </c>
      <c r="P13">
        <f t="shared" ca="1" si="7"/>
        <v>2</v>
      </c>
    </row>
    <row r="14" spans="1:18">
      <c r="A14" s="1">
        <v>1</v>
      </c>
      <c r="B14" s="1" t="s">
        <v>419</v>
      </c>
      <c r="C14" s="1">
        <v>67</v>
      </c>
      <c r="D14" s="1">
        <v>3</v>
      </c>
      <c r="E14" s="20">
        <v>1</v>
      </c>
      <c r="F14">
        <f t="shared" si="0"/>
        <v>2</v>
      </c>
      <c r="G14">
        <f ca="1">IF(I14&lt;&gt;0,COUNT($G$1:G13))</f>
        <v>7</v>
      </c>
      <c r="H14" s="56">
        <f t="shared" si="1"/>
        <v>1</v>
      </c>
      <c r="I14">
        <f ca="1">IF(OR(C14=17,C14=162),IF(D14&gt;=5,,C14),IF(COUNTIF(OFFSET($A$1,F14-2,2,1,1):C14,C14)&gt;1,,C14))</f>
        <v>67</v>
      </c>
      <c r="J14">
        <f t="shared" si="2"/>
        <v>0</v>
      </c>
      <c r="K14" s="18">
        <f t="shared" ca="1" si="3"/>
        <v>2</v>
      </c>
      <c r="L14" s="9">
        <v>13</v>
      </c>
      <c r="M14">
        <f t="shared" ca="1" si="4"/>
        <v>1</v>
      </c>
      <c r="N14">
        <f t="shared" ca="1" si="5"/>
        <v>135</v>
      </c>
      <c r="O14">
        <f t="shared" ca="1" si="6"/>
        <v>0</v>
      </c>
      <c r="P14">
        <f t="shared" ca="1" si="7"/>
        <v>2</v>
      </c>
    </row>
    <row r="15" spans="1:18">
      <c r="A15" s="1">
        <v>1</v>
      </c>
      <c r="B15" s="1" t="s">
        <v>419</v>
      </c>
      <c r="C15" s="1">
        <v>67</v>
      </c>
      <c r="D15" s="1">
        <v>7</v>
      </c>
      <c r="E15" s="20">
        <v>1</v>
      </c>
      <c r="F15">
        <f t="shared" si="0"/>
        <v>2</v>
      </c>
      <c r="G15" t="b">
        <f ca="1">IF(I15&lt;&gt;0,COUNT($G$1:G14))</f>
        <v>0</v>
      </c>
      <c r="H15" s="56">
        <f t="shared" si="1"/>
        <v>1</v>
      </c>
      <c r="I15">
        <f ca="1">IF(OR(C15=17,C15=162),IF(D15&gt;=5,,C15),IF(COUNTIF(OFFSET($A$1,F15-2,2,1,1):C15,C15)&gt;1,,C15))</f>
        <v>0</v>
      </c>
      <c r="J15">
        <f t="shared" si="2"/>
        <v>0</v>
      </c>
      <c r="K15" s="18">
        <f t="shared" ca="1" si="3"/>
        <v>503</v>
      </c>
      <c r="L15" s="9">
        <v>14</v>
      </c>
      <c r="M15">
        <f t="shared" ca="1" si="4"/>
        <v>1</v>
      </c>
      <c r="N15">
        <f t="shared" ca="1" si="5"/>
        <v>156</v>
      </c>
      <c r="O15">
        <f t="shared" ca="1" si="6"/>
        <v>0</v>
      </c>
      <c r="P15">
        <f t="shared" ca="1" si="7"/>
        <v>2</v>
      </c>
    </row>
    <row r="16" spans="1:18">
      <c r="A16" s="1">
        <v>1</v>
      </c>
      <c r="B16" s="1" t="s">
        <v>462</v>
      </c>
      <c r="C16" s="1">
        <v>106</v>
      </c>
      <c r="D16" s="1">
        <v>2</v>
      </c>
      <c r="E16" s="20">
        <v>2</v>
      </c>
      <c r="F16">
        <f t="shared" si="0"/>
        <v>2</v>
      </c>
      <c r="G16">
        <f ca="1">IF(I16&lt;&gt;0,COUNT($G$1:G15))</f>
        <v>8</v>
      </c>
      <c r="H16" s="56">
        <f t="shared" si="1"/>
        <v>1</v>
      </c>
      <c r="I16">
        <f ca="1">IF(OR(C16=17,C16=162),IF(D16&gt;=5,,C16),IF(COUNTIF(OFFSET($A$1,F16-2,2,1,1):C16,C16)&gt;1,,C16))</f>
        <v>106</v>
      </c>
      <c r="J16">
        <f t="shared" si="2"/>
        <v>0</v>
      </c>
      <c r="K16" s="18">
        <f t="shared" ca="1" si="3"/>
        <v>2</v>
      </c>
      <c r="L16" s="9">
        <v>15</v>
      </c>
      <c r="M16">
        <f t="shared" ca="1" si="4"/>
        <v>1</v>
      </c>
      <c r="N16">
        <f t="shared" ca="1" si="5"/>
        <v>162</v>
      </c>
      <c r="O16">
        <f t="shared" ca="1" si="6"/>
        <v>0</v>
      </c>
      <c r="P16">
        <f t="shared" ca="1" si="7"/>
        <v>3</v>
      </c>
    </row>
    <row r="17" spans="1:16">
      <c r="A17" s="1">
        <v>1</v>
      </c>
      <c r="B17" s="1" t="s">
        <v>465</v>
      </c>
      <c r="C17" s="1">
        <v>108</v>
      </c>
      <c r="D17" s="1">
        <v>3</v>
      </c>
      <c r="E17" s="20">
        <v>1</v>
      </c>
      <c r="F17">
        <f t="shared" si="0"/>
        <v>2</v>
      </c>
      <c r="G17">
        <f ca="1">IF(I17&lt;&gt;0,COUNT($G$1:G16))</f>
        <v>9</v>
      </c>
      <c r="H17" s="56">
        <f t="shared" si="1"/>
        <v>1</v>
      </c>
      <c r="I17">
        <f ca="1">IF(OR(C17=17,C17=162),IF(D17&gt;=5,,C17),IF(COUNTIF(OFFSET($A$1,F17-2,2,1,1):C17,C17)&gt;1,,C17))</f>
        <v>108</v>
      </c>
      <c r="J17">
        <f t="shared" si="2"/>
        <v>0</v>
      </c>
      <c r="K17" s="18">
        <f t="shared" ca="1" si="3"/>
        <v>2</v>
      </c>
      <c r="L17" s="9">
        <v>16</v>
      </c>
      <c r="M17">
        <f t="shared" ca="1" si="4"/>
        <v>1</v>
      </c>
      <c r="N17">
        <f t="shared" ca="1" si="5"/>
        <v>162</v>
      </c>
      <c r="O17">
        <f t="shared" ca="1" si="6"/>
        <v>1</v>
      </c>
      <c r="P17">
        <f t="shared" ca="1" si="7"/>
        <v>3</v>
      </c>
    </row>
    <row r="18" spans="1:16">
      <c r="A18" s="1">
        <v>1</v>
      </c>
      <c r="B18" s="1" t="s">
        <v>465</v>
      </c>
      <c r="C18" s="1">
        <v>108</v>
      </c>
      <c r="D18" s="1">
        <v>7</v>
      </c>
      <c r="E18" s="20">
        <v>1</v>
      </c>
      <c r="F18">
        <f t="shared" si="0"/>
        <v>2</v>
      </c>
      <c r="G18" t="b">
        <f ca="1">IF(I18&lt;&gt;0,COUNT($G$1:G17))</f>
        <v>0</v>
      </c>
      <c r="H18" s="56">
        <f t="shared" si="1"/>
        <v>1</v>
      </c>
      <c r="I18">
        <f ca="1">IF(OR(C18=17,C18=162),IF(D18&gt;=5,,C18),IF(COUNTIF(OFFSET($A$1,F18-2,2,1,1):C18,C18)&gt;1,,C18))</f>
        <v>0</v>
      </c>
      <c r="J18">
        <f t="shared" si="2"/>
        <v>0</v>
      </c>
      <c r="K18" s="18">
        <f t="shared" ca="1" si="3"/>
        <v>503</v>
      </c>
      <c r="L18" s="9">
        <v>17</v>
      </c>
      <c r="M18">
        <f t="shared" ca="1" si="4"/>
        <v>2</v>
      </c>
      <c r="N18">
        <f t="shared" ca="1" si="5"/>
        <v>17</v>
      </c>
      <c r="O18">
        <f t="shared" ca="1" si="6"/>
        <v>0</v>
      </c>
      <c r="P18">
        <f t="shared" ca="1" si="7"/>
        <v>3</v>
      </c>
    </row>
    <row r="19" spans="1:16">
      <c r="A19" s="1">
        <v>1</v>
      </c>
      <c r="B19" s="1" t="s">
        <v>948</v>
      </c>
      <c r="C19" s="1">
        <v>109</v>
      </c>
      <c r="D19" s="1">
        <v>3</v>
      </c>
      <c r="E19" s="20">
        <v>1</v>
      </c>
      <c r="F19">
        <f t="shared" si="0"/>
        <v>2</v>
      </c>
      <c r="G19">
        <f ca="1">IF(I19&lt;&gt;0,COUNT($G$1:G18))</f>
        <v>10</v>
      </c>
      <c r="H19" s="56">
        <f t="shared" si="1"/>
        <v>1</v>
      </c>
      <c r="I19">
        <f ca="1">IF(OR(C19=17,C19=162),IF(D19&gt;=5,,C19),IF(COUNTIF(OFFSET($A$1,F19-2,2,1,1):C19,C19)&gt;1,,C19))</f>
        <v>109</v>
      </c>
      <c r="J19">
        <f t="shared" si="2"/>
        <v>0</v>
      </c>
      <c r="K19" s="18">
        <f t="shared" ca="1" si="3"/>
        <v>2</v>
      </c>
      <c r="L19" s="9">
        <v>18</v>
      </c>
      <c r="M19">
        <f t="shared" ca="1" si="4"/>
        <v>2</v>
      </c>
      <c r="N19">
        <f t="shared" ca="1" si="5"/>
        <v>17</v>
      </c>
      <c r="O19">
        <f t="shared" ca="1" si="6"/>
        <v>1</v>
      </c>
      <c r="P19">
        <f t="shared" ca="1" si="7"/>
        <v>3</v>
      </c>
    </row>
    <row r="20" spans="1:16">
      <c r="A20" s="1">
        <v>1</v>
      </c>
      <c r="B20" s="1" t="s">
        <v>948</v>
      </c>
      <c r="C20" s="1">
        <v>109</v>
      </c>
      <c r="D20" s="1">
        <v>7</v>
      </c>
      <c r="E20" s="20">
        <v>1</v>
      </c>
      <c r="F20">
        <f t="shared" si="0"/>
        <v>2</v>
      </c>
      <c r="G20" t="b">
        <f ca="1">IF(I20&lt;&gt;0,COUNT($G$1:G19))</f>
        <v>0</v>
      </c>
      <c r="H20" s="56">
        <f t="shared" si="1"/>
        <v>1</v>
      </c>
      <c r="I20">
        <f ca="1">IF(OR(C20=17,C20=162),IF(D20&gt;=5,,C20),IF(COUNTIF(OFFSET($A$1,F20-2,2,1,1):C20,C20)&gt;1,,C20))</f>
        <v>0</v>
      </c>
      <c r="J20">
        <f t="shared" si="2"/>
        <v>0</v>
      </c>
      <c r="K20" s="18">
        <f t="shared" ca="1" si="3"/>
        <v>503</v>
      </c>
      <c r="L20" s="9">
        <v>19</v>
      </c>
      <c r="M20">
        <f t="shared" ca="1" si="4"/>
        <v>2</v>
      </c>
      <c r="N20">
        <f t="shared" ca="1" si="5"/>
        <v>17</v>
      </c>
      <c r="O20">
        <f t="shared" ca="1" si="6"/>
        <v>2</v>
      </c>
      <c r="P20">
        <f t="shared" ca="1" si="7"/>
        <v>3</v>
      </c>
    </row>
    <row r="21" spans="1:16">
      <c r="A21" s="1">
        <v>1</v>
      </c>
      <c r="B21" s="1" t="s">
        <v>487</v>
      </c>
      <c r="C21" s="1">
        <v>128</v>
      </c>
      <c r="D21" s="1">
        <v>3</v>
      </c>
      <c r="E21" s="20">
        <v>1</v>
      </c>
      <c r="F21">
        <f t="shared" si="0"/>
        <v>2</v>
      </c>
      <c r="G21">
        <f ca="1">IF(I21&lt;&gt;0,COUNT($G$1:G20))</f>
        <v>11</v>
      </c>
      <c r="H21" s="56">
        <f t="shared" si="1"/>
        <v>1</v>
      </c>
      <c r="I21">
        <f ca="1">IF(OR(C21=17,C21=162),IF(D21&gt;=5,,C21),IF(COUNTIF(OFFSET($A$1,F21-2,2,1,1):C21,C21)&gt;1,,C21))</f>
        <v>128</v>
      </c>
      <c r="J21">
        <f t="shared" si="2"/>
        <v>0</v>
      </c>
      <c r="K21" s="18">
        <f t="shared" ca="1" si="3"/>
        <v>2</v>
      </c>
      <c r="L21" s="9">
        <v>20</v>
      </c>
      <c r="M21">
        <f t="shared" ca="1" si="4"/>
        <v>2</v>
      </c>
      <c r="N21">
        <f t="shared" ca="1" si="5"/>
        <v>17</v>
      </c>
      <c r="O21">
        <f t="shared" ca="1" si="6"/>
        <v>3</v>
      </c>
      <c r="P21">
        <f t="shared" ca="1" si="7"/>
        <v>3</v>
      </c>
    </row>
    <row r="22" spans="1:16">
      <c r="A22" s="1">
        <v>1</v>
      </c>
      <c r="B22" s="1" t="s">
        <v>487</v>
      </c>
      <c r="C22" s="1">
        <v>128</v>
      </c>
      <c r="D22" s="1">
        <v>7</v>
      </c>
      <c r="E22" s="20">
        <v>1</v>
      </c>
      <c r="F22">
        <f t="shared" si="0"/>
        <v>2</v>
      </c>
      <c r="G22" t="b">
        <f ca="1">IF(I22&lt;&gt;0,COUNT($G$1:G21))</f>
        <v>0</v>
      </c>
      <c r="H22" s="56">
        <f t="shared" si="1"/>
        <v>1</v>
      </c>
      <c r="I22">
        <f ca="1">IF(OR(C22=17,C22=162),IF(D22&gt;=5,,C22),IF(COUNTIF(OFFSET($A$1,F22-2,2,1,1):C22,C22)&gt;1,,C22))</f>
        <v>0</v>
      </c>
      <c r="J22">
        <f t="shared" si="2"/>
        <v>0</v>
      </c>
      <c r="K22" s="18">
        <f t="shared" ca="1" si="3"/>
        <v>503</v>
      </c>
      <c r="L22" s="9">
        <v>21</v>
      </c>
      <c r="M22">
        <f t="shared" ca="1" si="4"/>
        <v>2</v>
      </c>
      <c r="N22">
        <f t="shared" ca="1" si="5"/>
        <v>17</v>
      </c>
      <c r="O22">
        <f t="shared" ca="1" si="6"/>
        <v>4</v>
      </c>
      <c r="P22">
        <f t="shared" ca="1" si="7"/>
        <v>1</v>
      </c>
    </row>
    <row r="23" spans="1:16">
      <c r="A23" s="1">
        <v>1</v>
      </c>
      <c r="B23" s="1" t="s">
        <v>489</v>
      </c>
      <c r="C23" s="1">
        <v>134</v>
      </c>
      <c r="D23" s="1">
        <v>3</v>
      </c>
      <c r="E23" s="20">
        <v>1</v>
      </c>
      <c r="F23">
        <f t="shared" si="0"/>
        <v>2</v>
      </c>
      <c r="G23">
        <f ca="1">IF(I23&lt;&gt;0,COUNT($G$1:G22))</f>
        <v>12</v>
      </c>
      <c r="H23" s="56">
        <f t="shared" si="1"/>
        <v>1</v>
      </c>
      <c r="I23">
        <f ca="1">IF(OR(C23=17,C23=162),IF(D23&gt;=5,,C23),IF(COUNTIF(OFFSET($A$1,F23-2,2,1,1):C23,C23)&gt;1,,C23))</f>
        <v>134</v>
      </c>
      <c r="J23">
        <f t="shared" si="2"/>
        <v>0</v>
      </c>
      <c r="K23" s="18">
        <f ca="1">IF(OR(C23=17,C23=162),SUMIFS(OFFSET($A$1,F23-1,4,COUNTIF(A:A,A23),1),OFFSET($A$1,F23-1,2,COUNTIF(A:A,A23),1),I23,OFFSET($A$1,F23-1,3,COUNTIF(A:A,A23),1),J23)+SUMIFS(OFFSET($A$1,F23-1,4,COUNTIF(A:A,A23),1),OFFSET($A$1,F23-1,2,COUNTIF(A:A,A23),1),I23,OFFSET($A$1,F23-1,3,COUNTIF(A:A,A23),1),J23+8),SUMIF(OFFSET($A$1,F23-1,2,COUNTIF(A:A,A23),1),I23,OFFSET($A$1,F23-1,4,COUNTIF(A:A,A23),1)))</f>
        <v>2</v>
      </c>
      <c r="L23" s="9">
        <v>22</v>
      </c>
      <c r="M23">
        <f t="shared" ca="1" si="4"/>
        <v>2</v>
      </c>
      <c r="N23">
        <f t="shared" ca="1" si="5"/>
        <v>53</v>
      </c>
      <c r="O23">
        <f t="shared" ca="1" si="6"/>
        <v>0</v>
      </c>
      <c r="P23">
        <f t="shared" ca="1" si="7"/>
        <v>2</v>
      </c>
    </row>
    <row r="24" spans="1:16">
      <c r="A24" s="1">
        <v>1</v>
      </c>
      <c r="B24" s="1" t="s">
        <v>489</v>
      </c>
      <c r="C24" s="1">
        <v>134</v>
      </c>
      <c r="D24" s="1">
        <v>7</v>
      </c>
      <c r="E24" s="20">
        <v>1</v>
      </c>
      <c r="F24">
        <f t="shared" si="0"/>
        <v>2</v>
      </c>
      <c r="G24" t="b">
        <f ca="1">IF(I24&lt;&gt;0,COUNT($G$1:G23))</f>
        <v>0</v>
      </c>
      <c r="H24" s="56">
        <f t="shared" si="1"/>
        <v>1</v>
      </c>
      <c r="I24">
        <f ca="1">IF(OR(C24=17,C24=162),IF(D24&gt;=5,,C24),IF(COUNTIF(OFFSET($A$1,F24-2,2,1,1):C24,C24)&gt;1,,C24))</f>
        <v>0</v>
      </c>
      <c r="J24">
        <f t="shared" si="2"/>
        <v>0</v>
      </c>
      <c r="K24" s="18">
        <f t="shared" ca="1" si="3"/>
        <v>503</v>
      </c>
      <c r="L24" s="9">
        <v>23</v>
      </c>
      <c r="M24">
        <f t="shared" ca="1" si="4"/>
        <v>2</v>
      </c>
      <c r="N24">
        <f t="shared" ca="1" si="5"/>
        <v>67</v>
      </c>
      <c r="O24">
        <f t="shared" ca="1" si="6"/>
        <v>0</v>
      </c>
      <c r="P24">
        <f t="shared" ca="1" si="7"/>
        <v>2</v>
      </c>
    </row>
    <row r="25" spans="1:16">
      <c r="A25" s="1">
        <v>1</v>
      </c>
      <c r="B25" s="1" t="s">
        <v>491</v>
      </c>
      <c r="C25" s="1">
        <v>135</v>
      </c>
      <c r="D25" s="1">
        <v>3</v>
      </c>
      <c r="E25" s="20">
        <v>1</v>
      </c>
      <c r="F25">
        <f t="shared" si="0"/>
        <v>2</v>
      </c>
      <c r="G25">
        <f ca="1">IF(I25&lt;&gt;0,COUNT($G$1:G24))</f>
        <v>13</v>
      </c>
      <c r="H25" s="56">
        <f t="shared" si="1"/>
        <v>1</v>
      </c>
      <c r="I25">
        <f ca="1">IF(OR(C25=17,C25=162),IF(D25&gt;=5,,C25),IF(COUNTIF(OFFSET($A$1,F25-2,2,1,1):C25,C25)&gt;1,,C25))</f>
        <v>135</v>
      </c>
      <c r="J25">
        <f t="shared" si="2"/>
        <v>0</v>
      </c>
      <c r="K25" s="18">
        <f t="shared" ca="1" si="3"/>
        <v>2</v>
      </c>
      <c r="L25" s="9">
        <v>24</v>
      </c>
      <c r="M25">
        <f t="shared" ca="1" si="4"/>
        <v>2</v>
      </c>
      <c r="N25">
        <f t="shared" ca="1" si="5"/>
        <v>106</v>
      </c>
      <c r="O25">
        <f t="shared" ca="1" si="6"/>
        <v>0</v>
      </c>
      <c r="P25">
        <f t="shared" ca="1" si="7"/>
        <v>2</v>
      </c>
    </row>
    <row r="26" spans="1:16">
      <c r="A26" s="1">
        <v>1</v>
      </c>
      <c r="B26" s="1" t="s">
        <v>491</v>
      </c>
      <c r="C26" s="1">
        <v>135</v>
      </c>
      <c r="D26" s="1">
        <v>7</v>
      </c>
      <c r="E26" s="20">
        <v>1</v>
      </c>
      <c r="F26">
        <f t="shared" si="0"/>
        <v>2</v>
      </c>
      <c r="G26" t="b">
        <f ca="1">IF(I26&lt;&gt;0,COUNT($G$1:G25))</f>
        <v>0</v>
      </c>
      <c r="H26" s="56">
        <f t="shared" si="1"/>
        <v>1</v>
      </c>
      <c r="I26">
        <f ca="1">IF(OR(C26=17,C26=162),IF(D26&gt;=5,,C26),IF(COUNTIF(OFFSET($A$1,F26-2,2,1,1):C26,C26)&gt;1,,C26))</f>
        <v>0</v>
      </c>
      <c r="J26">
        <f t="shared" si="2"/>
        <v>0</v>
      </c>
      <c r="K26" s="18">
        <f t="shared" ca="1" si="3"/>
        <v>503</v>
      </c>
      <c r="L26" s="9">
        <v>25</v>
      </c>
      <c r="M26">
        <f ca="1">IFERROR(VLOOKUP($L26,$G:$K,2,FALSE),"")</f>
        <v>2</v>
      </c>
      <c r="N26">
        <f ca="1">IFERROR(VLOOKUP($L26,$G:$K,3,FALSE),"")</f>
        <v>108</v>
      </c>
      <c r="O26">
        <f ca="1">IFERROR(VLOOKUP($L26,$G:$K,4,FALSE),"")</f>
        <v>0</v>
      </c>
      <c r="P26">
        <f ca="1">IFERROR(VLOOKUP($L26,$G:$K,5,FALSE),"")</f>
        <v>2</v>
      </c>
    </row>
    <row r="27" spans="1:16">
      <c r="A27" s="1">
        <v>1</v>
      </c>
      <c r="B27" s="1" t="s">
        <v>585</v>
      </c>
      <c r="C27" s="1">
        <v>156</v>
      </c>
      <c r="D27" s="1">
        <v>3</v>
      </c>
      <c r="E27" s="20">
        <v>1</v>
      </c>
      <c r="F27">
        <f t="shared" si="0"/>
        <v>2</v>
      </c>
      <c r="G27">
        <f ca="1">IF(I27&lt;&gt;0,COUNT($G$1:G26))</f>
        <v>14</v>
      </c>
      <c r="H27" s="56">
        <f t="shared" si="1"/>
        <v>1</v>
      </c>
      <c r="I27">
        <f ca="1">IF(OR(C27=17,C27=162),IF(D27&gt;=5,,C27),IF(COUNTIF(OFFSET($A$1,F27-2,2,1,1):C27,C27)&gt;1,,C27))</f>
        <v>156</v>
      </c>
      <c r="J27">
        <f t="shared" si="2"/>
        <v>0</v>
      </c>
      <c r="K27" s="18">
        <f t="shared" ca="1" si="3"/>
        <v>2</v>
      </c>
      <c r="L27" s="9">
        <v>26</v>
      </c>
      <c r="M27">
        <f t="shared" ca="1" si="4"/>
        <v>2</v>
      </c>
      <c r="N27">
        <f t="shared" ca="1" si="5"/>
        <v>109</v>
      </c>
      <c r="O27">
        <f t="shared" ca="1" si="6"/>
        <v>0</v>
      </c>
      <c r="P27">
        <f t="shared" ca="1" si="7"/>
        <v>2</v>
      </c>
    </row>
    <row r="28" spans="1:16">
      <c r="A28" s="1">
        <v>1</v>
      </c>
      <c r="B28" s="1" t="s">
        <v>585</v>
      </c>
      <c r="C28" s="1">
        <v>156</v>
      </c>
      <c r="D28" s="1">
        <v>7</v>
      </c>
      <c r="E28" s="20">
        <v>1</v>
      </c>
      <c r="F28">
        <f t="shared" si="0"/>
        <v>2</v>
      </c>
      <c r="G28" t="b">
        <f ca="1">IF(I28&lt;&gt;0,COUNT($G$1:G27))</f>
        <v>0</v>
      </c>
      <c r="H28" s="56">
        <f t="shared" si="1"/>
        <v>1</v>
      </c>
      <c r="I28">
        <f ca="1">IF(OR(C28=17,C28=162),IF(D28&gt;=5,,C28),IF(COUNTIF(OFFSET($A$1,F28-2,2,1,1):C28,C28)&gt;1,,C28))</f>
        <v>0</v>
      </c>
      <c r="J28">
        <f t="shared" si="2"/>
        <v>0</v>
      </c>
      <c r="K28" s="18">
        <f t="shared" ca="1" si="3"/>
        <v>503</v>
      </c>
      <c r="L28" s="9">
        <v>27</v>
      </c>
      <c r="M28">
        <f t="shared" ca="1" si="4"/>
        <v>2</v>
      </c>
      <c r="N28">
        <f t="shared" ca="1" si="5"/>
        <v>128</v>
      </c>
      <c r="O28">
        <f t="shared" ca="1" si="6"/>
        <v>0</v>
      </c>
      <c r="P28">
        <f t="shared" ca="1" si="7"/>
        <v>2</v>
      </c>
    </row>
    <row r="29" spans="1:16">
      <c r="A29" s="1">
        <v>1</v>
      </c>
      <c r="B29" s="1" t="s">
        <v>122</v>
      </c>
      <c r="C29" s="1">
        <v>162</v>
      </c>
      <c r="D29" s="1">
        <v>0</v>
      </c>
      <c r="E29" s="20">
        <v>2</v>
      </c>
      <c r="F29">
        <f t="shared" si="0"/>
        <v>2</v>
      </c>
      <c r="G29">
        <f ca="1">IF(I29&lt;&gt;0,COUNT($G$1:G28))</f>
        <v>15</v>
      </c>
      <c r="H29" s="56">
        <f t="shared" si="1"/>
        <v>1</v>
      </c>
      <c r="I29">
        <f ca="1">IF(OR(C29=17,C29=162),IF(D29&gt;=5,,C29),IF(COUNTIF(OFFSET($A$1,F29-2,2,1,1):C29,C29)&gt;1,,C29))</f>
        <v>162</v>
      </c>
      <c r="J29">
        <f t="shared" si="2"/>
        <v>0</v>
      </c>
      <c r="K29" s="18">
        <f t="shared" ca="1" si="3"/>
        <v>3</v>
      </c>
      <c r="L29" s="9">
        <v>28</v>
      </c>
      <c r="M29">
        <f t="shared" ca="1" si="4"/>
        <v>2</v>
      </c>
      <c r="N29">
        <f t="shared" ca="1" si="5"/>
        <v>134</v>
      </c>
      <c r="O29">
        <f t="shared" ca="1" si="6"/>
        <v>0</v>
      </c>
      <c r="P29">
        <f t="shared" ca="1" si="7"/>
        <v>2</v>
      </c>
    </row>
    <row r="30" spans="1:16">
      <c r="A30" s="1">
        <v>1</v>
      </c>
      <c r="B30" s="1" t="s">
        <v>127</v>
      </c>
      <c r="C30" s="1">
        <v>162</v>
      </c>
      <c r="D30" s="1">
        <v>1</v>
      </c>
      <c r="E30" s="20">
        <v>2</v>
      </c>
      <c r="F30">
        <f t="shared" si="0"/>
        <v>2</v>
      </c>
      <c r="G30">
        <f ca="1">IF(I30&lt;&gt;0,COUNT($G$1:G29))</f>
        <v>16</v>
      </c>
      <c r="H30" s="56">
        <f t="shared" si="1"/>
        <v>1</v>
      </c>
      <c r="I30">
        <f ca="1">IF(OR(C30=17,C30=162),IF(D30&gt;=5,,C30),IF(COUNTIF(OFFSET($A$1,F30-2,2,1,1):C30,C30)&gt;1,,C30))</f>
        <v>162</v>
      </c>
      <c r="J30">
        <f t="shared" si="2"/>
        <v>1</v>
      </c>
      <c r="K30" s="18">
        <f t="shared" ca="1" si="3"/>
        <v>3</v>
      </c>
      <c r="L30" s="9">
        <v>29</v>
      </c>
      <c r="M30">
        <f t="shared" ca="1" si="4"/>
        <v>2</v>
      </c>
      <c r="N30">
        <f t="shared" ca="1" si="5"/>
        <v>135</v>
      </c>
      <c r="O30">
        <f t="shared" ca="1" si="6"/>
        <v>0</v>
      </c>
      <c r="P30">
        <f t="shared" ca="1" si="7"/>
        <v>2</v>
      </c>
    </row>
    <row r="31" spans="1:16">
      <c r="A31" s="1">
        <v>1</v>
      </c>
      <c r="B31" s="1" t="s">
        <v>964</v>
      </c>
      <c r="C31" s="1">
        <v>162</v>
      </c>
      <c r="D31" s="1">
        <v>8</v>
      </c>
      <c r="E31" s="20">
        <v>1</v>
      </c>
      <c r="F31">
        <f t="shared" si="0"/>
        <v>2</v>
      </c>
      <c r="G31" t="b">
        <f ca="1">IF(I31&lt;&gt;0,COUNT($G$1:G30))</f>
        <v>0</v>
      </c>
      <c r="H31" s="56">
        <f t="shared" si="1"/>
        <v>1</v>
      </c>
      <c r="I31">
        <f ca="1">IF(OR(C31=17,C31=162),IF(D31&gt;=5,,C31),IF(COUNTIF(OFFSET($A$1,F31-2,2,1,1):C31,C31)&gt;1,,C31))</f>
        <v>0</v>
      </c>
      <c r="J31">
        <f t="shared" si="2"/>
        <v>8</v>
      </c>
      <c r="K31" s="18">
        <f t="shared" ca="1" si="3"/>
        <v>0</v>
      </c>
      <c r="L31" s="9">
        <v>30</v>
      </c>
      <c r="M31">
        <f t="shared" ca="1" si="4"/>
        <v>2</v>
      </c>
      <c r="N31">
        <f t="shared" ca="1" si="5"/>
        <v>156</v>
      </c>
      <c r="O31">
        <f t="shared" ca="1" si="6"/>
        <v>0</v>
      </c>
      <c r="P31">
        <f t="shared" ca="1" si="7"/>
        <v>2</v>
      </c>
    </row>
    <row r="32" spans="1:16" s="54" customFormat="1">
      <c r="A32" s="19">
        <v>1</v>
      </c>
      <c r="B32" s="19" t="s">
        <v>964</v>
      </c>
      <c r="C32" s="19">
        <v>162</v>
      </c>
      <c r="D32" s="19">
        <v>9</v>
      </c>
      <c r="E32" s="20">
        <v>1</v>
      </c>
      <c r="F32" s="54">
        <f t="shared" si="0"/>
        <v>2</v>
      </c>
      <c r="G32" s="54" t="b">
        <f ca="1">IF(I32&lt;&gt;0,COUNT($G$1:G31))</f>
        <v>0</v>
      </c>
      <c r="H32" s="56">
        <f t="shared" si="1"/>
        <v>1</v>
      </c>
      <c r="I32">
        <f ca="1">IF(OR(C32=17,C32=162),IF(D32&gt;=5,,C32),IF(COUNTIF(OFFSET($A$1,F32-2,2,1,1):C32,C32)&gt;1,,C32))</f>
        <v>0</v>
      </c>
      <c r="J32">
        <f t="shared" si="2"/>
        <v>9</v>
      </c>
      <c r="K32" s="18">
        <f t="shared" ca="1" si="3"/>
        <v>0</v>
      </c>
      <c r="L32" s="9">
        <v>31</v>
      </c>
      <c r="M32">
        <f t="shared" ca="1" si="4"/>
        <v>2</v>
      </c>
      <c r="N32">
        <f t="shared" ca="1" si="5"/>
        <v>162</v>
      </c>
      <c r="O32">
        <f t="shared" ca="1" si="6"/>
        <v>0</v>
      </c>
      <c r="P32">
        <f t="shared" ca="1" si="7"/>
        <v>3</v>
      </c>
    </row>
    <row r="33" spans="1:16" s="55" customFormat="1">
      <c r="A33" s="59"/>
      <c r="B33" s="59"/>
      <c r="C33" s="60" t="s">
        <v>974</v>
      </c>
      <c r="D33" s="60" t="s">
        <v>975</v>
      </c>
      <c r="E33" s="61" t="s">
        <v>976</v>
      </c>
      <c r="F33" s="62"/>
      <c r="G33" s="62"/>
      <c r="H33" s="62"/>
      <c r="I33" s="62"/>
      <c r="J33" s="62"/>
      <c r="K33" s="67"/>
      <c r="L33" s="68">
        <v>32</v>
      </c>
      <c r="M33" s="55">
        <f t="shared" ca="1" si="4"/>
        <v>2</v>
      </c>
      <c r="N33" s="55">
        <f t="shared" ca="1" si="5"/>
        <v>162</v>
      </c>
      <c r="O33" s="55">
        <f t="shared" ca="1" si="6"/>
        <v>1</v>
      </c>
      <c r="P33" s="55">
        <f t="shared" ca="1" si="7"/>
        <v>3</v>
      </c>
    </row>
    <row r="34" spans="1:16">
      <c r="A34" s="1">
        <v>2</v>
      </c>
      <c r="B34" s="1" t="s">
        <v>980</v>
      </c>
      <c r="C34" s="1">
        <v>0</v>
      </c>
      <c r="D34" s="1">
        <v>0</v>
      </c>
      <c r="E34" s="19">
        <v>503</v>
      </c>
      <c r="F34" s="63">
        <f t="shared" ref="F34:F35" si="8">MATCH(A34,A:A,0)</f>
        <v>34</v>
      </c>
      <c r="G34" s="54" t="b">
        <f ca="1">IF(I34&lt;&gt;0,COUNT($G$1:G32))</f>
        <v>0</v>
      </c>
      <c r="H34" s="56">
        <f t="shared" ref="H34:H64" si="9">A34</f>
        <v>2</v>
      </c>
      <c r="I34">
        <f ca="1">IF(OR(C34=17,C34=162),IF(D34&gt;=5,,C34),IF(COUNTIF(OFFSET($A$1,F34-2,2,1,1):C34,C34)&gt;1,,C34))</f>
        <v>0</v>
      </c>
      <c r="J34">
        <f t="shared" si="2"/>
        <v>0</v>
      </c>
      <c r="K34" s="18">
        <f t="shared" ca="1" si="3"/>
        <v>503</v>
      </c>
      <c r="L34" s="68">
        <v>33</v>
      </c>
      <c r="M34" s="55">
        <f t="shared" ca="1" si="4"/>
        <v>3</v>
      </c>
      <c r="N34" s="55">
        <f t="shared" ca="1" si="5"/>
        <v>44</v>
      </c>
      <c r="O34" s="55">
        <f t="shared" ca="1" si="6"/>
        <v>0</v>
      </c>
      <c r="P34" s="55">
        <f t="shared" ca="1" si="7"/>
        <v>53</v>
      </c>
    </row>
    <row r="35" spans="1:16">
      <c r="A35" s="1">
        <v>2</v>
      </c>
      <c r="B35" s="1" t="s">
        <v>98</v>
      </c>
      <c r="C35" s="1">
        <v>17</v>
      </c>
      <c r="D35" s="1">
        <v>0</v>
      </c>
      <c r="E35" s="19">
        <v>1</v>
      </c>
      <c r="F35" s="64">
        <f t="shared" si="8"/>
        <v>34</v>
      </c>
      <c r="G35" s="54">
        <f ca="1">IF(I35&lt;&gt;0,COUNT($G$1:G34))</f>
        <v>17</v>
      </c>
      <c r="H35" s="56">
        <f t="shared" si="9"/>
        <v>2</v>
      </c>
      <c r="I35">
        <f ca="1">IF(OR(C35=17,C35=162),IF(D35&gt;=5,,C35),IF(COUNTIF(OFFSET($A$1,F35-2,2,1,1):C35,C35)&gt;1,,C35))</f>
        <v>17</v>
      </c>
      <c r="J35">
        <f t="shared" si="2"/>
        <v>0</v>
      </c>
      <c r="K35" s="18">
        <f t="shared" ca="1" si="3"/>
        <v>3</v>
      </c>
      <c r="L35" s="68">
        <v>34</v>
      </c>
      <c r="M35" s="55">
        <f t="shared" ca="1" si="4"/>
        <v>3</v>
      </c>
      <c r="N35" s="55">
        <f ca="1">IFERROR(VLOOKUP($L35,$G:$K,3,FALSE),"")</f>
        <v>72</v>
      </c>
      <c r="O35" s="55">
        <f t="shared" ca="1" si="6"/>
        <v>0</v>
      </c>
      <c r="P35" s="55">
        <f t="shared" ca="1" si="7"/>
        <v>1</v>
      </c>
    </row>
    <row r="36" spans="1:16">
      <c r="A36" s="1">
        <v>2</v>
      </c>
      <c r="B36" s="1" t="s">
        <v>103</v>
      </c>
      <c r="C36" s="1">
        <v>17</v>
      </c>
      <c r="D36" s="1">
        <v>1</v>
      </c>
      <c r="E36" s="19">
        <v>2</v>
      </c>
      <c r="F36" s="64">
        <f t="shared" ref="F36:F64" si="10">MATCH(A36,A:A,0)</f>
        <v>34</v>
      </c>
      <c r="G36" s="54">
        <f ca="1">IF(I36&lt;&gt;0,COUNT($G$1:G35))</f>
        <v>18</v>
      </c>
      <c r="H36" s="56">
        <f t="shared" si="9"/>
        <v>2</v>
      </c>
      <c r="I36">
        <f ca="1">IF(OR(C36=17,C36=162),IF(D36&gt;=5,,C36),IF(COUNTIF(OFFSET($A$1,F36-2,2,1,1):C36,C36)&gt;1,,C36))</f>
        <v>17</v>
      </c>
      <c r="J36">
        <f t="shared" si="2"/>
        <v>1</v>
      </c>
      <c r="K36" s="18">
        <f t="shared" ca="1" si="3"/>
        <v>3</v>
      </c>
      <c r="L36" s="68">
        <v>35</v>
      </c>
      <c r="M36" s="55">
        <f t="shared" ca="1" si="4"/>
        <v>3</v>
      </c>
      <c r="N36" s="55">
        <f t="shared" ca="1" si="5"/>
        <v>85</v>
      </c>
      <c r="O36" s="55">
        <f t="shared" ca="1" si="6"/>
        <v>0</v>
      </c>
      <c r="P36" s="55">
        <f t="shared" ca="1" si="7"/>
        <v>27</v>
      </c>
    </row>
    <row r="37" spans="1:16">
      <c r="A37" s="1">
        <v>2</v>
      </c>
      <c r="B37" s="1" t="s">
        <v>108</v>
      </c>
      <c r="C37" s="1">
        <v>17</v>
      </c>
      <c r="D37" s="1">
        <v>2</v>
      </c>
      <c r="E37" s="19">
        <v>2</v>
      </c>
      <c r="F37" s="64">
        <f t="shared" si="10"/>
        <v>34</v>
      </c>
      <c r="G37" s="54">
        <f ca="1">IF(I37&lt;&gt;0,COUNT($G$1:G36))</f>
        <v>19</v>
      </c>
      <c r="H37" s="56">
        <f t="shared" si="9"/>
        <v>2</v>
      </c>
      <c r="I37">
        <f ca="1">IF(OR(C37=17,C37=162),IF(D37&gt;=5,,C37),IF(COUNTIF(OFFSET($A$1,F37-2,2,1,1):C37,C37)&gt;1,,C37))</f>
        <v>17</v>
      </c>
      <c r="J37">
        <f t="shared" si="2"/>
        <v>2</v>
      </c>
      <c r="K37" s="18">
        <f t="shared" ca="1" si="3"/>
        <v>3</v>
      </c>
      <c r="L37" s="68">
        <v>36</v>
      </c>
      <c r="M37" s="55">
        <f t="shared" ca="1" si="4"/>
        <v>3</v>
      </c>
      <c r="N37" s="55">
        <f t="shared" ca="1" si="5"/>
        <v>89</v>
      </c>
      <c r="O37" s="55">
        <f t="shared" ca="1" si="6"/>
        <v>0</v>
      </c>
      <c r="P37" s="55">
        <f t="shared" ca="1" si="7"/>
        <v>1</v>
      </c>
    </row>
    <row r="38" spans="1:16">
      <c r="A38" s="1">
        <v>2</v>
      </c>
      <c r="B38" s="1" t="s">
        <v>112</v>
      </c>
      <c r="C38" s="1">
        <v>17</v>
      </c>
      <c r="D38" s="1">
        <v>3</v>
      </c>
      <c r="E38" s="19">
        <v>2</v>
      </c>
      <c r="F38" s="64">
        <f t="shared" si="10"/>
        <v>34</v>
      </c>
      <c r="G38" s="54">
        <f ca="1">IF(I38&lt;&gt;0,COUNT($G$1:G37))</f>
        <v>20</v>
      </c>
      <c r="H38" s="56">
        <f t="shared" si="9"/>
        <v>2</v>
      </c>
      <c r="I38">
        <f ca="1">IF(OR(C38=17,C38=162),IF(D38&gt;=5,,C38),IF(COUNTIF(OFFSET($A$1,F38-2,2,1,1):C38,C38)&gt;1,,C38))</f>
        <v>17</v>
      </c>
      <c r="J38">
        <f t="shared" si="2"/>
        <v>3</v>
      </c>
      <c r="K38" s="18">
        <f t="shared" ca="1" si="3"/>
        <v>3</v>
      </c>
      <c r="L38" s="68">
        <v>37</v>
      </c>
      <c r="M38" s="55">
        <f t="shared" ca="1" si="4"/>
        <v>3</v>
      </c>
      <c r="N38" s="55">
        <f t="shared" ca="1" si="5"/>
        <v>98</v>
      </c>
      <c r="O38" s="55">
        <f t="shared" ca="1" si="6"/>
        <v>0</v>
      </c>
      <c r="P38" s="55">
        <f t="shared" ca="1" si="7"/>
        <v>54</v>
      </c>
    </row>
    <row r="39" spans="1:16">
      <c r="A39" s="1">
        <v>2</v>
      </c>
      <c r="B39" s="1" t="s">
        <v>964</v>
      </c>
      <c r="C39" s="1">
        <v>17</v>
      </c>
      <c r="D39" s="1">
        <v>4</v>
      </c>
      <c r="E39" s="19">
        <v>1</v>
      </c>
      <c r="F39" s="64">
        <f t="shared" si="10"/>
        <v>34</v>
      </c>
      <c r="G39">
        <f ca="1">IF(I39&lt;&gt;0,COUNT($G$1:G38))</f>
        <v>21</v>
      </c>
      <c r="H39" s="56">
        <f t="shared" si="9"/>
        <v>2</v>
      </c>
      <c r="I39">
        <f ca="1">IF(OR(C39=17,C39=162),IF(D39&gt;=5,,C39),IF(COUNTIF(OFFSET($A$1,F39-2,2,1,1):C39,C39)&gt;1,,C39))</f>
        <v>17</v>
      </c>
      <c r="J39">
        <f t="shared" si="2"/>
        <v>4</v>
      </c>
      <c r="K39" s="18">
        <f t="shared" ca="1" si="3"/>
        <v>1</v>
      </c>
      <c r="L39" s="68">
        <v>38</v>
      </c>
      <c r="M39" s="55">
        <f t="shared" ca="1" si="4"/>
        <v>3</v>
      </c>
      <c r="N39" s="55">
        <f t="shared" ca="1" si="5"/>
        <v>109</v>
      </c>
      <c r="O39" s="55">
        <f t="shared" ca="1" si="6"/>
        <v>0</v>
      </c>
      <c r="P39" s="55">
        <f t="shared" ca="1" si="7"/>
        <v>40</v>
      </c>
    </row>
    <row r="40" spans="1:16">
      <c r="A40" s="1">
        <v>2</v>
      </c>
      <c r="B40" s="1" t="s">
        <v>964</v>
      </c>
      <c r="C40" s="1">
        <v>17</v>
      </c>
      <c r="D40" s="1">
        <v>8</v>
      </c>
      <c r="E40" s="20">
        <v>2</v>
      </c>
      <c r="F40">
        <f t="shared" si="10"/>
        <v>34</v>
      </c>
      <c r="G40" t="b">
        <f ca="1">IF(I40&lt;&gt;0,COUNT($G$1:G39))</f>
        <v>0</v>
      </c>
      <c r="H40" s="56">
        <f t="shared" si="9"/>
        <v>2</v>
      </c>
      <c r="I40">
        <f ca="1">IF(OR(C40=17,C40=162),IF(D40&gt;=5,,C40),IF(COUNTIF(OFFSET($A$1,F40-2,2,1,1):C40,C40)&gt;1,,C40))</f>
        <v>0</v>
      </c>
      <c r="J40">
        <f t="shared" si="2"/>
        <v>8</v>
      </c>
      <c r="K40" s="18">
        <f t="shared" ca="1" si="3"/>
        <v>0</v>
      </c>
      <c r="L40" s="68">
        <v>39</v>
      </c>
      <c r="M40" s="55">
        <f t="shared" ca="1" si="4"/>
        <v>3</v>
      </c>
      <c r="N40" s="55">
        <f t="shared" ca="1" si="5"/>
        <v>251</v>
      </c>
      <c r="O40" s="55">
        <f t="shared" ca="1" si="6"/>
        <v>0</v>
      </c>
      <c r="P40" s="55">
        <f t="shared" ca="1" si="7"/>
        <v>20</v>
      </c>
    </row>
    <row r="41" spans="1:16">
      <c r="A41" s="1">
        <v>2</v>
      </c>
      <c r="B41" s="1" t="s">
        <v>964</v>
      </c>
      <c r="C41" s="1">
        <v>17</v>
      </c>
      <c r="D41" s="1">
        <v>9</v>
      </c>
      <c r="E41" s="20">
        <v>1</v>
      </c>
      <c r="F41">
        <f t="shared" si="10"/>
        <v>34</v>
      </c>
      <c r="G41" t="b">
        <f ca="1">IF(I41&lt;&gt;0,COUNT($G$1:G40))</f>
        <v>0</v>
      </c>
      <c r="H41" s="56">
        <f t="shared" si="9"/>
        <v>2</v>
      </c>
      <c r="I41">
        <f ca="1">IF(OR(C41=17,C41=162),IF(D41&gt;=5,,C41),IF(COUNTIF(OFFSET($A$1,F41-2,2,1,1):C41,C41)&gt;1,,C41))</f>
        <v>0</v>
      </c>
      <c r="J41">
        <f t="shared" si="2"/>
        <v>9</v>
      </c>
      <c r="K41" s="18">
        <f t="shared" ca="1" si="3"/>
        <v>0</v>
      </c>
      <c r="L41" s="68">
        <v>40</v>
      </c>
      <c r="M41" s="55">
        <f t="shared" ca="1" si="4"/>
        <v>4</v>
      </c>
      <c r="N41" s="55">
        <f t="shared" ca="1" si="5"/>
        <v>5</v>
      </c>
      <c r="O41" s="55">
        <f t="shared" ca="1" si="6"/>
        <v>0</v>
      </c>
      <c r="P41" s="55">
        <f t="shared" ca="1" si="7"/>
        <v>99</v>
      </c>
    </row>
    <row r="42" spans="1:16">
      <c r="A42" s="1">
        <v>2</v>
      </c>
      <c r="B42" s="1" t="s">
        <v>964</v>
      </c>
      <c r="C42" s="1">
        <v>17</v>
      </c>
      <c r="D42" s="1">
        <v>10</v>
      </c>
      <c r="E42" s="20">
        <v>1</v>
      </c>
      <c r="F42">
        <f t="shared" si="10"/>
        <v>34</v>
      </c>
      <c r="G42" t="b">
        <f ca="1">IF(I42&lt;&gt;0,COUNT($G$1:G41))</f>
        <v>0</v>
      </c>
      <c r="H42" s="56">
        <f t="shared" si="9"/>
        <v>2</v>
      </c>
      <c r="I42">
        <f ca="1">IF(OR(C42=17,C42=162),IF(D42&gt;=5,,C42),IF(COUNTIF(OFFSET($A$1,F42-2,2,1,1):C42,C42)&gt;1,,C42))</f>
        <v>0</v>
      </c>
      <c r="J42">
        <f t="shared" si="2"/>
        <v>10</v>
      </c>
      <c r="K42" s="18">
        <f t="shared" ca="1" si="3"/>
        <v>0</v>
      </c>
      <c r="L42" s="68">
        <v>41</v>
      </c>
      <c r="M42" s="55">
        <f t="shared" ca="1" si="4"/>
        <v>4</v>
      </c>
      <c r="N42" s="55">
        <f t="shared" ca="1" si="5"/>
        <v>17</v>
      </c>
      <c r="O42" s="55">
        <f t="shared" ca="1" si="6"/>
        <v>0</v>
      </c>
      <c r="P42" s="55">
        <f t="shared" ca="1" si="7"/>
        <v>46</v>
      </c>
    </row>
    <row r="43" spans="1:16">
      <c r="A43" s="1">
        <v>2</v>
      </c>
      <c r="B43" s="1" t="s">
        <v>964</v>
      </c>
      <c r="C43" s="1">
        <v>17</v>
      </c>
      <c r="D43" s="1">
        <v>11</v>
      </c>
      <c r="E43" s="20">
        <v>1</v>
      </c>
      <c r="F43">
        <f t="shared" si="10"/>
        <v>34</v>
      </c>
      <c r="G43" t="b">
        <f ca="1">IF(I43&lt;&gt;0,COUNT($G$1:G42))</f>
        <v>0</v>
      </c>
      <c r="H43" s="56">
        <f t="shared" si="9"/>
        <v>2</v>
      </c>
      <c r="I43">
        <f ca="1">IF(OR(C43=17,C43=162),IF(D43&gt;=5,,C43),IF(COUNTIF(OFFSET($A$1,F43-2,2,1,1):C43,C43)&gt;1,,C43))</f>
        <v>0</v>
      </c>
      <c r="J43">
        <f t="shared" si="2"/>
        <v>11</v>
      </c>
      <c r="K43" s="18">
        <f t="shared" ca="1" si="3"/>
        <v>0</v>
      </c>
      <c r="L43" s="68">
        <v>42</v>
      </c>
      <c r="M43" s="55">
        <f t="shared" ca="1" si="4"/>
        <v>4</v>
      </c>
      <c r="N43" s="55">
        <f t="shared" ca="1" si="5"/>
        <v>65</v>
      </c>
      <c r="O43" s="55">
        <f t="shared" ca="1" si="6"/>
        <v>0</v>
      </c>
      <c r="P43" s="55">
        <f t="shared" ca="1" si="7"/>
        <v>5</v>
      </c>
    </row>
    <row r="44" spans="1:16">
      <c r="A44" s="1">
        <v>2</v>
      </c>
      <c r="B44" s="1" t="s">
        <v>415</v>
      </c>
      <c r="C44" s="1">
        <v>53</v>
      </c>
      <c r="D44" s="1">
        <v>3</v>
      </c>
      <c r="E44" s="20">
        <v>1</v>
      </c>
      <c r="F44">
        <f t="shared" si="10"/>
        <v>34</v>
      </c>
      <c r="G44">
        <f ca="1">IF(I44&lt;&gt;0,COUNT($G$1:G43))</f>
        <v>22</v>
      </c>
      <c r="H44" s="56">
        <f t="shared" si="9"/>
        <v>2</v>
      </c>
      <c r="I44">
        <f ca="1">IF(OR(C44=17,C44=162),IF(D44&gt;=5,,C44),IF(COUNTIF(OFFSET($A$1,F44-2,2,1,1):C44,C44)&gt;1,,C44))</f>
        <v>53</v>
      </c>
      <c r="J44">
        <f t="shared" si="2"/>
        <v>0</v>
      </c>
      <c r="K44" s="18">
        <f t="shared" ca="1" si="3"/>
        <v>2</v>
      </c>
      <c r="L44" s="68">
        <v>43</v>
      </c>
      <c r="M44" s="55">
        <f t="shared" ca="1" si="4"/>
        <v>4</v>
      </c>
      <c r="N44" s="55">
        <f t="shared" ca="1" si="5"/>
        <v>72</v>
      </c>
      <c r="O44" s="55">
        <f t="shared" ca="1" si="6"/>
        <v>0</v>
      </c>
      <c r="P44" s="55">
        <f t="shared" ca="1" si="7"/>
        <v>1</v>
      </c>
    </row>
    <row r="45" spans="1:16">
      <c r="A45" s="1">
        <v>2</v>
      </c>
      <c r="B45" s="1" t="s">
        <v>415</v>
      </c>
      <c r="C45" s="1">
        <v>53</v>
      </c>
      <c r="D45" s="1">
        <v>7</v>
      </c>
      <c r="E45" s="20">
        <v>1</v>
      </c>
      <c r="F45">
        <f t="shared" si="10"/>
        <v>34</v>
      </c>
      <c r="G45" t="b">
        <f ca="1">IF(I45&lt;&gt;0,COUNT($G$1:G44))</f>
        <v>0</v>
      </c>
      <c r="H45" s="56">
        <f t="shared" si="9"/>
        <v>2</v>
      </c>
      <c r="I45">
        <f ca="1">IF(OR(C45=17,C45=162),IF(D45&gt;=5,,C45),IF(COUNTIF(OFFSET($A$1,F45-2,2,1,1):C45,C45)&gt;1,,C45))</f>
        <v>0</v>
      </c>
      <c r="J45">
        <f t="shared" si="2"/>
        <v>0</v>
      </c>
      <c r="K45" s="18">
        <f t="shared" ca="1" si="3"/>
        <v>503</v>
      </c>
      <c r="L45" s="68">
        <v>44</v>
      </c>
      <c r="M45" s="55">
        <f t="shared" ca="1" si="4"/>
        <v>4</v>
      </c>
      <c r="N45" s="55">
        <f t="shared" ca="1" si="5"/>
        <v>98</v>
      </c>
      <c r="O45" s="55">
        <f t="shared" ca="1" si="6"/>
        <v>0</v>
      </c>
      <c r="P45" s="55">
        <f t="shared" ca="1" si="7"/>
        <v>117</v>
      </c>
    </row>
    <row r="46" spans="1:16">
      <c r="A46" s="1">
        <v>2</v>
      </c>
      <c r="B46" s="1" t="s">
        <v>419</v>
      </c>
      <c r="C46" s="1">
        <v>67</v>
      </c>
      <c r="D46" s="1">
        <v>3</v>
      </c>
      <c r="E46" s="20">
        <v>1</v>
      </c>
      <c r="F46">
        <f t="shared" si="10"/>
        <v>34</v>
      </c>
      <c r="G46">
        <f ca="1">IF(I46&lt;&gt;0,COUNT($G$1:G45))</f>
        <v>23</v>
      </c>
      <c r="H46" s="56">
        <f t="shared" si="9"/>
        <v>2</v>
      </c>
      <c r="I46">
        <f ca="1">IF(OR(C46=17,C46=162),IF(D46&gt;=5,,C46),IF(COUNTIF(OFFSET($A$1,F46-2,2,1,1):C46,C46)&gt;1,,C46))</f>
        <v>67</v>
      </c>
      <c r="J46">
        <f t="shared" si="2"/>
        <v>0</v>
      </c>
      <c r="K46" s="18">
        <f t="shared" ca="1" si="3"/>
        <v>2</v>
      </c>
      <c r="L46" s="68">
        <v>45</v>
      </c>
      <c r="M46" s="55">
        <f t="shared" ca="1" si="4"/>
        <v>4</v>
      </c>
      <c r="N46" s="55">
        <f t="shared" ca="1" si="5"/>
        <v>126</v>
      </c>
      <c r="O46" s="55">
        <f t="shared" ca="1" si="6"/>
        <v>0</v>
      </c>
      <c r="P46" s="55">
        <f t="shared" ca="1" si="7"/>
        <v>46</v>
      </c>
    </row>
    <row r="47" spans="1:16">
      <c r="A47" s="1">
        <v>2</v>
      </c>
      <c r="B47" s="1" t="s">
        <v>419</v>
      </c>
      <c r="C47" s="1">
        <v>67</v>
      </c>
      <c r="D47" s="1">
        <v>7</v>
      </c>
      <c r="E47" s="20">
        <v>1</v>
      </c>
      <c r="F47">
        <f t="shared" si="10"/>
        <v>34</v>
      </c>
      <c r="G47" t="b">
        <f ca="1">IF(I47&lt;&gt;0,COUNT($G$1:G46))</f>
        <v>0</v>
      </c>
      <c r="H47" s="56">
        <f t="shared" si="9"/>
        <v>2</v>
      </c>
      <c r="I47">
        <f ca="1">IF(OR(C47=17,C47=162),IF(D47&gt;=5,,C47),IF(COUNTIF(OFFSET($A$1,F47-2,2,1,1):C47,C47)&gt;1,,C47))</f>
        <v>0</v>
      </c>
      <c r="J47">
        <f t="shared" si="2"/>
        <v>0</v>
      </c>
      <c r="K47" s="18">
        <f t="shared" ca="1" si="3"/>
        <v>503</v>
      </c>
      <c r="L47" s="68">
        <v>46</v>
      </c>
      <c r="M47" s="55">
        <f t="shared" ca="1" si="4"/>
        <v>4</v>
      </c>
      <c r="N47" s="55">
        <f t="shared" ca="1" si="5"/>
        <v>134</v>
      </c>
      <c r="O47" s="55">
        <f t="shared" ca="1" si="6"/>
        <v>0</v>
      </c>
      <c r="P47" s="55">
        <f t="shared" ca="1" si="7"/>
        <v>108</v>
      </c>
    </row>
    <row r="48" spans="1:16">
      <c r="A48" s="1">
        <v>2</v>
      </c>
      <c r="B48" s="1" t="s">
        <v>462</v>
      </c>
      <c r="C48" s="1">
        <v>106</v>
      </c>
      <c r="D48" s="1">
        <v>2</v>
      </c>
      <c r="E48" s="20">
        <v>2</v>
      </c>
      <c r="F48">
        <f t="shared" si="10"/>
        <v>34</v>
      </c>
      <c r="G48">
        <f ca="1">IF(I48&lt;&gt;0,COUNT($G$1:G47))</f>
        <v>24</v>
      </c>
      <c r="H48" s="56">
        <f t="shared" si="9"/>
        <v>2</v>
      </c>
      <c r="I48">
        <f ca="1">IF(OR(C48=17,C48=162),IF(D48&gt;=5,,C48),IF(COUNTIF(OFFSET($A$1,F48-2,2,1,1):C48,C48)&gt;1,,C48))</f>
        <v>106</v>
      </c>
      <c r="J48">
        <f t="shared" si="2"/>
        <v>0</v>
      </c>
      <c r="K48" s="18">
        <f t="shared" ca="1" si="3"/>
        <v>2</v>
      </c>
      <c r="L48" s="68">
        <v>47</v>
      </c>
      <c r="M48" s="55">
        <f t="shared" ca="1" si="4"/>
        <v>4</v>
      </c>
      <c r="N48" s="55">
        <f t="shared" ca="1" si="5"/>
        <v>135</v>
      </c>
      <c r="O48" s="55">
        <f t="shared" ca="1" si="6"/>
        <v>0</v>
      </c>
      <c r="P48" s="55">
        <f t="shared" ca="1" si="7"/>
        <v>2</v>
      </c>
    </row>
    <row r="49" spans="1:16">
      <c r="A49" s="1">
        <v>2</v>
      </c>
      <c r="B49" s="1" t="s">
        <v>465</v>
      </c>
      <c r="C49" s="1">
        <v>108</v>
      </c>
      <c r="D49" s="1">
        <v>3</v>
      </c>
      <c r="E49" s="20">
        <v>1</v>
      </c>
      <c r="F49">
        <f t="shared" si="10"/>
        <v>34</v>
      </c>
      <c r="G49">
        <f ca="1">IF(I49&lt;&gt;0,COUNT($G$1:G48))</f>
        <v>25</v>
      </c>
      <c r="H49" s="56">
        <f t="shared" si="9"/>
        <v>2</v>
      </c>
      <c r="I49">
        <f ca="1">IF(OR(C49=17,C49=162),IF(D49&gt;=5,,C49),IF(COUNTIF(OFFSET($A$1,F49-2,2,1,1):C49,C49)&gt;1,,C49))</f>
        <v>108</v>
      </c>
      <c r="J49">
        <f t="shared" si="2"/>
        <v>0</v>
      </c>
      <c r="K49" s="18">
        <f t="shared" ca="1" si="3"/>
        <v>2</v>
      </c>
      <c r="L49" s="68">
        <v>48</v>
      </c>
      <c r="M49" s="55">
        <f t="shared" ca="1" si="4"/>
        <v>4</v>
      </c>
      <c r="N49" s="55">
        <f t="shared" ca="1" si="5"/>
        <v>160</v>
      </c>
      <c r="O49" s="55">
        <f t="shared" ca="1" si="6"/>
        <v>0</v>
      </c>
      <c r="P49" s="55">
        <f t="shared" ca="1" si="7"/>
        <v>30</v>
      </c>
    </row>
    <row r="50" spans="1:16">
      <c r="A50" s="1">
        <v>2</v>
      </c>
      <c r="B50" s="1" t="s">
        <v>465</v>
      </c>
      <c r="C50" s="1">
        <v>108</v>
      </c>
      <c r="D50" s="1">
        <v>7</v>
      </c>
      <c r="E50" s="20">
        <v>1</v>
      </c>
      <c r="F50">
        <f t="shared" si="10"/>
        <v>34</v>
      </c>
      <c r="G50" t="b">
        <f ca="1">IF(I50&lt;&gt;0,COUNT($G$1:G49))</f>
        <v>0</v>
      </c>
      <c r="H50" s="56">
        <f t="shared" si="9"/>
        <v>2</v>
      </c>
      <c r="I50">
        <f ca="1">IF(OR(C50=17,C50=162),IF(D50&gt;=5,,C50),IF(COUNTIF(OFFSET($A$1,F50-2,2,1,1):C50,C50)&gt;1,,C50))</f>
        <v>0</v>
      </c>
      <c r="J50">
        <f t="shared" si="2"/>
        <v>0</v>
      </c>
      <c r="K50" s="18">
        <f t="shared" ca="1" si="3"/>
        <v>503</v>
      </c>
      <c r="L50" s="68">
        <v>49</v>
      </c>
      <c r="M50" s="55">
        <f t="shared" ca="1" si="4"/>
        <v>4</v>
      </c>
      <c r="N50" s="55">
        <f t="shared" ca="1" si="5"/>
        <v>189</v>
      </c>
      <c r="O50" s="55">
        <f t="shared" ca="1" si="6"/>
        <v>0</v>
      </c>
      <c r="P50" s="55">
        <f t="shared" ca="1" si="7"/>
        <v>1</v>
      </c>
    </row>
    <row r="51" spans="1:16">
      <c r="A51" s="1">
        <v>2</v>
      </c>
      <c r="B51" s="1" t="s">
        <v>948</v>
      </c>
      <c r="C51" s="1">
        <v>109</v>
      </c>
      <c r="D51" s="1">
        <v>3</v>
      </c>
      <c r="E51" s="20">
        <v>1</v>
      </c>
      <c r="F51">
        <f t="shared" si="10"/>
        <v>34</v>
      </c>
      <c r="G51">
        <f ca="1">IF(I51&lt;&gt;0,COUNT($G$1:G50))</f>
        <v>26</v>
      </c>
      <c r="H51" s="56">
        <f t="shared" si="9"/>
        <v>2</v>
      </c>
      <c r="I51">
        <f ca="1">IF(OR(C51=17,C51=162),IF(D51&gt;=5,,C51),IF(COUNTIF(OFFSET($A$1,F51-2,2,1,1):C51,C51)&gt;1,,C51))</f>
        <v>109</v>
      </c>
      <c r="J51">
        <f t="shared" si="2"/>
        <v>0</v>
      </c>
      <c r="K51" s="18">
        <f t="shared" ca="1" si="3"/>
        <v>2</v>
      </c>
      <c r="L51" s="68">
        <v>50</v>
      </c>
      <c r="M51" s="55" t="str">
        <f t="shared" ca="1" si="4"/>
        <v/>
      </c>
      <c r="N51" s="55" t="str">
        <f t="shared" ca="1" si="5"/>
        <v/>
      </c>
      <c r="O51" s="55" t="str">
        <f t="shared" ca="1" si="6"/>
        <v/>
      </c>
      <c r="P51" s="55" t="str">
        <f t="shared" ca="1" si="7"/>
        <v/>
      </c>
    </row>
    <row r="52" spans="1:16">
      <c r="A52" s="1">
        <v>2</v>
      </c>
      <c r="B52" s="1" t="s">
        <v>948</v>
      </c>
      <c r="C52" s="1">
        <v>109</v>
      </c>
      <c r="D52" s="1">
        <v>7</v>
      </c>
      <c r="E52" s="20">
        <v>1</v>
      </c>
      <c r="F52">
        <f t="shared" si="10"/>
        <v>34</v>
      </c>
      <c r="G52" t="b">
        <f ca="1">IF(I52&lt;&gt;0,COUNT($G$1:G51))</f>
        <v>0</v>
      </c>
      <c r="H52" s="56">
        <f t="shared" si="9"/>
        <v>2</v>
      </c>
      <c r="I52">
        <f ca="1">IF(OR(C52=17,C52=162),IF(D52&gt;=5,,C52),IF(COUNTIF(OFFSET($A$1,F52-2,2,1,1):C52,C52)&gt;1,,C52))</f>
        <v>0</v>
      </c>
      <c r="J52">
        <f t="shared" si="2"/>
        <v>0</v>
      </c>
      <c r="K52" s="18">
        <f t="shared" ca="1" si="3"/>
        <v>503</v>
      </c>
      <c r="L52" s="68">
        <v>51</v>
      </c>
      <c r="M52" s="55" t="str">
        <f t="shared" ca="1" si="4"/>
        <v/>
      </c>
      <c r="N52" s="55" t="str">
        <f t="shared" ca="1" si="5"/>
        <v/>
      </c>
      <c r="O52" s="55" t="str">
        <f t="shared" ca="1" si="6"/>
        <v/>
      </c>
      <c r="P52" s="55" t="str">
        <f t="shared" ca="1" si="7"/>
        <v/>
      </c>
    </row>
    <row r="53" spans="1:16">
      <c r="A53" s="1">
        <v>2</v>
      </c>
      <c r="B53" s="1" t="s">
        <v>487</v>
      </c>
      <c r="C53" s="1">
        <v>128</v>
      </c>
      <c r="D53" s="1">
        <v>3</v>
      </c>
      <c r="E53" s="20">
        <v>1</v>
      </c>
      <c r="F53">
        <f t="shared" si="10"/>
        <v>34</v>
      </c>
      <c r="G53">
        <f ca="1">IF(I53&lt;&gt;0,COUNT($G$1:G52))</f>
        <v>27</v>
      </c>
      <c r="H53" s="56">
        <f t="shared" si="9"/>
        <v>2</v>
      </c>
      <c r="I53">
        <f ca="1">IF(OR(C53=17,C53=162),IF(D53&gt;=5,,C53),IF(COUNTIF(OFFSET($A$1,F53-2,2,1,1):C53,C53)&gt;1,,C53))</f>
        <v>128</v>
      </c>
      <c r="J53">
        <f t="shared" si="2"/>
        <v>0</v>
      </c>
      <c r="K53" s="18">
        <f t="shared" ca="1" si="3"/>
        <v>2</v>
      </c>
      <c r="L53" s="68">
        <v>52</v>
      </c>
      <c r="M53" s="55" t="str">
        <f t="shared" ca="1" si="4"/>
        <v/>
      </c>
      <c r="N53" s="55" t="str">
        <f t="shared" ca="1" si="5"/>
        <v/>
      </c>
      <c r="O53" s="55" t="str">
        <f t="shared" ca="1" si="6"/>
        <v/>
      </c>
      <c r="P53" s="55" t="str">
        <f t="shared" ca="1" si="7"/>
        <v/>
      </c>
    </row>
    <row r="54" spans="1:16">
      <c r="A54" s="1">
        <v>2</v>
      </c>
      <c r="B54" s="1" t="s">
        <v>487</v>
      </c>
      <c r="C54" s="1">
        <v>128</v>
      </c>
      <c r="D54" s="1">
        <v>7</v>
      </c>
      <c r="E54" s="20">
        <v>1</v>
      </c>
      <c r="F54">
        <f t="shared" si="10"/>
        <v>34</v>
      </c>
      <c r="G54" t="b">
        <f ca="1">IF(I54&lt;&gt;0,COUNT($G$1:G53))</f>
        <v>0</v>
      </c>
      <c r="H54" s="56">
        <f t="shared" si="9"/>
        <v>2</v>
      </c>
      <c r="I54">
        <f ca="1">IF(OR(C54=17,C54=162),IF(D54&gt;=5,,C54),IF(COUNTIF(OFFSET($A$1,F54-2,2,1,1):C54,C54)&gt;1,,C54))</f>
        <v>0</v>
      </c>
      <c r="J54">
        <f t="shared" si="2"/>
        <v>0</v>
      </c>
      <c r="K54" s="18">
        <f ca="1">IF(OR(C54=17,C54=162),SUMIFS(OFFSET($A$1,F54-1,4,COUNTIF(A:A,A54),1),OFFSET($A$1,F54-1,2,COUNTIF(A:A,A54),1),I54,OFFSET($A$1,F54-1,3,COUNTIF(A:A,A54),1),J54)+SUMIFS(OFFSET($A$1,F54-1,4,COUNTIF(A:A,A54),1),OFFSET($A$1,F54-1,2,COUNTIF(A:A,A54),1),I54,OFFSET($A$1,F54-1,3,COUNTIF(A:A,A54),1),J54+8),SUMIF(OFFSET($A$1,F54-1,2,COUNTIF(A:A,A54),1),I54,OFFSET($A$1,F54-1,4,COUNTIF(A:A,A54),1)))</f>
        <v>503</v>
      </c>
      <c r="L54" s="68">
        <v>53</v>
      </c>
      <c r="M54" s="55" t="str">
        <f t="shared" ca="1" si="4"/>
        <v/>
      </c>
      <c r="N54" s="55" t="str">
        <f t="shared" ca="1" si="5"/>
        <v/>
      </c>
      <c r="O54" s="55" t="str">
        <f t="shared" ca="1" si="6"/>
        <v/>
      </c>
      <c r="P54" s="55" t="str">
        <f t="shared" ca="1" si="7"/>
        <v/>
      </c>
    </row>
    <row r="55" spans="1:16">
      <c r="A55" s="1">
        <v>2</v>
      </c>
      <c r="B55" s="1" t="s">
        <v>489</v>
      </c>
      <c r="C55" s="1">
        <v>134</v>
      </c>
      <c r="D55" s="1">
        <v>3</v>
      </c>
      <c r="E55" s="20">
        <v>1</v>
      </c>
      <c r="F55">
        <f t="shared" si="10"/>
        <v>34</v>
      </c>
      <c r="G55">
        <f ca="1">IF(I55&lt;&gt;0,COUNT($G$1:G54))</f>
        <v>28</v>
      </c>
      <c r="H55" s="56">
        <f t="shared" si="9"/>
        <v>2</v>
      </c>
      <c r="I55">
        <f ca="1">IF(OR(C55=17,C55=162),IF(D55&gt;=5,,C55),IF(COUNTIF(OFFSET($A$1,F55-2,2,1,1):C55,C55)&gt;1,,C55))</f>
        <v>134</v>
      </c>
      <c r="J55">
        <f t="shared" si="2"/>
        <v>0</v>
      </c>
      <c r="K55" s="18">
        <f t="shared" ca="1" si="3"/>
        <v>2</v>
      </c>
      <c r="L55" s="68">
        <v>54</v>
      </c>
      <c r="M55" s="55" t="str">
        <f t="shared" ca="1" si="4"/>
        <v/>
      </c>
      <c r="N55" s="55" t="str">
        <f t="shared" ca="1" si="5"/>
        <v/>
      </c>
      <c r="O55" s="55" t="str">
        <f t="shared" ca="1" si="6"/>
        <v/>
      </c>
      <c r="P55" s="55" t="str">
        <f t="shared" ca="1" si="7"/>
        <v/>
      </c>
    </row>
    <row r="56" spans="1:16">
      <c r="A56" s="1">
        <v>2</v>
      </c>
      <c r="B56" s="1" t="s">
        <v>489</v>
      </c>
      <c r="C56" s="1">
        <v>134</v>
      </c>
      <c r="D56" s="1">
        <v>7</v>
      </c>
      <c r="E56" s="20">
        <v>1</v>
      </c>
      <c r="F56">
        <f t="shared" si="10"/>
        <v>34</v>
      </c>
      <c r="G56" t="b">
        <f ca="1">IF(I56&lt;&gt;0,COUNT($G$1:G55))</f>
        <v>0</v>
      </c>
      <c r="H56" s="56">
        <f t="shared" si="9"/>
        <v>2</v>
      </c>
      <c r="I56">
        <f ca="1">IF(OR(C56=17,C56=162),IF(D56&gt;=5,,C56),IF(COUNTIF(OFFSET($A$1,F56-2,2,1,1):C56,C56)&gt;1,,C56))</f>
        <v>0</v>
      </c>
      <c r="J56">
        <f t="shared" si="2"/>
        <v>0</v>
      </c>
      <c r="K56" s="18">
        <f ca="1">IF(OR(C56=17,C56=162),SUMIFS(OFFSET($A$1,F56-1,4,COUNTIF(A:A,A56),1),OFFSET($A$1,F56-1,2,COUNTIF(A:A,A56),1),I56,OFFSET($A$1,F56-1,3,COUNTIF(A:A,A56),1),J56)+SUMIFS(OFFSET($A$1,F56-1,4,COUNTIF(A:A,A56),1),OFFSET($A$1,F56-1,2,COUNTIF(A:A,A56),1),I56,OFFSET($A$1,F56-1,3,COUNTIF(A:A,A56),1),J56+8),SUMIF(OFFSET($A$1,F56-1,2,COUNTIF(A:A,A56),1),I56,OFFSET($A$1,F56-1,4,COUNTIF(A:A,A56),1)))</f>
        <v>503</v>
      </c>
      <c r="L56" s="68">
        <v>55</v>
      </c>
      <c r="M56" s="55" t="str">
        <f t="shared" ca="1" si="4"/>
        <v/>
      </c>
      <c r="N56" s="55" t="str">
        <f t="shared" ca="1" si="5"/>
        <v/>
      </c>
      <c r="O56" s="55" t="str">
        <f t="shared" ca="1" si="6"/>
        <v/>
      </c>
      <c r="P56" s="55" t="str">
        <f t="shared" ca="1" si="7"/>
        <v/>
      </c>
    </row>
    <row r="57" spans="1:16">
      <c r="A57" s="1">
        <v>2</v>
      </c>
      <c r="B57" s="1" t="s">
        <v>491</v>
      </c>
      <c r="C57" s="1">
        <v>135</v>
      </c>
      <c r="D57" s="1">
        <v>3</v>
      </c>
      <c r="E57" s="20">
        <v>1</v>
      </c>
      <c r="F57">
        <f t="shared" si="10"/>
        <v>34</v>
      </c>
      <c r="G57">
        <f ca="1">IF(I57&lt;&gt;0,COUNT($G$1:G56))</f>
        <v>29</v>
      </c>
      <c r="H57" s="56">
        <f t="shared" si="9"/>
        <v>2</v>
      </c>
      <c r="I57">
        <f ca="1">IF(OR(C57=17,C57=162),IF(D57&gt;=5,,C57),IF(COUNTIF(OFFSET($A$1,F57-2,2,1,1):C57,C57)&gt;1,,C57))</f>
        <v>135</v>
      </c>
      <c r="J57">
        <f t="shared" si="2"/>
        <v>0</v>
      </c>
      <c r="K57" s="18">
        <f t="shared" ca="1" si="3"/>
        <v>2</v>
      </c>
      <c r="L57" s="68">
        <v>56</v>
      </c>
      <c r="M57" s="55" t="str">
        <f t="shared" ca="1" si="4"/>
        <v/>
      </c>
      <c r="N57" s="55" t="str">
        <f t="shared" ca="1" si="5"/>
        <v/>
      </c>
      <c r="O57" s="55" t="str">
        <f t="shared" ca="1" si="6"/>
        <v/>
      </c>
      <c r="P57" s="55" t="str">
        <f t="shared" ca="1" si="7"/>
        <v/>
      </c>
    </row>
    <row r="58" spans="1:16">
      <c r="A58" s="1">
        <v>2</v>
      </c>
      <c r="B58" s="1" t="s">
        <v>491</v>
      </c>
      <c r="C58" s="1">
        <v>135</v>
      </c>
      <c r="D58" s="1">
        <v>7</v>
      </c>
      <c r="E58" s="20">
        <v>1</v>
      </c>
      <c r="F58">
        <f t="shared" si="10"/>
        <v>34</v>
      </c>
      <c r="G58" t="b">
        <f ca="1">IF(I58&lt;&gt;0,COUNT($G$1:G57))</f>
        <v>0</v>
      </c>
      <c r="H58" s="56">
        <f t="shared" si="9"/>
        <v>2</v>
      </c>
      <c r="I58">
        <f ca="1">IF(OR(C58=17,C58=162),IF(D58&gt;=5,,C58),IF(COUNTIF(OFFSET($A$1,F58-2,2,1,1):C58,C58)&gt;1,,C58))</f>
        <v>0</v>
      </c>
      <c r="J58">
        <f t="shared" si="2"/>
        <v>0</v>
      </c>
      <c r="K58" s="18">
        <f t="shared" ca="1" si="3"/>
        <v>503</v>
      </c>
    </row>
    <row r="59" spans="1:16">
      <c r="A59" s="1">
        <v>2</v>
      </c>
      <c r="B59" s="1" t="s">
        <v>585</v>
      </c>
      <c r="C59" s="1">
        <v>156</v>
      </c>
      <c r="D59" s="1">
        <v>3</v>
      </c>
      <c r="E59" s="20">
        <v>1</v>
      </c>
      <c r="F59">
        <f t="shared" si="10"/>
        <v>34</v>
      </c>
      <c r="G59">
        <f ca="1">IF(I59&lt;&gt;0,COUNT($G$1:G58))</f>
        <v>30</v>
      </c>
      <c r="H59" s="56">
        <f t="shared" si="9"/>
        <v>2</v>
      </c>
      <c r="I59">
        <f ca="1">IF(OR(C59=17,C59=162),IF(D59&gt;=5,,C59),IF(COUNTIF(OFFSET($A$1,F59-2,2,1,1):C59,C59)&gt;1,,C59))</f>
        <v>156</v>
      </c>
      <c r="J59">
        <f t="shared" si="2"/>
        <v>0</v>
      </c>
      <c r="K59" s="18">
        <f t="shared" ca="1" si="3"/>
        <v>2</v>
      </c>
    </row>
    <row r="60" spans="1:16">
      <c r="A60" s="1">
        <v>2</v>
      </c>
      <c r="B60" s="1" t="s">
        <v>585</v>
      </c>
      <c r="C60" s="1">
        <v>156</v>
      </c>
      <c r="D60" s="1">
        <v>7</v>
      </c>
      <c r="E60" s="20">
        <v>1</v>
      </c>
      <c r="F60">
        <f t="shared" si="10"/>
        <v>34</v>
      </c>
      <c r="G60" t="b">
        <f ca="1">IF(I60&lt;&gt;0,COUNT($G$1:G59))</f>
        <v>0</v>
      </c>
      <c r="H60" s="56">
        <f t="shared" si="9"/>
        <v>2</v>
      </c>
      <c r="I60">
        <f ca="1">IF(OR(C60=17,C60=162),IF(D60&gt;=5,,C60),IF(COUNTIF(OFFSET($A$1,F60-2,2,1,1):C60,C60)&gt;1,,C60))</f>
        <v>0</v>
      </c>
      <c r="J60">
        <f t="shared" si="2"/>
        <v>0</v>
      </c>
      <c r="K60" s="18">
        <f t="shared" ca="1" si="3"/>
        <v>503</v>
      </c>
    </row>
    <row r="61" spans="1:16">
      <c r="A61" s="1">
        <v>2</v>
      </c>
      <c r="B61" s="1" t="s">
        <v>122</v>
      </c>
      <c r="C61" s="1">
        <v>162</v>
      </c>
      <c r="D61" s="1">
        <v>0</v>
      </c>
      <c r="E61" s="20">
        <v>2</v>
      </c>
      <c r="F61">
        <f t="shared" si="10"/>
        <v>34</v>
      </c>
      <c r="G61">
        <f ca="1">IF(I61&lt;&gt;0,COUNT($G$1:G60))</f>
        <v>31</v>
      </c>
      <c r="H61" s="56">
        <f t="shared" si="9"/>
        <v>2</v>
      </c>
      <c r="I61">
        <f ca="1">IF(OR(C61=17,C61=162),IF(D61&gt;=5,,C61),IF(COUNTIF(OFFSET($A$1,F61-2,2,1,1):C61,C61)&gt;1,,C61))</f>
        <v>162</v>
      </c>
      <c r="J61">
        <f t="shared" si="2"/>
        <v>0</v>
      </c>
      <c r="K61" s="18">
        <f t="shared" ca="1" si="3"/>
        <v>3</v>
      </c>
    </row>
    <row r="62" spans="1:16">
      <c r="A62" s="1">
        <v>2</v>
      </c>
      <c r="B62" s="1" t="s">
        <v>127</v>
      </c>
      <c r="C62" s="1">
        <v>162</v>
      </c>
      <c r="D62" s="1">
        <v>1</v>
      </c>
      <c r="E62" s="20">
        <v>2</v>
      </c>
      <c r="F62">
        <f t="shared" si="10"/>
        <v>34</v>
      </c>
      <c r="G62">
        <f ca="1">IF(I62&lt;&gt;0,COUNT($G$1:G61))</f>
        <v>32</v>
      </c>
      <c r="H62" s="56">
        <f t="shared" si="9"/>
        <v>2</v>
      </c>
      <c r="I62">
        <f ca="1">IF(OR(C62=17,C62=162),IF(D62&gt;=5,,C62),IF(COUNTIF(OFFSET($A$1,F62-2,2,1,1):C62,C62)&gt;1,,C62))</f>
        <v>162</v>
      </c>
      <c r="J62">
        <f t="shared" si="2"/>
        <v>1</v>
      </c>
      <c r="K62" s="18">
        <f t="shared" ca="1" si="3"/>
        <v>3</v>
      </c>
    </row>
    <row r="63" spans="1:16">
      <c r="A63" s="1">
        <v>2</v>
      </c>
      <c r="B63" s="1" t="s">
        <v>964</v>
      </c>
      <c r="C63" s="1">
        <v>162</v>
      </c>
      <c r="D63" s="1">
        <v>8</v>
      </c>
      <c r="E63" s="20">
        <v>1</v>
      </c>
      <c r="F63">
        <f t="shared" si="10"/>
        <v>34</v>
      </c>
      <c r="G63" t="b">
        <f ca="1">IF(I63&lt;&gt;0,COUNT($G$1:G62))</f>
        <v>0</v>
      </c>
      <c r="H63" s="56">
        <f t="shared" si="9"/>
        <v>2</v>
      </c>
      <c r="I63">
        <f ca="1">IF(OR(C63=17,C63=162),IF(D63&gt;=5,,C63),IF(COUNTIF(OFFSET($A$1,F63-2,2,1,1):C63,C63)&gt;1,,C63))</f>
        <v>0</v>
      </c>
      <c r="J63">
        <f t="shared" si="2"/>
        <v>8</v>
      </c>
      <c r="K63" s="18">
        <f t="shared" ca="1" si="3"/>
        <v>0</v>
      </c>
    </row>
    <row r="64" spans="1:16">
      <c r="A64" s="1">
        <v>2</v>
      </c>
      <c r="B64" s="1" t="s">
        <v>964</v>
      </c>
      <c r="C64" s="1">
        <v>162</v>
      </c>
      <c r="D64" s="1">
        <v>9</v>
      </c>
      <c r="E64" s="20">
        <v>1</v>
      </c>
      <c r="F64">
        <f t="shared" si="10"/>
        <v>34</v>
      </c>
      <c r="G64" t="b">
        <f ca="1">IF(I64&lt;&gt;0,COUNT($G$1:G63))</f>
        <v>0</v>
      </c>
      <c r="H64" s="56">
        <f t="shared" si="9"/>
        <v>2</v>
      </c>
      <c r="I64">
        <f ca="1">IF(OR(C64=17,C64=162),IF(D64&gt;=5,,C64),IF(COUNTIF(OFFSET($A$1,F64-2,2,1,1):C64,C64)&gt;1,,C64))</f>
        <v>0</v>
      </c>
      <c r="J64">
        <f t="shared" si="2"/>
        <v>9</v>
      </c>
      <c r="K64" s="18">
        <f t="shared" ca="1" si="3"/>
        <v>0</v>
      </c>
    </row>
    <row r="65" spans="1:12" s="55" customFormat="1">
      <c r="A65" s="60"/>
      <c r="B65" s="60"/>
      <c r="C65" s="60"/>
      <c r="D65" s="60"/>
      <c r="E65" s="61"/>
      <c r="F65"/>
      <c r="G65"/>
      <c r="H65" s="56"/>
      <c r="I65"/>
      <c r="J65"/>
      <c r="K65" s="18"/>
      <c r="L65" s="68"/>
    </row>
    <row r="66" spans="1:12">
      <c r="A66" s="1">
        <v>3</v>
      </c>
      <c r="B66" s="12" t="s">
        <v>980</v>
      </c>
      <c r="C66" s="12">
        <v>0</v>
      </c>
      <c r="D66" s="12">
        <v>0</v>
      </c>
      <c r="E66" s="12">
        <v>614</v>
      </c>
      <c r="F66">
        <f t="shared" ref="F66:F78" si="11">MATCH(A66,A:A,0)</f>
        <v>66</v>
      </c>
      <c r="G66" t="b">
        <f ca="1">IF(I66&lt;&gt;0,COUNT($G$1:G65))</f>
        <v>0</v>
      </c>
      <c r="H66" s="56">
        <f t="shared" ref="H66:H78" si="12">A66</f>
        <v>3</v>
      </c>
      <c r="I66">
        <f ca="1">IF(OR(C66=17,C66=162),IF(D66&gt;=5,,C66),IF(COUNTIF(OFFSET($A$1,F66-2,2,1,1):C66,C66)&gt;1,,C66))</f>
        <v>0</v>
      </c>
      <c r="J66">
        <f t="shared" ref="J66:J78" si="13">IF(OR(C66=17,C66=162),D66,)</f>
        <v>0</v>
      </c>
      <c r="K66" s="18">
        <f t="shared" ref="K66:K78" ca="1" si="14">IF(OR(C66=17,C66=162),SUMIFS(OFFSET($A$1,F66-1,4,COUNTIF(A:A,A66),1),OFFSET($A$1,F66-1,2,COUNTIF(A:A,A66),1),I66,OFFSET($A$1,F66-1,3,COUNTIF(A:A,A66),1),J66)+SUMIFS(OFFSET($A$1,F66-1,4,COUNTIF(A:A,A66),1),OFFSET($A$1,F66-1,2,COUNTIF(A:A,A66),1),I66,OFFSET($A$1,F66-1,3,COUNTIF(A:A,A66),1),J66+8),SUMIF(OFFSET($A$1,F66-1,2,COUNTIF(A:A,A66),1),I66,OFFSET($A$1,F66-1,4,COUNTIF(A:A,A66),1)))</f>
        <v>614</v>
      </c>
    </row>
    <row r="67" spans="1:12">
      <c r="A67" s="1">
        <v>3</v>
      </c>
      <c r="B67" s="12" t="s">
        <v>942</v>
      </c>
      <c r="C67" s="12">
        <v>44</v>
      </c>
      <c r="D67" s="12">
        <v>5</v>
      </c>
      <c r="E67" s="12">
        <v>20</v>
      </c>
      <c r="F67">
        <f t="shared" si="11"/>
        <v>66</v>
      </c>
      <c r="G67">
        <f ca="1">IF(I67&lt;&gt;0,COUNT($G$1:G66))</f>
        <v>33</v>
      </c>
      <c r="H67" s="56">
        <f t="shared" si="12"/>
        <v>3</v>
      </c>
      <c r="I67">
        <f ca="1">IF(OR(C67=17,C67=162),IF(D67&gt;=5,,C67),IF(COUNTIF(OFFSET($A$1,F67-2,2,1,1):C67,C67)&gt;1,,C67))</f>
        <v>44</v>
      </c>
      <c r="J67">
        <f t="shared" si="13"/>
        <v>0</v>
      </c>
      <c r="K67" s="18">
        <f t="shared" ca="1" si="14"/>
        <v>53</v>
      </c>
    </row>
    <row r="68" spans="1:12">
      <c r="A68" s="1">
        <v>3</v>
      </c>
      <c r="B68" s="12" t="s">
        <v>384</v>
      </c>
      <c r="C68" s="12">
        <v>44</v>
      </c>
      <c r="D68" s="12">
        <v>13</v>
      </c>
      <c r="E68" s="12">
        <v>33</v>
      </c>
      <c r="F68">
        <f t="shared" si="11"/>
        <v>66</v>
      </c>
      <c r="G68" t="b">
        <f ca="1">IF(I68&lt;&gt;0,COUNT($G$1:G67))</f>
        <v>0</v>
      </c>
      <c r="H68" s="56">
        <f t="shared" si="12"/>
        <v>3</v>
      </c>
      <c r="I68">
        <f ca="1">IF(OR(C68=17,C68=162),IF(D68&gt;=5,,C68),IF(COUNTIF(OFFSET($A$1,F68-2,2,1,1):C68,C68)&gt;1,,C68))</f>
        <v>0</v>
      </c>
      <c r="J68">
        <f t="shared" si="13"/>
        <v>0</v>
      </c>
      <c r="K68" s="18">
        <f t="shared" ca="1" si="14"/>
        <v>614</v>
      </c>
    </row>
    <row r="69" spans="1:12">
      <c r="A69" s="1">
        <v>3</v>
      </c>
      <c r="B69" s="12" t="s">
        <v>421</v>
      </c>
      <c r="C69" s="12">
        <v>72</v>
      </c>
      <c r="D69" s="12">
        <v>0</v>
      </c>
      <c r="E69" s="12">
        <v>1</v>
      </c>
      <c r="F69">
        <f t="shared" si="11"/>
        <v>66</v>
      </c>
      <c r="G69">
        <f ca="1">IF(I69&lt;&gt;0,COUNT($G$1:G68))</f>
        <v>34</v>
      </c>
      <c r="H69" s="56">
        <f t="shared" si="12"/>
        <v>3</v>
      </c>
      <c r="I69">
        <f ca="1">IF(OR(C69=17,C69=162),IF(D69&gt;=5,,C69),IF(COUNTIF(OFFSET($A$1,F69-2,2,1,1):C69,C69)&gt;1,,C69))</f>
        <v>72</v>
      </c>
      <c r="J69">
        <f t="shared" si="13"/>
        <v>0</v>
      </c>
      <c r="K69" s="18">
        <f t="shared" ca="1" si="14"/>
        <v>1</v>
      </c>
    </row>
    <row r="70" spans="1:12">
      <c r="A70" s="1">
        <v>3</v>
      </c>
      <c r="B70" s="12" t="s">
        <v>423</v>
      </c>
      <c r="C70" s="12">
        <v>85</v>
      </c>
      <c r="D70" s="12">
        <v>0</v>
      </c>
      <c r="E70" s="12">
        <v>27</v>
      </c>
      <c r="F70">
        <f t="shared" si="11"/>
        <v>66</v>
      </c>
      <c r="G70">
        <f ca="1">IF(I70&lt;&gt;0,COUNT($G$1:G69))</f>
        <v>35</v>
      </c>
      <c r="H70" s="56">
        <f t="shared" si="12"/>
        <v>3</v>
      </c>
      <c r="I70">
        <f ca="1">IF(OR(C70=17,C70=162),IF(D70&gt;=5,,C70),IF(COUNTIF(OFFSET($A$1,F70-2,2,1,1):C70,C70)&gt;1,,C70))</f>
        <v>85</v>
      </c>
      <c r="J70">
        <f t="shared" si="13"/>
        <v>0</v>
      </c>
      <c r="K70" s="18">
        <f t="shared" ca="1" si="14"/>
        <v>27</v>
      </c>
    </row>
    <row r="71" spans="1:12">
      <c r="A71" s="1">
        <v>3</v>
      </c>
      <c r="B71" s="12" t="s">
        <v>623</v>
      </c>
      <c r="C71" s="12">
        <v>89</v>
      </c>
      <c r="D71" s="12">
        <v>0</v>
      </c>
      <c r="E71" s="12">
        <v>1</v>
      </c>
      <c r="F71">
        <f t="shared" si="11"/>
        <v>66</v>
      </c>
      <c r="G71">
        <f ca="1">IF(I71&lt;&gt;0,COUNT($G$1:G70))</f>
        <v>36</v>
      </c>
      <c r="H71" s="56">
        <f t="shared" si="12"/>
        <v>3</v>
      </c>
      <c r="I71">
        <f ca="1">IF(OR(C71=17,C71=162),IF(D71&gt;=5,,C71),IF(COUNTIF(OFFSET($A$1,F71-2,2,1,1):C71,C71)&gt;1,,C71))</f>
        <v>89</v>
      </c>
      <c r="J71">
        <f t="shared" si="13"/>
        <v>0</v>
      </c>
      <c r="K71" s="18">
        <f t="shared" ca="1" si="14"/>
        <v>1</v>
      </c>
    </row>
    <row r="72" spans="1:12">
      <c r="A72" s="1">
        <v>3</v>
      </c>
      <c r="B72" s="12" t="s">
        <v>245</v>
      </c>
      <c r="C72" s="12">
        <v>98</v>
      </c>
      <c r="D72" s="12">
        <v>0</v>
      </c>
      <c r="E72" s="12">
        <v>53</v>
      </c>
      <c r="F72">
        <f t="shared" si="11"/>
        <v>66</v>
      </c>
      <c r="G72">
        <f ca="1">IF(I72&lt;&gt;0,COUNT($G$1:G71))</f>
        <v>37</v>
      </c>
      <c r="H72" s="56">
        <f t="shared" si="12"/>
        <v>3</v>
      </c>
      <c r="I72">
        <f ca="1">IF(OR(C72=17,C72=162),IF(D72&gt;=5,,C72),IF(COUNTIF(OFFSET($A$1,F72-2,2,1,1):C72,C72)&gt;1,,C72))</f>
        <v>98</v>
      </c>
      <c r="J72">
        <f t="shared" si="13"/>
        <v>0</v>
      </c>
      <c r="K72" s="18">
        <f t="shared" ca="1" si="14"/>
        <v>54</v>
      </c>
    </row>
    <row r="73" spans="1:12">
      <c r="A73" s="1">
        <v>3</v>
      </c>
      <c r="B73" s="12" t="s">
        <v>260</v>
      </c>
      <c r="C73" s="12">
        <v>98</v>
      </c>
      <c r="D73" s="12">
        <v>3</v>
      </c>
      <c r="E73" s="12">
        <v>1</v>
      </c>
      <c r="F73">
        <f t="shared" si="11"/>
        <v>66</v>
      </c>
      <c r="G73" t="b">
        <f ca="1">IF(I73&lt;&gt;0,COUNT($G$1:G72))</f>
        <v>0</v>
      </c>
      <c r="H73" s="56">
        <f t="shared" si="12"/>
        <v>3</v>
      </c>
      <c r="I73">
        <f ca="1">IF(OR(C73=17,C73=162),IF(D73&gt;=5,,C73),IF(COUNTIF(OFFSET($A$1,F73-2,2,1,1):C73,C73)&gt;1,,C73))</f>
        <v>0</v>
      </c>
      <c r="J73">
        <f t="shared" si="13"/>
        <v>0</v>
      </c>
      <c r="K73" s="18">
        <f t="shared" ca="1" si="14"/>
        <v>614</v>
      </c>
    </row>
    <row r="74" spans="1:12">
      <c r="A74" s="1">
        <v>3</v>
      </c>
      <c r="B74" s="12" t="s">
        <v>948</v>
      </c>
      <c r="C74" s="12">
        <v>109</v>
      </c>
      <c r="D74" s="12">
        <v>0</v>
      </c>
      <c r="E74" s="12">
        <v>10</v>
      </c>
      <c r="F74">
        <f t="shared" si="11"/>
        <v>66</v>
      </c>
      <c r="G74">
        <f ca="1">IF(I74&lt;&gt;0,COUNT($G$1:G73))</f>
        <v>38</v>
      </c>
      <c r="H74" s="56">
        <f t="shared" si="12"/>
        <v>3</v>
      </c>
      <c r="I74">
        <f ca="1">IF(OR(C74=17,C74=162),IF(D74&gt;=5,,C74),IF(COUNTIF(OFFSET($A$1,F74-2,2,1,1):C74,C74)&gt;1,,C74))</f>
        <v>109</v>
      </c>
      <c r="J74">
        <f t="shared" si="13"/>
        <v>0</v>
      </c>
      <c r="K74" s="18">
        <f t="shared" ca="1" si="14"/>
        <v>40</v>
      </c>
    </row>
    <row r="75" spans="1:12">
      <c r="A75" s="1">
        <v>3</v>
      </c>
      <c r="B75" s="12" t="s">
        <v>948</v>
      </c>
      <c r="C75" s="12">
        <v>109</v>
      </c>
      <c r="D75" s="12">
        <v>1</v>
      </c>
      <c r="E75" s="12">
        <v>10</v>
      </c>
      <c r="F75">
        <f t="shared" si="11"/>
        <v>66</v>
      </c>
      <c r="G75" t="b">
        <f ca="1">IF(I75&lt;&gt;0,COUNT($G$1:G74))</f>
        <v>0</v>
      </c>
      <c r="H75" s="56">
        <f t="shared" si="12"/>
        <v>3</v>
      </c>
      <c r="I75">
        <f ca="1">IF(OR(C75=17,C75=162),IF(D75&gt;=5,,C75),IF(COUNTIF(OFFSET($A$1,F75-2,2,1,1):C75,C75)&gt;1,,C75))</f>
        <v>0</v>
      </c>
      <c r="J75">
        <f t="shared" si="13"/>
        <v>0</v>
      </c>
      <c r="K75" s="18">
        <f t="shared" ca="1" si="14"/>
        <v>614</v>
      </c>
    </row>
    <row r="76" spans="1:12">
      <c r="A76" s="1">
        <v>3</v>
      </c>
      <c r="B76" s="12" t="s">
        <v>948</v>
      </c>
      <c r="C76" s="12">
        <v>109</v>
      </c>
      <c r="D76" s="12">
        <v>2</v>
      </c>
      <c r="E76" s="12">
        <v>10</v>
      </c>
      <c r="F76">
        <f t="shared" si="11"/>
        <v>66</v>
      </c>
      <c r="G76" t="b">
        <f ca="1">IF(I76&lt;&gt;0,COUNT($G$1:G75))</f>
        <v>0</v>
      </c>
      <c r="H76" s="56">
        <f t="shared" si="12"/>
        <v>3</v>
      </c>
      <c r="I76">
        <f ca="1">IF(OR(C76=17,C76=162),IF(D76&gt;=5,,C76),IF(COUNTIF(OFFSET($A$1,F76-2,2,1,1):C76,C76)&gt;1,,C76))</f>
        <v>0</v>
      </c>
      <c r="J76">
        <f t="shared" si="13"/>
        <v>0</v>
      </c>
      <c r="K76" s="18">
        <f t="shared" ca="1" si="14"/>
        <v>614</v>
      </c>
    </row>
    <row r="77" spans="1:12">
      <c r="A77" s="1">
        <v>3</v>
      </c>
      <c r="B77" s="12" t="s">
        <v>948</v>
      </c>
      <c r="C77" s="12">
        <v>109</v>
      </c>
      <c r="D77" s="12">
        <v>3</v>
      </c>
      <c r="E77" s="12">
        <v>10</v>
      </c>
      <c r="F77">
        <f t="shared" si="11"/>
        <v>66</v>
      </c>
      <c r="G77" t="b">
        <f ca="1">IF(I77&lt;&gt;0,COUNT($G$1:G76))</f>
        <v>0</v>
      </c>
      <c r="H77" s="56">
        <f t="shared" si="12"/>
        <v>3</v>
      </c>
      <c r="I77">
        <f ca="1">IF(OR(C77=17,C77=162),IF(D77&gt;=5,,C77),IF(COUNTIF(OFFSET($A$1,F77-2,2,1,1):C77,C77)&gt;1,,C77))</f>
        <v>0</v>
      </c>
      <c r="J77">
        <f t="shared" si="13"/>
        <v>0</v>
      </c>
      <c r="K77" s="18">
        <f t="shared" ca="1" si="14"/>
        <v>614</v>
      </c>
    </row>
    <row r="78" spans="1:12">
      <c r="A78" s="1">
        <v>3</v>
      </c>
      <c r="B78" s="12" t="s">
        <v>561</v>
      </c>
      <c r="C78" s="12">
        <v>251</v>
      </c>
      <c r="D78" s="12">
        <v>14</v>
      </c>
      <c r="E78" s="12">
        <v>20</v>
      </c>
      <c r="F78">
        <f t="shared" si="11"/>
        <v>66</v>
      </c>
      <c r="G78">
        <f ca="1">IF(I78&lt;&gt;0,COUNT($G$1:G77))</f>
        <v>39</v>
      </c>
      <c r="H78" s="56">
        <f t="shared" si="12"/>
        <v>3</v>
      </c>
      <c r="I78">
        <f ca="1">IF(OR(C78=17,C78=162),IF(D78&gt;=5,,C78),IF(COUNTIF(OFFSET($A$1,F78-2,2,1,1):C78,C78)&gt;1,,C78))</f>
        <v>251</v>
      </c>
      <c r="J78">
        <f t="shared" si="13"/>
        <v>0</v>
      </c>
      <c r="K78" s="18">
        <f t="shared" ca="1" si="14"/>
        <v>20</v>
      </c>
    </row>
    <row r="80" spans="1:12">
      <c r="A80" s="1">
        <v>4</v>
      </c>
      <c r="B80" s="12" t="s">
        <v>980</v>
      </c>
      <c r="C80" s="12">
        <v>0</v>
      </c>
      <c r="D80" s="12">
        <v>0</v>
      </c>
      <c r="E80" s="12">
        <v>1118</v>
      </c>
      <c r="F80">
        <f t="shared" ref="F80:F99" si="15">MATCH(A80,A:A,0)</f>
        <v>80</v>
      </c>
      <c r="G80" t="b">
        <f ca="1">IF(I80&lt;&gt;0,COUNT($G$1:G79))</f>
        <v>0</v>
      </c>
      <c r="H80" s="56">
        <f t="shared" ref="H80:H99" si="16">A80</f>
        <v>4</v>
      </c>
      <c r="I80">
        <f ca="1">IF(OR(C80=17,C80=162),IF(D80&gt;=5,,C80),IF(COUNTIF(OFFSET($A$1,F80-2,2,1,1):C80,C80)&gt;1,,C80))</f>
        <v>0</v>
      </c>
      <c r="J80">
        <f t="shared" ref="J80:J99" si="17">IF(OR(C80=17,C80=162),D80,)</f>
        <v>0</v>
      </c>
      <c r="K80" s="18">
        <f t="shared" ref="K80:K99" ca="1" si="18">IF(OR(C80=17,C80=162),SUMIFS(OFFSET($A$1,F80-1,4,COUNTIF(A:A,A80),1),OFFSET($A$1,F80-1,2,COUNTIF(A:A,A80),1),I80,OFFSET($A$1,F80-1,3,COUNTIF(A:A,A80),1),J80)+SUMIFS(OFFSET($A$1,F80-1,4,COUNTIF(A:A,A80),1),OFFSET($A$1,F80-1,2,COUNTIF(A:A,A80),1),I80,OFFSET($A$1,F80-1,3,COUNTIF(A:A,A80),1),J80+8),SUMIF(OFFSET($A$1,F80-1,2,COUNTIF(A:A,A80),1),I80,OFFSET($A$1,F80-1,4,COUNTIF(A:A,A80),1)))</f>
        <v>1118</v>
      </c>
    </row>
    <row r="81" spans="1:11">
      <c r="A81" s="1">
        <v>4</v>
      </c>
      <c r="B81" s="12" t="s">
        <v>132</v>
      </c>
      <c r="C81" s="12">
        <v>5</v>
      </c>
      <c r="D81" s="12">
        <v>0</v>
      </c>
      <c r="E81" s="12">
        <v>53</v>
      </c>
      <c r="F81">
        <f t="shared" si="15"/>
        <v>80</v>
      </c>
      <c r="G81">
        <f ca="1">IF(I81&lt;&gt;0,COUNT($G$1:G80))</f>
        <v>40</v>
      </c>
      <c r="H81" s="56">
        <f t="shared" si="16"/>
        <v>4</v>
      </c>
      <c r="I81">
        <f ca="1">IF(OR(C81=17,C81=162),IF(D81&gt;=5,,C81),IF(COUNTIF(OFFSET($A$1,F81-2,2,1,1):C81,C81)&gt;1,,C81))</f>
        <v>5</v>
      </c>
      <c r="J81">
        <f t="shared" si="17"/>
        <v>0</v>
      </c>
      <c r="K81" s="18">
        <f t="shared" ca="1" si="18"/>
        <v>99</v>
      </c>
    </row>
    <row r="82" spans="1:11">
      <c r="A82" s="1">
        <v>4</v>
      </c>
      <c r="B82" s="12" t="s">
        <v>136</v>
      </c>
      <c r="C82" s="12">
        <v>5</v>
      </c>
      <c r="D82" s="12">
        <v>1</v>
      </c>
      <c r="E82" s="12">
        <v>12</v>
      </c>
      <c r="F82">
        <f t="shared" si="15"/>
        <v>80</v>
      </c>
      <c r="G82" t="b">
        <f ca="1">IF(I82&lt;&gt;0,COUNT($G$1:G81))</f>
        <v>0</v>
      </c>
      <c r="H82" s="56">
        <f t="shared" si="16"/>
        <v>4</v>
      </c>
      <c r="I82">
        <f ca="1">IF(OR(C82=17,C82=162),IF(D82&gt;=5,,C82),IF(COUNTIF(OFFSET($A$1,F82-2,2,1,1):C82,C82)&gt;1,,C82))</f>
        <v>0</v>
      </c>
      <c r="J82">
        <f t="shared" si="17"/>
        <v>0</v>
      </c>
      <c r="K82" s="18">
        <f t="shared" ca="1" si="18"/>
        <v>1118</v>
      </c>
    </row>
    <row r="83" spans="1:11">
      <c r="A83" s="1">
        <v>4</v>
      </c>
      <c r="B83" s="12" t="s">
        <v>140</v>
      </c>
      <c r="C83" s="12">
        <v>5</v>
      </c>
      <c r="D83" s="12">
        <v>2</v>
      </c>
      <c r="E83" s="12">
        <v>34</v>
      </c>
      <c r="F83">
        <f t="shared" si="15"/>
        <v>80</v>
      </c>
      <c r="G83" t="b">
        <f ca="1">IF(I83&lt;&gt;0,COUNT($G$1:G82))</f>
        <v>0</v>
      </c>
      <c r="H83" s="56">
        <f t="shared" si="16"/>
        <v>4</v>
      </c>
      <c r="I83">
        <f ca="1">IF(OR(C83=17,C83=162),IF(D83&gt;=5,,C83),IF(COUNTIF(OFFSET($A$1,F83-2,2,1,1):C83,C83)&gt;1,,C83))</f>
        <v>0</v>
      </c>
      <c r="J83">
        <f t="shared" si="17"/>
        <v>0</v>
      </c>
      <c r="K83" s="18">
        <f t="shared" ca="1" si="18"/>
        <v>1118</v>
      </c>
    </row>
    <row r="84" spans="1:11">
      <c r="A84" s="1">
        <v>4</v>
      </c>
      <c r="B84" s="12" t="s">
        <v>98</v>
      </c>
      <c r="C84" s="12">
        <v>17</v>
      </c>
      <c r="D84" s="12">
        <v>0</v>
      </c>
      <c r="E84" s="12">
        <v>46</v>
      </c>
      <c r="F84">
        <f t="shared" si="15"/>
        <v>80</v>
      </c>
      <c r="G84">
        <f ca="1">IF(I84&lt;&gt;0,COUNT($G$1:G83))</f>
        <v>41</v>
      </c>
      <c r="H84" s="56">
        <f t="shared" si="16"/>
        <v>4</v>
      </c>
      <c r="I84">
        <f ca="1">IF(OR(C84=17,C84=162),IF(D84&gt;=5,,C84),IF(COUNTIF(OFFSET($A$1,F84-2,2,1,1):C84,C84)&gt;1,,C84))</f>
        <v>17</v>
      </c>
      <c r="J84">
        <f t="shared" si="17"/>
        <v>0</v>
      </c>
      <c r="K84" s="18">
        <f t="shared" ca="1" si="18"/>
        <v>46</v>
      </c>
    </row>
    <row r="85" spans="1:11">
      <c r="A85" s="1">
        <v>4</v>
      </c>
      <c r="B85" s="12" t="s">
        <v>579</v>
      </c>
      <c r="C85" s="12">
        <v>65</v>
      </c>
      <c r="D85" s="12">
        <v>4</v>
      </c>
      <c r="E85" s="12">
        <v>5</v>
      </c>
      <c r="F85">
        <f t="shared" si="15"/>
        <v>80</v>
      </c>
      <c r="G85">
        <f ca="1">IF(I85&lt;&gt;0,COUNT($G$1:G84))</f>
        <v>42</v>
      </c>
      <c r="H85" s="56">
        <f t="shared" si="16"/>
        <v>4</v>
      </c>
      <c r="I85">
        <f ca="1">IF(OR(C85=17,C85=162),IF(D85&gt;=5,,C85),IF(COUNTIF(OFFSET($A$1,F85-2,2,1,1):C85,C85)&gt;1,,C85))</f>
        <v>65</v>
      </c>
      <c r="J85">
        <f t="shared" si="17"/>
        <v>0</v>
      </c>
      <c r="K85" s="18">
        <f t="shared" ca="1" si="18"/>
        <v>5</v>
      </c>
    </row>
    <row r="86" spans="1:11">
      <c r="A86" s="1">
        <v>4</v>
      </c>
      <c r="B86" s="12" t="s">
        <v>421</v>
      </c>
      <c r="C86" s="12">
        <v>72</v>
      </c>
      <c r="D86" s="12">
        <v>0</v>
      </c>
      <c r="E86" s="12">
        <v>1</v>
      </c>
      <c r="F86">
        <f t="shared" si="15"/>
        <v>80</v>
      </c>
      <c r="G86">
        <f ca="1">IF(I86&lt;&gt;0,COUNT($G$1:G85))</f>
        <v>43</v>
      </c>
      <c r="H86" s="56">
        <f t="shared" si="16"/>
        <v>4</v>
      </c>
      <c r="I86">
        <f ca="1">IF(OR(C86=17,C86=162),IF(D86&gt;=5,,C86),IF(COUNTIF(OFFSET($A$1,F86-2,2,1,1):C86,C86)&gt;1,,C86))</f>
        <v>72</v>
      </c>
      <c r="J86">
        <f t="shared" si="17"/>
        <v>0</v>
      </c>
      <c r="K86" s="18">
        <f t="shared" ca="1" si="18"/>
        <v>1</v>
      </c>
    </row>
    <row r="87" spans="1:11">
      <c r="A87" s="1">
        <v>4</v>
      </c>
      <c r="B87" s="12" t="s">
        <v>245</v>
      </c>
      <c r="C87" s="12">
        <v>98</v>
      </c>
      <c r="D87" s="12">
        <v>0</v>
      </c>
      <c r="E87" s="12">
        <v>117</v>
      </c>
      <c r="F87">
        <f t="shared" si="15"/>
        <v>80</v>
      </c>
      <c r="G87">
        <f ca="1">IF(I87&lt;&gt;0,COUNT($G$1:G86))</f>
        <v>44</v>
      </c>
      <c r="H87" s="56">
        <f t="shared" si="16"/>
        <v>4</v>
      </c>
      <c r="I87">
        <f ca="1">IF(OR(C87=17,C87=162),IF(D87&gt;=5,,C87),IF(COUNTIF(OFFSET($A$1,F87-2,2,1,1):C87,C87)&gt;1,,C87))</f>
        <v>98</v>
      </c>
      <c r="J87">
        <f t="shared" si="17"/>
        <v>0</v>
      </c>
      <c r="K87" s="18">
        <f t="shared" ca="1" si="18"/>
        <v>117</v>
      </c>
    </row>
    <row r="88" spans="1:11">
      <c r="A88" s="1">
        <v>4</v>
      </c>
      <c r="B88" s="12" t="s">
        <v>475</v>
      </c>
      <c r="C88" s="12">
        <v>126</v>
      </c>
      <c r="D88" s="12">
        <v>0</v>
      </c>
      <c r="E88" s="12">
        <v>13</v>
      </c>
      <c r="F88">
        <f t="shared" si="15"/>
        <v>80</v>
      </c>
      <c r="G88">
        <f ca="1">IF(I88&lt;&gt;0,COUNT($G$1:G87))</f>
        <v>45</v>
      </c>
      <c r="H88" s="56">
        <f t="shared" si="16"/>
        <v>4</v>
      </c>
      <c r="I88">
        <f ca="1">IF(OR(C88=17,C88=162),IF(D88&gt;=5,,C88),IF(COUNTIF(OFFSET($A$1,F88-2,2,1,1):C88,C88)&gt;1,,C88))</f>
        <v>126</v>
      </c>
      <c r="J88">
        <f t="shared" si="17"/>
        <v>0</v>
      </c>
      <c r="K88" s="18">
        <f t="shared" ca="1" si="18"/>
        <v>46</v>
      </c>
    </row>
    <row r="89" spans="1:11">
      <c r="A89" s="1">
        <v>4</v>
      </c>
      <c r="B89" s="12" t="s">
        <v>957</v>
      </c>
      <c r="C89" s="12">
        <v>126</v>
      </c>
      <c r="D89" s="12">
        <v>10</v>
      </c>
      <c r="E89" s="12">
        <v>33</v>
      </c>
      <c r="F89">
        <f t="shared" si="15"/>
        <v>80</v>
      </c>
      <c r="G89" t="b">
        <f ca="1">IF(I89&lt;&gt;0,COUNT($G$1:G88))</f>
        <v>0</v>
      </c>
      <c r="H89" s="56">
        <f t="shared" si="16"/>
        <v>4</v>
      </c>
      <c r="I89">
        <f ca="1">IF(OR(C89=17,C89=162),IF(D89&gt;=5,,C89),IF(COUNTIF(OFFSET($A$1,F89-2,2,1,1):C89,C89)&gt;1,,C89))</f>
        <v>0</v>
      </c>
      <c r="J89">
        <f t="shared" si="17"/>
        <v>0</v>
      </c>
      <c r="K89" s="18">
        <f t="shared" ca="1" si="18"/>
        <v>1118</v>
      </c>
    </row>
    <row r="90" spans="1:11">
      <c r="A90" s="1">
        <v>4</v>
      </c>
      <c r="B90" s="12" t="s">
        <v>489</v>
      </c>
      <c r="C90" s="12">
        <v>134</v>
      </c>
      <c r="D90" s="12">
        <v>2</v>
      </c>
      <c r="E90" s="12">
        <v>33</v>
      </c>
      <c r="F90">
        <f t="shared" si="15"/>
        <v>80</v>
      </c>
      <c r="G90">
        <f ca="1">IF(I90&lt;&gt;0,COUNT($G$1:G89))</f>
        <v>46</v>
      </c>
      <c r="H90" s="56">
        <f t="shared" si="16"/>
        <v>4</v>
      </c>
      <c r="I90">
        <f ca="1">IF(OR(C90=17,C90=162),IF(D90&gt;=5,,C90),IF(COUNTIF(OFFSET($A$1,F90-2,2,1,1):C90,C90)&gt;1,,C90))</f>
        <v>134</v>
      </c>
      <c r="J90">
        <f t="shared" si="17"/>
        <v>0</v>
      </c>
      <c r="K90" s="18">
        <f t="shared" ca="1" si="18"/>
        <v>108</v>
      </c>
    </row>
    <row r="91" spans="1:11">
      <c r="A91" s="1">
        <v>4</v>
      </c>
      <c r="B91" s="12" t="s">
        <v>489</v>
      </c>
      <c r="C91" s="12">
        <v>134</v>
      </c>
      <c r="D91" s="12">
        <v>3</v>
      </c>
      <c r="E91" s="12">
        <v>33</v>
      </c>
      <c r="F91">
        <f t="shared" si="15"/>
        <v>80</v>
      </c>
      <c r="G91" t="b">
        <f ca="1">IF(I91&lt;&gt;0,COUNT($G$1:G90))</f>
        <v>0</v>
      </c>
      <c r="H91" s="56">
        <f t="shared" si="16"/>
        <v>4</v>
      </c>
      <c r="I91">
        <f ca="1">IF(OR(C91=17,C91=162),IF(D91&gt;=5,,C91),IF(COUNTIF(OFFSET($A$1,F91-2,2,1,1):C91,C91)&gt;1,,C91))</f>
        <v>0</v>
      </c>
      <c r="J91">
        <f t="shared" si="17"/>
        <v>0</v>
      </c>
      <c r="K91" s="18">
        <f t="shared" ca="1" si="18"/>
        <v>1118</v>
      </c>
    </row>
    <row r="92" spans="1:11">
      <c r="A92" s="1">
        <v>4</v>
      </c>
      <c r="B92" s="12" t="s">
        <v>489</v>
      </c>
      <c r="C92" s="12">
        <v>134</v>
      </c>
      <c r="D92" s="12">
        <v>4</v>
      </c>
      <c r="E92" s="12">
        <v>11</v>
      </c>
      <c r="F92">
        <f t="shared" si="15"/>
        <v>80</v>
      </c>
      <c r="G92" t="b">
        <f ca="1">IF(I92&lt;&gt;0,COUNT($G$1:G91))</f>
        <v>0</v>
      </c>
      <c r="H92" s="56">
        <f t="shared" si="16"/>
        <v>4</v>
      </c>
      <c r="I92">
        <f ca="1">IF(OR(C92=17,C92=162),IF(D92&gt;=5,,C92),IF(COUNTIF(OFFSET($A$1,F92-2,2,1,1):C92,C92)&gt;1,,C92))</f>
        <v>0</v>
      </c>
      <c r="J92">
        <f t="shared" si="17"/>
        <v>0</v>
      </c>
      <c r="K92" s="18">
        <f t="shared" ca="1" si="18"/>
        <v>1118</v>
      </c>
    </row>
    <row r="93" spans="1:11">
      <c r="A93" s="1">
        <v>4</v>
      </c>
      <c r="B93" s="12" t="s">
        <v>489</v>
      </c>
      <c r="C93" s="12">
        <v>134</v>
      </c>
      <c r="D93" s="12">
        <v>5</v>
      </c>
      <c r="E93" s="12">
        <v>11</v>
      </c>
      <c r="F93">
        <f t="shared" si="15"/>
        <v>80</v>
      </c>
      <c r="G93" t="b">
        <f ca="1">IF(I93&lt;&gt;0,COUNT($G$1:G92))</f>
        <v>0</v>
      </c>
      <c r="H93" s="56">
        <f t="shared" si="16"/>
        <v>4</v>
      </c>
      <c r="I93">
        <f ca="1">IF(OR(C93=17,C93=162),IF(D93&gt;=5,,C93),IF(COUNTIF(OFFSET($A$1,F93-2,2,1,1):C93,C93)&gt;1,,C93))</f>
        <v>0</v>
      </c>
      <c r="J93">
        <f t="shared" si="17"/>
        <v>0</v>
      </c>
      <c r="K93" s="18">
        <f t="shared" ca="1" si="18"/>
        <v>1118</v>
      </c>
    </row>
    <row r="94" spans="1:11">
      <c r="A94" s="1">
        <v>4</v>
      </c>
      <c r="B94" s="12" t="s">
        <v>489</v>
      </c>
      <c r="C94" s="12">
        <v>134</v>
      </c>
      <c r="D94" s="12">
        <v>6</v>
      </c>
      <c r="E94" s="12">
        <v>10</v>
      </c>
      <c r="F94">
        <f t="shared" si="15"/>
        <v>80</v>
      </c>
      <c r="G94" t="b">
        <f ca="1">IF(I94&lt;&gt;0,COUNT($G$1:G93))</f>
        <v>0</v>
      </c>
      <c r="H94" s="56">
        <f t="shared" si="16"/>
        <v>4</v>
      </c>
      <c r="I94">
        <f ca="1">IF(OR(C94=17,C94=162),IF(D94&gt;=5,,C94),IF(COUNTIF(OFFSET($A$1,F94-2,2,1,1):C94,C94)&gt;1,,C94))</f>
        <v>0</v>
      </c>
      <c r="J94">
        <f t="shared" si="17"/>
        <v>0</v>
      </c>
      <c r="K94" s="18">
        <f t="shared" ca="1" si="18"/>
        <v>1118</v>
      </c>
    </row>
    <row r="95" spans="1:11">
      <c r="A95" s="1">
        <v>4</v>
      </c>
      <c r="B95" s="12" t="s">
        <v>489</v>
      </c>
      <c r="C95" s="12">
        <v>134</v>
      </c>
      <c r="D95" s="12">
        <v>7</v>
      </c>
      <c r="E95" s="12">
        <v>10</v>
      </c>
      <c r="F95">
        <f t="shared" si="15"/>
        <v>80</v>
      </c>
      <c r="G95" t="b">
        <f ca="1">IF(I95&lt;&gt;0,COUNT($G$1:G94))</f>
        <v>0</v>
      </c>
      <c r="H95" s="56">
        <f t="shared" si="16"/>
        <v>4</v>
      </c>
      <c r="I95">
        <f ca="1">IF(OR(C95=17,C95=162),IF(D95&gt;=5,,C95),IF(COUNTIF(OFFSET($A$1,F95-2,2,1,1):C95,C95)&gt;1,,C95))</f>
        <v>0</v>
      </c>
      <c r="J95">
        <f t="shared" si="17"/>
        <v>0</v>
      </c>
      <c r="K95" s="18">
        <f t="shared" ca="1" si="18"/>
        <v>1118</v>
      </c>
    </row>
    <row r="96" spans="1:11">
      <c r="A96" s="1">
        <v>4</v>
      </c>
      <c r="B96" s="12" t="s">
        <v>491</v>
      </c>
      <c r="C96" s="12">
        <v>135</v>
      </c>
      <c r="D96" s="12">
        <v>0</v>
      </c>
      <c r="E96" s="12">
        <v>1</v>
      </c>
      <c r="F96">
        <f t="shared" si="15"/>
        <v>80</v>
      </c>
      <c r="G96">
        <f ca="1">IF(I96&lt;&gt;0,COUNT($G$1:G95))</f>
        <v>47</v>
      </c>
      <c r="H96" s="56">
        <f t="shared" si="16"/>
        <v>4</v>
      </c>
      <c r="I96">
        <f ca="1">IF(OR(C96=17,C96=162),IF(D96&gt;=5,,C96),IF(COUNTIF(OFFSET($A$1,F96-2,2,1,1):C96,C96)&gt;1,,C96))</f>
        <v>135</v>
      </c>
      <c r="J96">
        <f t="shared" si="17"/>
        <v>0</v>
      </c>
      <c r="K96" s="18">
        <f t="shared" ca="1" si="18"/>
        <v>2</v>
      </c>
    </row>
    <row r="97" spans="1:11">
      <c r="A97" s="1">
        <v>4</v>
      </c>
      <c r="B97" s="12" t="s">
        <v>491</v>
      </c>
      <c r="C97" s="12">
        <v>135</v>
      </c>
      <c r="D97" s="12">
        <v>1</v>
      </c>
      <c r="E97" s="12">
        <v>1</v>
      </c>
      <c r="F97">
        <f t="shared" si="15"/>
        <v>80</v>
      </c>
      <c r="G97" t="b">
        <f ca="1">IF(I97&lt;&gt;0,COUNT($G$1:G96))</f>
        <v>0</v>
      </c>
      <c r="H97" s="56">
        <f t="shared" si="16"/>
        <v>4</v>
      </c>
      <c r="I97">
        <f ca="1">IF(OR(C97=17,C97=162),IF(D97&gt;=5,,C97),IF(COUNTIF(OFFSET($A$1,F97-2,2,1,1):C97,C97)&gt;1,,C97))</f>
        <v>0</v>
      </c>
      <c r="J97">
        <f t="shared" si="17"/>
        <v>0</v>
      </c>
      <c r="K97" s="18">
        <f t="shared" ca="1" si="18"/>
        <v>1118</v>
      </c>
    </row>
    <row r="98" spans="1:11">
      <c r="A98" s="1">
        <v>4</v>
      </c>
      <c r="B98" s="12" t="s">
        <v>587</v>
      </c>
      <c r="C98" s="12">
        <v>160</v>
      </c>
      <c r="D98" s="12">
        <v>0</v>
      </c>
      <c r="E98" s="12">
        <v>30</v>
      </c>
      <c r="F98">
        <f t="shared" si="15"/>
        <v>80</v>
      </c>
      <c r="G98">
        <f ca="1">IF(I98&lt;&gt;0,COUNT($G$1:G97))</f>
        <v>48</v>
      </c>
      <c r="H98" s="56">
        <f t="shared" si="16"/>
        <v>4</v>
      </c>
      <c r="I98">
        <f ca="1">IF(OR(C98=17,C98=162),IF(D98&gt;=5,,C98),IF(COUNTIF(OFFSET($A$1,F98-2,2,1,1):C98,C98)&gt;1,,C98))</f>
        <v>160</v>
      </c>
      <c r="J98">
        <f t="shared" si="17"/>
        <v>0</v>
      </c>
      <c r="K98" s="18">
        <f t="shared" ca="1" si="18"/>
        <v>30</v>
      </c>
    </row>
    <row r="99" spans="1:11">
      <c r="A99" s="1">
        <v>4</v>
      </c>
      <c r="B99" s="12" t="s">
        <v>983</v>
      </c>
      <c r="C99" s="12">
        <v>189</v>
      </c>
      <c r="D99" s="12">
        <v>0</v>
      </c>
      <c r="E99" s="12">
        <v>1</v>
      </c>
      <c r="F99">
        <f t="shared" si="15"/>
        <v>80</v>
      </c>
      <c r="G99">
        <f ca="1">IF(I99&lt;&gt;0,COUNT($G$1:G98))</f>
        <v>49</v>
      </c>
      <c r="H99" s="56">
        <f t="shared" si="16"/>
        <v>4</v>
      </c>
      <c r="I99">
        <f ca="1">IF(OR(C99=17,C99=162),IF(D99&gt;=5,,C99),IF(COUNTIF(OFFSET($A$1,F99-2,2,1,1):C99,C99)&gt;1,,C99))</f>
        <v>189</v>
      </c>
      <c r="J99">
        <f t="shared" si="17"/>
        <v>0</v>
      </c>
      <c r="K99" s="18">
        <f t="shared" ca="1" si="18"/>
        <v>1</v>
      </c>
    </row>
  </sheetData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26</vt:i4>
      </vt:variant>
      <vt:variant>
        <vt:lpstr>命名范围</vt:lpstr>
      </vt:variant>
      <vt:variant>
        <vt:i4>6</vt:i4>
      </vt:variant>
    </vt:vector>
  </HeadingPairs>
  <TitlesOfParts>
    <vt:vector size="32" baseType="lpstr">
      <vt:lpstr>总表</vt:lpstr>
      <vt:lpstr>经济表</vt:lpstr>
      <vt:lpstr>方块表</vt:lpstr>
      <vt:lpstr>方块多语言</vt:lpstr>
      <vt:lpstr>tigerLotteryItems</vt:lpstr>
      <vt:lpstr>图纸表</vt:lpstr>
      <vt:lpstr>schematics</vt:lpstr>
      <vt:lpstr>图纸材料表</vt:lpstr>
      <vt:lpstr>图纸配方</vt:lpstr>
      <vt:lpstr>旋转方块</vt:lpstr>
      <vt:lpstr>规则</vt:lpstr>
      <vt:lpstr>装饰表</vt:lpstr>
      <vt:lpstr>二级标签</vt:lpstr>
      <vt:lpstr>方块抽奖</vt:lpstr>
      <vt:lpstr>block</vt:lpstr>
      <vt:lpstr>drawing</vt:lpstr>
      <vt:lpstr>drawingData</vt:lpstr>
      <vt:lpstr>decoration</vt:lpstr>
      <vt:lpstr>decoration-setting</vt:lpstr>
      <vt:lpstr>items</vt:lpstr>
      <vt:lpstr>template</vt:lpstr>
      <vt:lpstr>blockSimplify</vt:lpstr>
      <vt:lpstr>Sheet1</vt:lpstr>
      <vt:lpstr>doorTip</vt:lpstr>
      <vt:lpstr>checkIn</vt:lpstr>
      <vt:lpstr>cannon</vt:lpstr>
      <vt:lpstr>方块表_二级标签</vt:lpstr>
      <vt:lpstr>经济表_方块价格积分</vt:lpstr>
      <vt:lpstr>经济表_家具价格积分</vt:lpstr>
      <vt:lpstr>图纸配方!提取</vt:lpstr>
      <vt:lpstr>图纸表_图纸分类</vt:lpstr>
      <vt:lpstr>装饰表_二级标签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个人用户</cp:lastModifiedBy>
  <dcterms:created xsi:type="dcterms:W3CDTF">2015-06-05T18:19:00Z</dcterms:created>
  <dcterms:modified xsi:type="dcterms:W3CDTF">2019-05-22T02:40:59Z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