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-120" yWindow="-120" windowWidth="29040" windowHeight="15840" firstSheet="7" activeTab="22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引导" sheetId="35" r:id="rId6"/>
    <sheet name="Sheet2" sheetId="39" r:id="rId7"/>
    <sheet name="GuideSetting" sheetId="38" r:id="rId8"/>
    <sheet name="EventSetting" sheetId="37" r:id="rId9"/>
    <sheet name="ConditionSetting" sheetId="36" r:id="rId10"/>
    <sheet name="图纸表" sheetId="15" r:id="rId11"/>
    <sheet name="schematics" sheetId="28" state="hidden" r:id="rId12"/>
    <sheet name="图纸材料表" sheetId="27" r:id="rId13"/>
    <sheet name="图纸配方" sheetId="18" state="hidden" r:id="rId14"/>
    <sheet name="旋转方块" sheetId="19" state="hidden" r:id="rId15"/>
    <sheet name="规则" sheetId="20" state="hidden" r:id="rId16"/>
    <sheet name="装饰表" sheetId="26" r:id="rId17"/>
    <sheet name="二级标签" sheetId="29" state="hidden" r:id="rId18"/>
    <sheet name="方块抽奖" sheetId="30" state="hidden" r:id="rId19"/>
    <sheet name="block" sheetId="1" r:id="rId20"/>
    <sheet name="drawing" sheetId="7" r:id="rId21"/>
    <sheet name="drawingData" sheetId="8" r:id="rId22"/>
    <sheet name="decoration" sheetId="4" r:id="rId23"/>
    <sheet name="decoration-setting" sheetId="6" r:id="rId24"/>
    <sheet name="items" sheetId="16" r:id="rId25"/>
    <sheet name="template" sheetId="17" r:id="rId26"/>
    <sheet name="blockSimplify" sheetId="24" r:id="rId27"/>
    <sheet name="Sheet1" sheetId="34" r:id="rId28"/>
    <sheet name="doorTip" sheetId="5" state="hidden" r:id="rId29"/>
    <sheet name="checkIn" sheetId="3" state="hidden" r:id="rId30"/>
    <sheet name="cannon" sheetId="2" state="hidden" r:id="rId31"/>
  </sheets>
  <definedNames>
    <definedName name="_xlnm._FilterDatabase" localSheetId="13" hidden="1">图纸配方!$C$1:$C$32</definedName>
    <definedName name="方块表_二级标签">方块表!$AB$2:$AH$8</definedName>
    <definedName name="经济表_方块价格积分">经济表!$G$5:$J$17</definedName>
    <definedName name="经济表_家具价格积分">经济表!$L$5:$O$17</definedName>
    <definedName name="_xlnm.Extract" localSheetId="13">图纸配方!$I$1:$I$32</definedName>
    <definedName name="图纸表_图纸分类">图纸表!$AB$1:$AH$4</definedName>
    <definedName name="引导_标准位置">引导!$A$1</definedName>
    <definedName name="引导_触发个数">引导!$H$1</definedName>
    <definedName name="引导_完成个数">引导!$S$1</definedName>
    <definedName name="装饰表_二级标签">装饰表!$AN$1:$AT$7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30" i="23"/>
  <c r="D11" i="16" l="1"/>
  <c r="A106" i="16" l="1"/>
  <c r="B106" i="16"/>
  <c r="C106" i="16"/>
  <c r="D106" i="16"/>
  <c r="E106" i="16"/>
  <c r="F106" i="16" s="1"/>
  <c r="H106" i="16"/>
  <c r="A107" i="16"/>
  <c r="B107" i="16"/>
  <c r="C107" i="16"/>
  <c r="D107" i="16"/>
  <c r="E107" i="16"/>
  <c r="F107" i="16" s="1"/>
  <c r="H107" i="16"/>
  <c r="A108" i="16"/>
  <c r="B108" i="16"/>
  <c r="C108" i="16"/>
  <c r="D108" i="16"/>
  <c r="E108" i="16"/>
  <c r="F108" i="16" s="1"/>
  <c r="H108" i="16"/>
  <c r="A109" i="16"/>
  <c r="B109" i="16"/>
  <c r="C109" i="16"/>
  <c r="D109" i="16"/>
  <c r="E109" i="16"/>
  <c r="F109" i="16" s="1"/>
  <c r="H109" i="16"/>
  <c r="A110" i="16"/>
  <c r="B110" i="16"/>
  <c r="C110" i="16"/>
  <c r="D110" i="16"/>
  <c r="E110" i="16"/>
  <c r="F110" i="16" s="1"/>
  <c r="H110" i="16"/>
  <c r="A111" i="16"/>
  <c r="B111" i="16"/>
  <c r="C111" i="16"/>
  <c r="D111" i="16"/>
  <c r="E111" i="16"/>
  <c r="F111" i="16" s="1"/>
  <c r="H111" i="16"/>
  <c r="A112" i="16"/>
  <c r="B112" i="16"/>
  <c r="C112" i="16"/>
  <c r="D112" i="16"/>
  <c r="E112" i="16"/>
  <c r="F112" i="16" s="1"/>
  <c r="H112" i="16"/>
  <c r="A113" i="16"/>
  <c r="B113" i="16"/>
  <c r="C113" i="16"/>
  <c r="D113" i="16"/>
  <c r="E113" i="16"/>
  <c r="F113" i="16" s="1"/>
  <c r="H113" i="16"/>
  <c r="A114" i="16"/>
  <c r="B114" i="16"/>
  <c r="C114" i="16"/>
  <c r="D114" i="16"/>
  <c r="E114" i="16"/>
  <c r="F114" i="16" s="1"/>
  <c r="H114" i="16"/>
  <c r="A115" i="16"/>
  <c r="B115" i="16"/>
  <c r="C115" i="16"/>
  <c r="D115" i="16"/>
  <c r="E115" i="16"/>
  <c r="F115" i="16" s="1"/>
  <c r="H115" i="16"/>
  <c r="A116" i="16"/>
  <c r="B116" i="16"/>
  <c r="C116" i="16"/>
  <c r="D116" i="16"/>
  <c r="E116" i="16"/>
  <c r="F116" i="16" s="1"/>
  <c r="H116" i="16"/>
  <c r="A117" i="16"/>
  <c r="B117" i="16"/>
  <c r="C117" i="16"/>
  <c r="D117" i="16"/>
  <c r="E117" i="16"/>
  <c r="F117" i="16" s="1"/>
  <c r="H117" i="1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30" i="4"/>
  <c r="B30" i="4"/>
  <c r="C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A31" i="4"/>
  <c r="B31" i="4"/>
  <c r="C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A32" i="4"/>
  <c r="B32" i="4"/>
  <c r="C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A33" i="4"/>
  <c r="B33" i="4"/>
  <c r="C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A34" i="4"/>
  <c r="B34" i="4"/>
  <c r="C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A35" i="4"/>
  <c r="B35" i="4"/>
  <c r="C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A36" i="4"/>
  <c r="B36" i="4"/>
  <c r="C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A37" i="4"/>
  <c r="B37" i="4"/>
  <c r="C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A38" i="4"/>
  <c r="B38" i="4"/>
  <c r="C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A39" i="4"/>
  <c r="B39" i="4"/>
  <c r="C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A40" i="4"/>
  <c r="B40" i="4"/>
  <c r="C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A41" i="4"/>
  <c r="B41" i="4"/>
  <c r="C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A42" i="4"/>
  <c r="B42" i="4"/>
  <c r="C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A43" i="4"/>
  <c r="B43" i="4"/>
  <c r="C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A44" i="4"/>
  <c r="B44" i="4"/>
  <c r="C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A45" i="4"/>
  <c r="B45" i="4"/>
  <c r="C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A46" i="4"/>
  <c r="B46" i="4"/>
  <c r="C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A47" i="4"/>
  <c r="B47" i="4"/>
  <c r="C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A48" i="4"/>
  <c r="B48" i="4"/>
  <c r="C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A49" i="4"/>
  <c r="B49" i="4"/>
  <c r="C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A50" i="4"/>
  <c r="B50" i="4"/>
  <c r="C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A51" i="4"/>
  <c r="B51" i="4"/>
  <c r="C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A52" i="4"/>
  <c r="B52" i="4"/>
  <c r="C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A53" i="4"/>
  <c r="B53" i="4"/>
  <c r="C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A54" i="4"/>
  <c r="B54" i="4"/>
  <c r="C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A55" i="4"/>
  <c r="B55" i="4"/>
  <c r="C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A56" i="4"/>
  <c r="B56" i="4"/>
  <c r="C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A57" i="4"/>
  <c r="B57" i="4"/>
  <c r="C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A58" i="4"/>
  <c r="B58" i="4"/>
  <c r="C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A59" i="4"/>
  <c r="B59" i="4"/>
  <c r="C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A60" i="4"/>
  <c r="B60" i="4"/>
  <c r="C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A61" i="4"/>
  <c r="B61" i="4"/>
  <c r="C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A62" i="4"/>
  <c r="B62" i="4"/>
  <c r="C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A63" i="4"/>
  <c r="B63" i="4"/>
  <c r="C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A64" i="4"/>
  <c r="B64" i="4"/>
  <c r="C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A65" i="4"/>
  <c r="B65" i="4"/>
  <c r="C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A66" i="4"/>
  <c r="B66" i="4"/>
  <c r="C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30" i="26"/>
  <c r="A109" i="24"/>
  <c r="G117" i="16" l="1"/>
  <c r="G116" i="16"/>
  <c r="G115" i="16"/>
  <c r="G114" i="16"/>
  <c r="G113" i="16"/>
  <c r="G112" i="16"/>
  <c r="G111" i="16"/>
  <c r="G110" i="16"/>
  <c r="G109" i="16"/>
  <c r="G108" i="16"/>
  <c r="G107" i="16"/>
  <c r="G106" i="16"/>
  <c r="A56" i="26"/>
  <c r="B56" i="26" s="1"/>
  <c r="D56" i="26"/>
  <c r="G56" i="26"/>
  <c r="H56" i="26"/>
  <c r="J56" i="26"/>
  <c r="K56" i="26"/>
  <c r="L56" i="26"/>
  <c r="N56" i="26"/>
  <c r="P56" i="26" s="1"/>
  <c r="S56" i="26"/>
  <c r="T56" i="26"/>
  <c r="AA56" i="26"/>
  <c r="AB56" i="26" s="1"/>
  <c r="AC56" i="26"/>
  <c r="AD56" i="26"/>
  <c r="AE56" i="26"/>
  <c r="AF56" i="26"/>
  <c r="AG56" i="26"/>
  <c r="AH56" i="26"/>
  <c r="AI56" i="26"/>
  <c r="AJ56" i="26"/>
  <c r="AK56" i="26"/>
  <c r="AL56" i="26"/>
  <c r="A57" i="26"/>
  <c r="B57" i="26" s="1"/>
  <c r="D57" i="26"/>
  <c r="G57" i="26"/>
  <c r="H57" i="26"/>
  <c r="J57" i="26"/>
  <c r="K57" i="26"/>
  <c r="L57" i="26"/>
  <c r="N57" i="26"/>
  <c r="Q57" i="26" s="1"/>
  <c r="S57" i="26"/>
  <c r="T57" i="26"/>
  <c r="AA57" i="26"/>
  <c r="AB57" i="26" s="1"/>
  <c r="AC57" i="26"/>
  <c r="AD57" i="26"/>
  <c r="AE57" i="26"/>
  <c r="AF57" i="26"/>
  <c r="AG57" i="26"/>
  <c r="AH57" i="26"/>
  <c r="AI57" i="26"/>
  <c r="AJ57" i="26"/>
  <c r="AK57" i="26"/>
  <c r="AL57" i="26"/>
  <c r="A58" i="26"/>
  <c r="B58" i="26" s="1"/>
  <c r="D58" i="26"/>
  <c r="G58" i="26"/>
  <c r="H58" i="26"/>
  <c r="J58" i="26"/>
  <c r="K58" i="26"/>
  <c r="L58" i="26"/>
  <c r="N58" i="26"/>
  <c r="P58" i="26" s="1"/>
  <c r="S58" i="26"/>
  <c r="T58" i="26"/>
  <c r="AA58" i="26"/>
  <c r="AB58" i="26" s="1"/>
  <c r="AC58" i="26"/>
  <c r="AD58" i="26"/>
  <c r="AE58" i="26"/>
  <c r="AF58" i="26"/>
  <c r="AG58" i="26"/>
  <c r="AH58" i="26"/>
  <c r="AI58" i="26"/>
  <c r="AJ58" i="26"/>
  <c r="AK58" i="26"/>
  <c r="AL58" i="26"/>
  <c r="A59" i="26"/>
  <c r="D59" i="26"/>
  <c r="G59" i="26"/>
  <c r="H59" i="26"/>
  <c r="J59" i="26"/>
  <c r="K59" i="26"/>
  <c r="L59" i="26"/>
  <c r="N59" i="26"/>
  <c r="S59" i="26"/>
  <c r="T59" i="26"/>
  <c r="AA59" i="26"/>
  <c r="AB59" i="26" s="1"/>
  <c r="AC59" i="26"/>
  <c r="AD59" i="26"/>
  <c r="AE59" i="26"/>
  <c r="AF59" i="26"/>
  <c r="AG59" i="26"/>
  <c r="AH59" i="26"/>
  <c r="AI59" i="26"/>
  <c r="AJ59" i="26"/>
  <c r="AK59" i="26"/>
  <c r="AL59" i="26"/>
  <c r="A60" i="26"/>
  <c r="B60" i="26" s="1"/>
  <c r="D60" i="26"/>
  <c r="G60" i="26"/>
  <c r="H60" i="26"/>
  <c r="J60" i="26"/>
  <c r="K60" i="26"/>
  <c r="L60" i="26"/>
  <c r="N60" i="26"/>
  <c r="P60" i="26" s="1"/>
  <c r="S60" i="26"/>
  <c r="T60" i="26"/>
  <c r="AA60" i="26"/>
  <c r="AB60" i="26" s="1"/>
  <c r="AC60" i="26"/>
  <c r="AD60" i="26"/>
  <c r="AE60" i="26"/>
  <c r="AF60" i="26"/>
  <c r="AG60" i="26"/>
  <c r="AH60" i="26"/>
  <c r="AI60" i="26"/>
  <c r="AJ60" i="26"/>
  <c r="AK60" i="26"/>
  <c r="AL60" i="26"/>
  <c r="A61" i="26"/>
  <c r="B61" i="26" s="1"/>
  <c r="D61" i="26"/>
  <c r="G61" i="26"/>
  <c r="H61" i="26"/>
  <c r="J61" i="26"/>
  <c r="K61" i="26"/>
  <c r="L61" i="26"/>
  <c r="N61" i="26"/>
  <c r="Q61" i="26" s="1"/>
  <c r="S61" i="26"/>
  <c r="T61" i="26"/>
  <c r="AA61" i="26"/>
  <c r="AB61" i="26" s="1"/>
  <c r="AC61" i="26"/>
  <c r="AD61" i="26"/>
  <c r="AE61" i="26"/>
  <c r="AF61" i="26"/>
  <c r="AG61" i="26"/>
  <c r="AH61" i="26"/>
  <c r="AI61" i="26"/>
  <c r="AJ61" i="26"/>
  <c r="AK61" i="26"/>
  <c r="AL61" i="26"/>
  <c r="A62" i="26"/>
  <c r="B62" i="26" s="1"/>
  <c r="D62" i="26"/>
  <c r="G62" i="26"/>
  <c r="H62" i="26"/>
  <c r="J62" i="26"/>
  <c r="K62" i="26"/>
  <c r="L62" i="26"/>
  <c r="N62" i="26"/>
  <c r="P62" i="26" s="1"/>
  <c r="S62" i="26"/>
  <c r="T62" i="26"/>
  <c r="AA62" i="26"/>
  <c r="AB62" i="26" s="1"/>
  <c r="AC62" i="26"/>
  <c r="AD62" i="26"/>
  <c r="AE62" i="26"/>
  <c r="AF62" i="26"/>
  <c r="AG62" i="26"/>
  <c r="AH62" i="26"/>
  <c r="AI62" i="26"/>
  <c r="AJ62" i="26"/>
  <c r="AK62" i="26"/>
  <c r="AL62" i="26"/>
  <c r="A63" i="26"/>
  <c r="D63" i="26"/>
  <c r="G63" i="26"/>
  <c r="H63" i="26"/>
  <c r="J63" i="26"/>
  <c r="K63" i="26"/>
  <c r="L63" i="26"/>
  <c r="N63" i="26"/>
  <c r="S63" i="26"/>
  <c r="T63" i="26"/>
  <c r="AA63" i="26"/>
  <c r="AB63" i="26" s="1"/>
  <c r="AC63" i="26"/>
  <c r="AD63" i="26"/>
  <c r="AE63" i="26"/>
  <c r="AF63" i="26"/>
  <c r="AG63" i="26"/>
  <c r="AH63" i="26"/>
  <c r="AI63" i="26"/>
  <c r="AJ63" i="26"/>
  <c r="AK63" i="26"/>
  <c r="AL63" i="26"/>
  <c r="A64" i="26"/>
  <c r="B64" i="26" s="1"/>
  <c r="D64" i="26"/>
  <c r="G64" i="26"/>
  <c r="H64" i="26"/>
  <c r="J64" i="26"/>
  <c r="K64" i="26"/>
  <c r="L64" i="26"/>
  <c r="N64" i="26"/>
  <c r="P64" i="26" s="1"/>
  <c r="S64" i="26"/>
  <c r="T64" i="26"/>
  <c r="AA64" i="26"/>
  <c r="AB64" i="26" s="1"/>
  <c r="AC64" i="26"/>
  <c r="AD64" i="26"/>
  <c r="AE64" i="26"/>
  <c r="AF64" i="26"/>
  <c r="AG64" i="26"/>
  <c r="AH64" i="26"/>
  <c r="AI64" i="26"/>
  <c r="AJ64" i="26"/>
  <c r="AK64" i="26"/>
  <c r="AL64" i="26"/>
  <c r="A65" i="26"/>
  <c r="B65" i="26" s="1"/>
  <c r="D65" i="26"/>
  <c r="G65" i="26"/>
  <c r="H65" i="26"/>
  <c r="J65" i="26"/>
  <c r="K65" i="26"/>
  <c r="L65" i="26"/>
  <c r="N65" i="26"/>
  <c r="Q65" i="26" s="1"/>
  <c r="S65" i="26"/>
  <c r="T65" i="26"/>
  <c r="AA65" i="26"/>
  <c r="AB65" i="26" s="1"/>
  <c r="AC65" i="26"/>
  <c r="AD65" i="26"/>
  <c r="AE65" i="26"/>
  <c r="AF65" i="26"/>
  <c r="AG65" i="26"/>
  <c r="AH65" i="26"/>
  <c r="AI65" i="26"/>
  <c r="AJ65" i="26"/>
  <c r="AK65" i="26"/>
  <c r="AL65" i="26"/>
  <c r="A66" i="26"/>
  <c r="B66" i="26" s="1"/>
  <c r="D66" i="26"/>
  <c r="G66" i="26"/>
  <c r="H66" i="26"/>
  <c r="J66" i="26"/>
  <c r="K66" i="26"/>
  <c r="L66" i="26"/>
  <c r="N66" i="26"/>
  <c r="P66" i="26" s="1"/>
  <c r="S66" i="26"/>
  <c r="T66" i="26"/>
  <c r="AA66" i="26"/>
  <c r="AB66" i="26" s="1"/>
  <c r="AC66" i="26"/>
  <c r="AD66" i="26"/>
  <c r="AE66" i="26"/>
  <c r="AF66" i="26"/>
  <c r="AG66" i="26"/>
  <c r="AH66" i="26"/>
  <c r="AI66" i="26"/>
  <c r="AJ66" i="26"/>
  <c r="AK66" i="26"/>
  <c r="AL66" i="26"/>
  <c r="A45" i="26"/>
  <c r="D45" i="26"/>
  <c r="G45" i="26"/>
  <c r="H45" i="26"/>
  <c r="J45" i="26"/>
  <c r="K45" i="26"/>
  <c r="L45" i="26"/>
  <c r="N45" i="26"/>
  <c r="O45" i="26" s="1"/>
  <c r="S45" i="26"/>
  <c r="T45" i="26"/>
  <c r="AA45" i="26"/>
  <c r="AB45" i="26" s="1"/>
  <c r="AC45" i="26"/>
  <c r="AD45" i="26"/>
  <c r="AE45" i="26"/>
  <c r="AF45" i="26"/>
  <c r="AG45" i="26"/>
  <c r="AH45" i="26"/>
  <c r="AI45" i="26"/>
  <c r="AJ45" i="26"/>
  <c r="AK45" i="26"/>
  <c r="AL45" i="26"/>
  <c r="A46" i="26"/>
  <c r="D46" i="26"/>
  <c r="G46" i="26"/>
  <c r="H46" i="26"/>
  <c r="J46" i="26"/>
  <c r="K46" i="26"/>
  <c r="L46" i="26"/>
  <c r="N46" i="26"/>
  <c r="P46" i="26" s="1"/>
  <c r="S46" i="26"/>
  <c r="T46" i="26"/>
  <c r="AA46" i="26"/>
  <c r="AB46" i="26" s="1"/>
  <c r="AC46" i="26"/>
  <c r="AD46" i="26"/>
  <c r="AE46" i="26"/>
  <c r="AF46" i="26"/>
  <c r="AG46" i="26"/>
  <c r="AH46" i="26"/>
  <c r="AI46" i="26"/>
  <c r="AJ46" i="26"/>
  <c r="AK46" i="26"/>
  <c r="AL46" i="26"/>
  <c r="A47" i="26"/>
  <c r="B47" i="26" s="1"/>
  <c r="D47" i="26"/>
  <c r="G47" i="26"/>
  <c r="H47" i="26"/>
  <c r="J47" i="26"/>
  <c r="K47" i="26"/>
  <c r="L47" i="26"/>
  <c r="N47" i="26"/>
  <c r="O47" i="26" s="1"/>
  <c r="S47" i="26"/>
  <c r="T47" i="26"/>
  <c r="AA47" i="26"/>
  <c r="AB47" i="26" s="1"/>
  <c r="AC47" i="26"/>
  <c r="AD47" i="26"/>
  <c r="AE47" i="26"/>
  <c r="AF47" i="26"/>
  <c r="AG47" i="26"/>
  <c r="AH47" i="26"/>
  <c r="AI47" i="26"/>
  <c r="AJ47" i="26"/>
  <c r="AK47" i="26"/>
  <c r="AL47" i="26"/>
  <c r="A48" i="26"/>
  <c r="D48" i="26"/>
  <c r="G48" i="26"/>
  <c r="H48" i="26"/>
  <c r="J48" i="26"/>
  <c r="K48" i="26"/>
  <c r="L48" i="26"/>
  <c r="N48" i="26"/>
  <c r="O48" i="26" s="1"/>
  <c r="S48" i="26"/>
  <c r="T48" i="26"/>
  <c r="AA48" i="26"/>
  <c r="AB48" i="26" s="1"/>
  <c r="AC48" i="26"/>
  <c r="AD48" i="26"/>
  <c r="AE48" i="26"/>
  <c r="AF48" i="26"/>
  <c r="AG48" i="26"/>
  <c r="AH48" i="26"/>
  <c r="AI48" i="26"/>
  <c r="AJ48" i="26"/>
  <c r="AK48" i="26"/>
  <c r="AL48" i="26"/>
  <c r="A49" i="26"/>
  <c r="D49" i="26"/>
  <c r="G49" i="26"/>
  <c r="H49" i="26"/>
  <c r="J49" i="26"/>
  <c r="K49" i="26"/>
  <c r="L49" i="26"/>
  <c r="N49" i="26"/>
  <c r="O49" i="26" s="1"/>
  <c r="S49" i="26"/>
  <c r="T49" i="26"/>
  <c r="AA49" i="26"/>
  <c r="AB49" i="26" s="1"/>
  <c r="AC49" i="26"/>
  <c r="AD49" i="26"/>
  <c r="AE49" i="26"/>
  <c r="AF49" i="26"/>
  <c r="AG49" i="26"/>
  <c r="AH49" i="26"/>
  <c r="AI49" i="26"/>
  <c r="AJ49" i="26"/>
  <c r="AK49" i="26"/>
  <c r="AL49" i="26"/>
  <c r="A50" i="26"/>
  <c r="B50" i="26" s="1"/>
  <c r="D50" i="26"/>
  <c r="G50" i="26"/>
  <c r="H50" i="26"/>
  <c r="J50" i="26"/>
  <c r="K50" i="26"/>
  <c r="L50" i="26"/>
  <c r="N50" i="26"/>
  <c r="P50" i="26" s="1"/>
  <c r="S50" i="26"/>
  <c r="T50" i="26"/>
  <c r="AA50" i="26"/>
  <c r="AB50" i="26" s="1"/>
  <c r="AC50" i="26"/>
  <c r="AD50" i="26"/>
  <c r="AE50" i="26"/>
  <c r="AF50" i="26"/>
  <c r="AG50" i="26"/>
  <c r="AH50" i="26"/>
  <c r="AI50" i="26"/>
  <c r="AJ50" i="26"/>
  <c r="AK50" i="26"/>
  <c r="AL50" i="26"/>
  <c r="A51" i="26"/>
  <c r="D51" i="26"/>
  <c r="G51" i="26"/>
  <c r="H51" i="26"/>
  <c r="J51" i="26"/>
  <c r="K51" i="26"/>
  <c r="L51" i="26"/>
  <c r="N51" i="26"/>
  <c r="O51" i="26" s="1"/>
  <c r="S51" i="26"/>
  <c r="T51" i="26"/>
  <c r="AA51" i="26"/>
  <c r="AB51" i="26" s="1"/>
  <c r="AC51" i="26"/>
  <c r="AD51" i="26"/>
  <c r="AE51" i="26"/>
  <c r="AF51" i="26"/>
  <c r="AG51" i="26"/>
  <c r="AH51" i="26"/>
  <c r="AI51" i="26"/>
  <c r="AJ51" i="26"/>
  <c r="AK51" i="26"/>
  <c r="AL51" i="26"/>
  <c r="A52" i="26"/>
  <c r="D52" i="26"/>
  <c r="G52" i="26"/>
  <c r="H52" i="26"/>
  <c r="J52" i="26"/>
  <c r="K52" i="26"/>
  <c r="L52" i="26"/>
  <c r="N52" i="26"/>
  <c r="O52" i="26" s="1"/>
  <c r="S52" i="26"/>
  <c r="T52" i="26"/>
  <c r="AA52" i="26"/>
  <c r="AB52" i="26" s="1"/>
  <c r="AC52" i="26"/>
  <c r="AD52" i="26"/>
  <c r="AE52" i="26"/>
  <c r="AF52" i="26"/>
  <c r="AG52" i="26"/>
  <c r="AH52" i="26"/>
  <c r="AI52" i="26"/>
  <c r="AJ52" i="26"/>
  <c r="AK52" i="26"/>
  <c r="AL52" i="26"/>
  <c r="A53" i="26"/>
  <c r="D53" i="26"/>
  <c r="G53" i="26"/>
  <c r="H53" i="26"/>
  <c r="J53" i="26"/>
  <c r="K53" i="26"/>
  <c r="L53" i="26"/>
  <c r="N53" i="26"/>
  <c r="O53" i="26" s="1"/>
  <c r="S53" i="26"/>
  <c r="T53" i="26"/>
  <c r="AA53" i="26"/>
  <c r="AB53" i="26" s="1"/>
  <c r="AC53" i="26"/>
  <c r="AD53" i="26"/>
  <c r="AE53" i="26"/>
  <c r="AF53" i="26"/>
  <c r="AG53" i="26"/>
  <c r="AH53" i="26"/>
  <c r="AI53" i="26"/>
  <c r="AJ53" i="26"/>
  <c r="AK53" i="26"/>
  <c r="AL53" i="26"/>
  <c r="A54" i="26"/>
  <c r="D54" i="26"/>
  <c r="G54" i="26"/>
  <c r="H54" i="26"/>
  <c r="J54" i="26"/>
  <c r="K54" i="26"/>
  <c r="L54" i="26"/>
  <c r="N54" i="26"/>
  <c r="O54" i="26" s="1"/>
  <c r="S54" i="26"/>
  <c r="T54" i="26"/>
  <c r="AA54" i="26"/>
  <c r="AB54" i="26" s="1"/>
  <c r="AC54" i="26"/>
  <c r="AD54" i="26"/>
  <c r="AE54" i="26"/>
  <c r="AF54" i="26"/>
  <c r="AG54" i="26"/>
  <c r="AH54" i="26"/>
  <c r="AI54" i="26"/>
  <c r="AJ54" i="26"/>
  <c r="AK54" i="26"/>
  <c r="AL54" i="26"/>
  <c r="A55" i="26"/>
  <c r="B55" i="26" s="1"/>
  <c r="D55" i="26"/>
  <c r="G55" i="26"/>
  <c r="H55" i="26"/>
  <c r="J55" i="26"/>
  <c r="K55" i="26"/>
  <c r="L55" i="26"/>
  <c r="N55" i="26"/>
  <c r="O55" i="26" s="1"/>
  <c r="S55" i="26"/>
  <c r="T55" i="26"/>
  <c r="AA55" i="26"/>
  <c r="AB55" i="26" s="1"/>
  <c r="AC55" i="26"/>
  <c r="AD55" i="26"/>
  <c r="AE55" i="26"/>
  <c r="AF55" i="26"/>
  <c r="AG55" i="26"/>
  <c r="AH55" i="26"/>
  <c r="AI55" i="26"/>
  <c r="AJ55" i="26"/>
  <c r="AK55" i="26"/>
  <c r="AL55" i="26"/>
  <c r="A30" i="26"/>
  <c r="B30" i="26" s="1"/>
  <c r="D30" i="26"/>
  <c r="G30" i="26"/>
  <c r="H30" i="26"/>
  <c r="J30" i="26"/>
  <c r="K30" i="26"/>
  <c r="L30" i="26"/>
  <c r="N30" i="26"/>
  <c r="Q30" i="26" s="1"/>
  <c r="S30" i="26"/>
  <c r="T30" i="26"/>
  <c r="AA30" i="26"/>
  <c r="AB30" i="26" s="1"/>
  <c r="AC30" i="26"/>
  <c r="AD30" i="26"/>
  <c r="AE30" i="26"/>
  <c r="AF30" i="26"/>
  <c r="AG30" i="26"/>
  <c r="AH30" i="26"/>
  <c r="AI30" i="26"/>
  <c r="AJ30" i="26"/>
  <c r="AK30" i="26"/>
  <c r="AL30" i="26"/>
  <c r="A31" i="26"/>
  <c r="D31" i="26"/>
  <c r="G31" i="26"/>
  <c r="H31" i="26"/>
  <c r="J31" i="26"/>
  <c r="K31" i="26"/>
  <c r="L31" i="26"/>
  <c r="N31" i="26"/>
  <c r="O31" i="26" s="1"/>
  <c r="S31" i="26"/>
  <c r="T31" i="26"/>
  <c r="AA31" i="26"/>
  <c r="AB31" i="26" s="1"/>
  <c r="AC31" i="26"/>
  <c r="AD31" i="26"/>
  <c r="AE31" i="26"/>
  <c r="AF31" i="26"/>
  <c r="AG31" i="26"/>
  <c r="AH31" i="26"/>
  <c r="AI31" i="26"/>
  <c r="AJ31" i="26"/>
  <c r="AK31" i="26"/>
  <c r="AL31" i="26"/>
  <c r="A32" i="26"/>
  <c r="B32" i="26" s="1"/>
  <c r="D32" i="26"/>
  <c r="G32" i="26"/>
  <c r="H32" i="26"/>
  <c r="J32" i="26"/>
  <c r="K32" i="26"/>
  <c r="L32" i="26"/>
  <c r="N32" i="26"/>
  <c r="P32" i="26" s="1"/>
  <c r="S32" i="26"/>
  <c r="T32" i="26"/>
  <c r="AA32" i="26"/>
  <c r="AB32" i="26" s="1"/>
  <c r="AC32" i="26"/>
  <c r="AD32" i="26"/>
  <c r="AE32" i="26"/>
  <c r="AF32" i="26"/>
  <c r="AG32" i="26"/>
  <c r="AH32" i="26"/>
  <c r="AI32" i="26"/>
  <c r="AJ32" i="26"/>
  <c r="AK32" i="26"/>
  <c r="AL32" i="26"/>
  <c r="A33" i="26"/>
  <c r="D33" i="26"/>
  <c r="G33" i="26"/>
  <c r="H33" i="26"/>
  <c r="J33" i="26"/>
  <c r="K33" i="26"/>
  <c r="L33" i="26"/>
  <c r="N33" i="26"/>
  <c r="Q33" i="26" s="1"/>
  <c r="S33" i="26"/>
  <c r="T33" i="26"/>
  <c r="AA33" i="26"/>
  <c r="AB33" i="26" s="1"/>
  <c r="AC33" i="26"/>
  <c r="AD33" i="26"/>
  <c r="AE33" i="26"/>
  <c r="AF33" i="26"/>
  <c r="AG33" i="26"/>
  <c r="AH33" i="26"/>
  <c r="AI33" i="26"/>
  <c r="AJ33" i="26"/>
  <c r="AK33" i="26"/>
  <c r="AL33" i="26"/>
  <c r="A34" i="26"/>
  <c r="D34" i="26"/>
  <c r="G34" i="26"/>
  <c r="H34" i="26"/>
  <c r="J34" i="26"/>
  <c r="K34" i="26"/>
  <c r="L34" i="26"/>
  <c r="N34" i="26"/>
  <c r="O34" i="26" s="1"/>
  <c r="S34" i="26"/>
  <c r="T34" i="26"/>
  <c r="AA34" i="26"/>
  <c r="AB34" i="26" s="1"/>
  <c r="AC34" i="26"/>
  <c r="AD34" i="26"/>
  <c r="AE34" i="26"/>
  <c r="AF34" i="26"/>
  <c r="AG34" i="26"/>
  <c r="AH34" i="26"/>
  <c r="AI34" i="26"/>
  <c r="AJ34" i="26"/>
  <c r="AK34" i="26"/>
  <c r="AL34" i="26"/>
  <c r="A35" i="26"/>
  <c r="B35" i="26" s="1"/>
  <c r="D35" i="26"/>
  <c r="G35" i="26"/>
  <c r="H35" i="26"/>
  <c r="J35" i="26"/>
  <c r="K35" i="26"/>
  <c r="L35" i="26"/>
  <c r="N35" i="26"/>
  <c r="P35" i="26" s="1"/>
  <c r="S35" i="26"/>
  <c r="T35" i="26"/>
  <c r="AA35" i="26"/>
  <c r="AB35" i="26" s="1"/>
  <c r="AC35" i="26"/>
  <c r="AD35" i="26"/>
  <c r="AE35" i="26"/>
  <c r="AF35" i="26"/>
  <c r="AG35" i="26"/>
  <c r="AH35" i="26"/>
  <c r="AI35" i="26"/>
  <c r="AJ35" i="26"/>
  <c r="AK35" i="26"/>
  <c r="AL35" i="26"/>
  <c r="A36" i="26"/>
  <c r="B36" i="26" s="1"/>
  <c r="D36" i="26"/>
  <c r="G36" i="26"/>
  <c r="H36" i="26"/>
  <c r="J36" i="26"/>
  <c r="K36" i="26"/>
  <c r="L36" i="26"/>
  <c r="N36" i="26"/>
  <c r="Q36" i="26" s="1"/>
  <c r="S36" i="26"/>
  <c r="T36" i="26"/>
  <c r="AA36" i="26"/>
  <c r="AB36" i="26" s="1"/>
  <c r="AC36" i="26"/>
  <c r="AD36" i="26"/>
  <c r="AE36" i="26"/>
  <c r="AF36" i="26"/>
  <c r="AG36" i="26"/>
  <c r="AH36" i="26"/>
  <c r="AI36" i="26"/>
  <c r="AJ36" i="26"/>
  <c r="AK36" i="26"/>
  <c r="AL36" i="26"/>
  <c r="A37" i="26"/>
  <c r="B37" i="26" s="1"/>
  <c r="D37" i="26"/>
  <c r="G37" i="26"/>
  <c r="H37" i="26"/>
  <c r="J37" i="26"/>
  <c r="K37" i="26"/>
  <c r="L37" i="26"/>
  <c r="N37" i="26"/>
  <c r="P37" i="26" s="1"/>
  <c r="S37" i="26"/>
  <c r="T37" i="26"/>
  <c r="AA37" i="26"/>
  <c r="AB37" i="26" s="1"/>
  <c r="AC37" i="26"/>
  <c r="AD37" i="26"/>
  <c r="AE37" i="26"/>
  <c r="AF37" i="26"/>
  <c r="AG37" i="26"/>
  <c r="AH37" i="26"/>
  <c r="AI37" i="26"/>
  <c r="AJ37" i="26"/>
  <c r="AK37" i="26"/>
  <c r="AL37" i="26"/>
  <c r="A38" i="26"/>
  <c r="D38" i="26"/>
  <c r="G38" i="26"/>
  <c r="H38" i="26"/>
  <c r="J38" i="26"/>
  <c r="K38" i="26"/>
  <c r="L38" i="26"/>
  <c r="N38" i="26"/>
  <c r="P38" i="26" s="1"/>
  <c r="S38" i="26"/>
  <c r="T38" i="26"/>
  <c r="AA38" i="26"/>
  <c r="AB38" i="26" s="1"/>
  <c r="AC38" i="26"/>
  <c r="AD38" i="26"/>
  <c r="AE38" i="26"/>
  <c r="AF38" i="26"/>
  <c r="AG38" i="26"/>
  <c r="AH38" i="26"/>
  <c r="AI38" i="26"/>
  <c r="AJ38" i="26"/>
  <c r="AK38" i="26"/>
  <c r="AL38" i="26"/>
  <c r="A39" i="26"/>
  <c r="B39" i="26" s="1"/>
  <c r="D39" i="26"/>
  <c r="G39" i="26"/>
  <c r="H39" i="26"/>
  <c r="J39" i="26"/>
  <c r="K39" i="26"/>
  <c r="L39" i="26"/>
  <c r="N39" i="26"/>
  <c r="P39" i="26" s="1"/>
  <c r="S39" i="26"/>
  <c r="T39" i="26"/>
  <c r="AA39" i="26"/>
  <c r="AB39" i="26" s="1"/>
  <c r="AC39" i="26"/>
  <c r="AD39" i="26"/>
  <c r="AE39" i="26"/>
  <c r="AF39" i="26"/>
  <c r="AG39" i="26"/>
  <c r="AH39" i="26"/>
  <c r="AI39" i="26"/>
  <c r="AJ39" i="26"/>
  <c r="AK39" i="26"/>
  <c r="AL39" i="26"/>
  <c r="A40" i="26"/>
  <c r="D40" i="26"/>
  <c r="G40" i="26"/>
  <c r="H40" i="26"/>
  <c r="J40" i="26"/>
  <c r="K40" i="26"/>
  <c r="L40" i="26"/>
  <c r="N40" i="26"/>
  <c r="O40" i="26" s="1"/>
  <c r="S40" i="26"/>
  <c r="T40" i="26"/>
  <c r="AA40" i="26"/>
  <c r="AB40" i="26" s="1"/>
  <c r="AC40" i="26"/>
  <c r="AD40" i="26"/>
  <c r="AE40" i="26"/>
  <c r="AF40" i="26"/>
  <c r="AG40" i="26"/>
  <c r="AH40" i="26"/>
  <c r="AI40" i="26"/>
  <c r="AJ40" i="26"/>
  <c r="AK40" i="26"/>
  <c r="AL40" i="26"/>
  <c r="A41" i="26"/>
  <c r="B41" i="26" s="1"/>
  <c r="D41" i="26"/>
  <c r="G41" i="26"/>
  <c r="H41" i="26"/>
  <c r="J41" i="26"/>
  <c r="K41" i="26"/>
  <c r="L41" i="26"/>
  <c r="N41" i="26"/>
  <c r="P41" i="26" s="1"/>
  <c r="S41" i="26"/>
  <c r="T41" i="26"/>
  <c r="AA41" i="26"/>
  <c r="AB41" i="26" s="1"/>
  <c r="AC41" i="26"/>
  <c r="AD41" i="26"/>
  <c r="AE41" i="26"/>
  <c r="AF41" i="26"/>
  <c r="AG41" i="26"/>
  <c r="AH41" i="26"/>
  <c r="AI41" i="26"/>
  <c r="AJ41" i="26"/>
  <c r="AK41" i="26"/>
  <c r="AL41" i="26"/>
  <c r="A42" i="26"/>
  <c r="B42" i="26" s="1"/>
  <c r="D42" i="26"/>
  <c r="G42" i="26"/>
  <c r="H42" i="26"/>
  <c r="J42" i="26"/>
  <c r="K42" i="26"/>
  <c r="L42" i="26"/>
  <c r="N42" i="26"/>
  <c r="Q42" i="26" s="1"/>
  <c r="S42" i="26"/>
  <c r="T42" i="26"/>
  <c r="AA42" i="26"/>
  <c r="AB42" i="26" s="1"/>
  <c r="AC42" i="26"/>
  <c r="AD42" i="26"/>
  <c r="AE42" i="26"/>
  <c r="AF42" i="26"/>
  <c r="AG42" i="26"/>
  <c r="AH42" i="26"/>
  <c r="AI42" i="26"/>
  <c r="AJ42" i="26"/>
  <c r="AK42" i="26"/>
  <c r="AL42" i="26"/>
  <c r="A43" i="26"/>
  <c r="B43" i="26" s="1"/>
  <c r="D43" i="26"/>
  <c r="G43" i="26"/>
  <c r="H43" i="26"/>
  <c r="J43" i="26"/>
  <c r="K43" i="26"/>
  <c r="L43" i="26"/>
  <c r="N43" i="26"/>
  <c r="O43" i="26" s="1"/>
  <c r="S43" i="26"/>
  <c r="T43" i="26"/>
  <c r="AA43" i="26"/>
  <c r="AB43" i="26" s="1"/>
  <c r="AC43" i="26"/>
  <c r="AD43" i="26"/>
  <c r="AE43" i="26"/>
  <c r="AF43" i="26"/>
  <c r="AG43" i="26"/>
  <c r="AH43" i="26"/>
  <c r="AI43" i="26"/>
  <c r="AJ43" i="26"/>
  <c r="AK43" i="26"/>
  <c r="AL43" i="26"/>
  <c r="A44" i="26"/>
  <c r="D44" i="26"/>
  <c r="G44" i="26"/>
  <c r="H44" i="26"/>
  <c r="J44" i="26"/>
  <c r="K44" i="26"/>
  <c r="L44" i="26"/>
  <c r="N44" i="26"/>
  <c r="O44" i="26" s="1"/>
  <c r="S44" i="26"/>
  <c r="T44" i="26"/>
  <c r="AA44" i="26"/>
  <c r="AB44" i="26" s="1"/>
  <c r="AC44" i="26"/>
  <c r="AD44" i="26"/>
  <c r="AE44" i="26"/>
  <c r="AF44" i="26"/>
  <c r="AG44" i="26"/>
  <c r="AH44" i="26"/>
  <c r="AI44" i="26"/>
  <c r="AJ44" i="26"/>
  <c r="AK44" i="26"/>
  <c r="AL44" i="26"/>
  <c r="O66" i="26" l="1"/>
  <c r="O42" i="26"/>
  <c r="O41" i="26"/>
  <c r="O62" i="26"/>
  <c r="O61" i="26"/>
  <c r="O60" i="26"/>
  <c r="O39" i="26"/>
  <c r="O32" i="26"/>
  <c r="P51" i="26"/>
  <c r="P48" i="26"/>
  <c r="Q66" i="26"/>
  <c r="O65" i="26"/>
  <c r="O64" i="26"/>
  <c r="O57" i="26"/>
  <c r="B49" i="26"/>
  <c r="B38" i="26"/>
  <c r="B51" i="26"/>
  <c r="B46" i="26"/>
  <c r="B59" i="26"/>
  <c r="B54" i="26"/>
  <c r="B53" i="26"/>
  <c r="B52" i="26"/>
  <c r="P36" i="26"/>
  <c r="B34" i="26"/>
  <c r="P30" i="26"/>
  <c r="O58" i="26"/>
  <c r="B40" i="26"/>
  <c r="B48" i="26"/>
  <c r="B44" i="26"/>
  <c r="B45" i="26"/>
  <c r="O37" i="26"/>
  <c r="O36" i="26"/>
  <c r="O35" i="26"/>
  <c r="B33" i="26"/>
  <c r="B31" i="26"/>
  <c r="O30" i="26"/>
  <c r="Q51" i="26"/>
  <c r="O50" i="26"/>
  <c r="Q48" i="26"/>
  <c r="B63" i="26"/>
  <c r="P57" i="26"/>
  <c r="O56" i="26"/>
  <c r="Q62" i="26"/>
  <c r="O38" i="26"/>
  <c r="P65" i="26"/>
  <c r="Q58" i="26"/>
  <c r="Q55" i="26"/>
  <c r="Q47" i="26"/>
  <c r="Q43" i="26"/>
  <c r="P43" i="26"/>
  <c r="Q37" i="26"/>
  <c r="P33" i="26"/>
  <c r="P55" i="26"/>
  <c r="P47" i="26"/>
  <c r="Q39" i="26"/>
  <c r="P42" i="26"/>
  <c r="O33" i="26"/>
  <c r="O46" i="26"/>
  <c r="P61" i="26"/>
  <c r="O63" i="26"/>
  <c r="P63" i="26"/>
  <c r="Q63" i="26"/>
  <c r="O59" i="26"/>
  <c r="P59" i="26"/>
  <c r="Q59" i="26"/>
  <c r="Q64" i="26"/>
  <c r="Q60" i="26"/>
  <c r="Q56" i="26"/>
  <c r="Q49" i="26"/>
  <c r="Q45" i="26"/>
  <c r="Q53" i="26"/>
  <c r="P54" i="26"/>
  <c r="P53" i="26"/>
  <c r="P52" i="26"/>
  <c r="Q50" i="26"/>
  <c r="P49" i="26"/>
  <c r="Q46" i="26"/>
  <c r="P45" i="26"/>
  <c r="Q54" i="26"/>
  <c r="Q52" i="26"/>
  <c r="Q40" i="26"/>
  <c r="Q34" i="26"/>
  <c r="Q31" i="26"/>
  <c r="Q44" i="26"/>
  <c r="P44" i="26"/>
  <c r="Q41" i="26"/>
  <c r="P40" i="26"/>
  <c r="Q38" i="26"/>
  <c r="Q35" i="26"/>
  <c r="P34" i="26"/>
  <c r="Q32" i="26"/>
  <c r="P31" i="26"/>
  <c r="A68" i="24"/>
  <c r="A49" i="24"/>
  <c r="A50" i="24"/>
  <c r="A51" i="24"/>
  <c r="X169" i="23"/>
  <c r="Y169" i="23" s="1"/>
  <c r="X170" i="23"/>
  <c r="Y170" i="23" s="1"/>
  <c r="W170" i="23" s="1"/>
  <c r="X177" i="23"/>
  <c r="Y177" i="23" s="1"/>
  <c r="W177" i="23" s="1"/>
  <c r="Q169" i="23"/>
  <c r="R169" i="23"/>
  <c r="Q170" i="23"/>
  <c r="R170" i="23"/>
  <c r="Q177" i="23"/>
  <c r="R177" i="23"/>
  <c r="Q167" i="23"/>
  <c r="R167" i="23"/>
  <c r="D177" i="23"/>
  <c r="C169" i="23"/>
  <c r="C170" i="23"/>
  <c r="C177" i="23"/>
  <c r="A169" i="23"/>
  <c r="A170" i="23"/>
  <c r="A177" i="23"/>
  <c r="V177" i="23"/>
  <c r="V170" i="23"/>
  <c r="V169" i="23"/>
  <c r="D170" i="23"/>
  <c r="D169" i="23"/>
  <c r="B177" i="23"/>
  <c r="B170" i="23"/>
  <c r="B169" i="23"/>
  <c r="X174" i="23"/>
  <c r="Y174" i="23" s="1"/>
  <c r="X175" i="23"/>
  <c r="Y175" i="23" s="1"/>
  <c r="X176" i="23"/>
  <c r="Y176" i="23" s="1"/>
  <c r="X178" i="23"/>
  <c r="Y178" i="23" s="1"/>
  <c r="X179" i="23"/>
  <c r="Y179" i="23" s="1"/>
  <c r="X180" i="23"/>
  <c r="Y180" i="23" s="1"/>
  <c r="X181" i="23"/>
  <c r="Y181" i="23" s="1"/>
  <c r="X182" i="23"/>
  <c r="Y182" i="23" s="1"/>
  <c r="X183" i="23"/>
  <c r="Y183" i="23" s="1"/>
  <c r="X184" i="23"/>
  <c r="Y184" i="23" s="1"/>
  <c r="X185" i="23"/>
  <c r="Y185" i="23" s="1"/>
  <c r="X186" i="23"/>
  <c r="Y186" i="23" s="1"/>
  <c r="X173" i="23"/>
  <c r="Y173" i="23" s="1"/>
  <c r="C173" i="23"/>
  <c r="Q173" i="23"/>
  <c r="R173" i="23"/>
  <c r="V173" i="23"/>
  <c r="D173" i="23"/>
  <c r="B173" i="23"/>
  <c r="A173" i="23"/>
  <c r="Q32" i="15" l="1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D45" i="17" l="1"/>
  <c r="D46" i="17"/>
  <c r="D47" i="17"/>
  <c r="D48" i="17"/>
  <c r="D49" i="17"/>
  <c r="D50" i="17"/>
  <c r="D39" i="17"/>
  <c r="D40" i="17"/>
  <c r="D41" i="17"/>
  <c r="D42" i="17"/>
  <c r="D43" i="17"/>
  <c r="D44" i="17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C52" i="7"/>
  <c r="D52" i="7"/>
  <c r="E52" i="7"/>
  <c r="F52" i="7"/>
  <c r="H52" i="7"/>
  <c r="L52" i="7"/>
  <c r="C53" i="7"/>
  <c r="D53" i="7"/>
  <c r="E53" i="7"/>
  <c r="F53" i="7"/>
  <c r="H53" i="7"/>
  <c r="L53" i="7"/>
  <c r="C54" i="7"/>
  <c r="D54" i="7"/>
  <c r="E54" i="7"/>
  <c r="F54" i="7"/>
  <c r="H54" i="7"/>
  <c r="L54" i="7"/>
  <c r="C55" i="7"/>
  <c r="D55" i="7"/>
  <c r="E55" i="7"/>
  <c r="F55" i="7"/>
  <c r="H55" i="7"/>
  <c r="L55" i="7"/>
  <c r="C56" i="7"/>
  <c r="D56" i="7"/>
  <c r="E56" i="7"/>
  <c r="F56" i="7"/>
  <c r="H56" i="7"/>
  <c r="L56" i="7"/>
  <c r="C57" i="7"/>
  <c r="D57" i="7"/>
  <c r="E57" i="7"/>
  <c r="F57" i="7"/>
  <c r="H57" i="7"/>
  <c r="L57" i="7"/>
  <c r="C58" i="7"/>
  <c r="D58" i="7"/>
  <c r="E58" i="7"/>
  <c r="F58" i="7"/>
  <c r="H58" i="7"/>
  <c r="L58" i="7"/>
  <c r="C59" i="7"/>
  <c r="D59" i="7"/>
  <c r="E59" i="7"/>
  <c r="F59" i="7"/>
  <c r="H59" i="7"/>
  <c r="L59" i="7"/>
  <c r="C60" i="7"/>
  <c r="D60" i="7"/>
  <c r="E60" i="7"/>
  <c r="F60" i="7"/>
  <c r="H60" i="7"/>
  <c r="L60" i="7"/>
  <c r="C61" i="7"/>
  <c r="D61" i="7"/>
  <c r="E61" i="7"/>
  <c r="F61" i="7"/>
  <c r="H61" i="7"/>
  <c r="L61" i="7"/>
  <c r="C62" i="7"/>
  <c r="D62" i="7"/>
  <c r="E62" i="7"/>
  <c r="F62" i="7"/>
  <c r="H62" i="7"/>
  <c r="L62" i="7"/>
  <c r="C63" i="7"/>
  <c r="D63" i="7"/>
  <c r="E63" i="7"/>
  <c r="F63" i="7"/>
  <c r="H63" i="7"/>
  <c r="L63" i="7"/>
  <c r="C64" i="7"/>
  <c r="D64" i="7"/>
  <c r="E64" i="7"/>
  <c r="F64" i="7"/>
  <c r="H64" i="7"/>
  <c r="K64" i="7"/>
  <c r="L64" i="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F516" i="27"/>
  <c r="I516" i="27"/>
  <c r="K516" i="27"/>
  <c r="F517" i="27"/>
  <c r="I517" i="27"/>
  <c r="K517" i="27"/>
  <c r="F518" i="27"/>
  <c r="I518" i="27"/>
  <c r="K518" i="27"/>
  <c r="F519" i="27"/>
  <c r="I519" i="27"/>
  <c r="K519" i="27"/>
  <c r="F520" i="27"/>
  <c r="I520" i="27"/>
  <c r="K520" i="27"/>
  <c r="F521" i="27"/>
  <c r="I521" i="27"/>
  <c r="K521" i="27"/>
  <c r="F522" i="27"/>
  <c r="I522" i="27"/>
  <c r="K522" i="27"/>
  <c r="F523" i="27"/>
  <c r="I523" i="27"/>
  <c r="K523" i="27"/>
  <c r="F524" i="27"/>
  <c r="I524" i="27"/>
  <c r="F525" i="27"/>
  <c r="I525" i="27"/>
  <c r="K525" i="27"/>
  <c r="F526" i="27"/>
  <c r="I526" i="27"/>
  <c r="K526" i="27"/>
  <c r="F527" i="27"/>
  <c r="I527" i="27"/>
  <c r="K527" i="27"/>
  <c r="F528" i="27"/>
  <c r="I528" i="27"/>
  <c r="K528" i="27"/>
  <c r="F529" i="27"/>
  <c r="I529" i="27"/>
  <c r="K529" i="27"/>
  <c r="F530" i="27"/>
  <c r="I530" i="27"/>
  <c r="K530" i="27"/>
  <c r="F531" i="27"/>
  <c r="I531" i="27"/>
  <c r="K531" i="27"/>
  <c r="F532" i="27"/>
  <c r="I532" i="27"/>
  <c r="K532" i="27"/>
  <c r="F533" i="27"/>
  <c r="I533" i="27"/>
  <c r="K533" i="27"/>
  <c r="F534" i="27"/>
  <c r="I534" i="27"/>
  <c r="K534" i="27"/>
  <c r="F535" i="27"/>
  <c r="I535" i="27"/>
  <c r="F536" i="27"/>
  <c r="I536" i="27"/>
  <c r="K536" i="27"/>
  <c r="F537" i="27"/>
  <c r="I537" i="27"/>
  <c r="K537" i="27"/>
  <c r="F538" i="27"/>
  <c r="I538" i="27"/>
  <c r="K538" i="27"/>
  <c r="F539" i="27"/>
  <c r="I539" i="27"/>
  <c r="K539" i="27"/>
  <c r="F540" i="27"/>
  <c r="I540" i="27"/>
  <c r="K540" i="27"/>
  <c r="F541" i="27"/>
  <c r="I541" i="27"/>
  <c r="K541" i="27"/>
  <c r="F542" i="27"/>
  <c r="I542" i="27"/>
  <c r="K542" i="27"/>
  <c r="F543" i="27"/>
  <c r="I543" i="27"/>
  <c r="K543" i="27"/>
  <c r="F544" i="27"/>
  <c r="I544" i="27"/>
  <c r="K544" i="27"/>
  <c r="F545" i="27"/>
  <c r="I545" i="27"/>
  <c r="F546" i="27"/>
  <c r="I546" i="27"/>
  <c r="K546" i="27"/>
  <c r="F547" i="27"/>
  <c r="I547" i="27"/>
  <c r="F548" i="27"/>
  <c r="I548" i="27"/>
  <c r="K548" i="27"/>
  <c r="F549" i="27"/>
  <c r="I549" i="27"/>
  <c r="F550" i="27"/>
  <c r="I550" i="27"/>
  <c r="K550" i="27"/>
  <c r="F551" i="27"/>
  <c r="I551" i="27"/>
  <c r="K551" i="27"/>
  <c r="F552" i="27"/>
  <c r="I552" i="27"/>
  <c r="K552" i="27"/>
  <c r="F553" i="27"/>
  <c r="I553" i="27"/>
  <c r="K553" i="27"/>
  <c r="F554" i="27"/>
  <c r="I554" i="27"/>
  <c r="F555" i="27"/>
  <c r="I555" i="27"/>
  <c r="K555" i="27"/>
  <c r="F556" i="27"/>
  <c r="I556" i="27"/>
  <c r="F557" i="27"/>
  <c r="I557" i="27"/>
  <c r="K557" i="27"/>
  <c r="F558" i="27"/>
  <c r="I558" i="27"/>
  <c r="F559" i="27"/>
  <c r="I559" i="27"/>
  <c r="K559" i="27"/>
  <c r="F560" i="27"/>
  <c r="I560" i="27"/>
  <c r="F561" i="27"/>
  <c r="I561" i="27"/>
  <c r="K561" i="27"/>
  <c r="F562" i="27"/>
  <c r="T58" i="15" s="1"/>
  <c r="I562" i="27"/>
  <c r="F563" i="27"/>
  <c r="I563" i="27"/>
  <c r="K563" i="27"/>
  <c r="F564" i="27"/>
  <c r="I564" i="27"/>
  <c r="K564" i="27"/>
  <c r="F565" i="27"/>
  <c r="I565" i="27"/>
  <c r="F566" i="27"/>
  <c r="I566" i="27"/>
  <c r="K566" i="27"/>
  <c r="F567" i="27"/>
  <c r="I567" i="27"/>
  <c r="K567" i="27"/>
  <c r="F568" i="27"/>
  <c r="I568" i="27"/>
  <c r="K568" i="27"/>
  <c r="F569" i="27"/>
  <c r="I569" i="27"/>
  <c r="F570" i="27"/>
  <c r="I570" i="27"/>
  <c r="K570" i="27"/>
  <c r="F571" i="27"/>
  <c r="I571" i="27"/>
  <c r="K571" i="27"/>
  <c r="F572" i="27"/>
  <c r="I572" i="27"/>
  <c r="K572" i="27"/>
  <c r="F573" i="27"/>
  <c r="I573" i="27"/>
  <c r="F574" i="27"/>
  <c r="I574" i="27"/>
  <c r="K574" i="27"/>
  <c r="F575" i="27"/>
  <c r="I575" i="27"/>
  <c r="K575" i="27"/>
  <c r="F576" i="27"/>
  <c r="I576" i="27"/>
  <c r="K576" i="27"/>
  <c r="F577" i="27"/>
  <c r="I577" i="27"/>
  <c r="F578" i="27"/>
  <c r="I578" i="27"/>
  <c r="K578" i="27"/>
  <c r="F579" i="27"/>
  <c r="I579" i="27"/>
  <c r="K579" i="27"/>
  <c r="F580" i="27"/>
  <c r="I580" i="27"/>
  <c r="K580" i="27"/>
  <c r="F581" i="27"/>
  <c r="I581" i="27"/>
  <c r="F582" i="27"/>
  <c r="I582" i="27"/>
  <c r="K582" i="27"/>
  <c r="F583" i="27"/>
  <c r="I583" i="27"/>
  <c r="K583" i="27"/>
  <c r="F584" i="27"/>
  <c r="I584" i="27"/>
  <c r="K584" i="27"/>
  <c r="F585" i="27"/>
  <c r="I585" i="27"/>
  <c r="K585" i="27"/>
  <c r="F586" i="27"/>
  <c r="T64" i="15" s="1"/>
  <c r="I586" i="27"/>
  <c r="K586" i="27"/>
  <c r="F587" i="27"/>
  <c r="I587" i="27"/>
  <c r="K587" i="27"/>
  <c r="F588" i="27"/>
  <c r="I588" i="27"/>
  <c r="K588" i="27"/>
  <c r="G41" i="15"/>
  <c r="F41" i="15" s="1"/>
  <c r="H41" i="7" s="1"/>
  <c r="F41" i="17" s="1"/>
  <c r="H41" i="15"/>
  <c r="I41" i="15"/>
  <c r="G42" i="15"/>
  <c r="F42" i="15" s="1"/>
  <c r="H42" i="7" s="1"/>
  <c r="F42" i="17" s="1"/>
  <c r="H42" i="15"/>
  <c r="I42" i="15"/>
  <c r="G43" i="15"/>
  <c r="F43" i="15" s="1"/>
  <c r="H43" i="7" s="1"/>
  <c r="F43" i="17" s="1"/>
  <c r="H43" i="15"/>
  <c r="I43" i="15"/>
  <c r="G44" i="15"/>
  <c r="F44" i="15" s="1"/>
  <c r="H44" i="7" s="1"/>
  <c r="F44" i="17" s="1"/>
  <c r="H44" i="15"/>
  <c r="I44" i="15"/>
  <c r="G45" i="15"/>
  <c r="F45" i="15" s="1"/>
  <c r="H45" i="7" s="1"/>
  <c r="F45" i="17" s="1"/>
  <c r="H45" i="15"/>
  <c r="I45" i="15"/>
  <c r="G46" i="15"/>
  <c r="F46" i="15" s="1"/>
  <c r="H46" i="7" s="1"/>
  <c r="F46" i="17" s="1"/>
  <c r="H46" i="15"/>
  <c r="I46" i="15"/>
  <c r="G47" i="15"/>
  <c r="F47" i="15" s="1"/>
  <c r="H47" i="7" s="1"/>
  <c r="F47" i="17" s="1"/>
  <c r="H47" i="15"/>
  <c r="I47" i="15"/>
  <c r="G48" i="15"/>
  <c r="F48" i="15" s="1"/>
  <c r="H48" i="7" s="1"/>
  <c r="F48" i="17" s="1"/>
  <c r="H48" i="15"/>
  <c r="I48" i="15"/>
  <c r="G49" i="15"/>
  <c r="F49" i="15" s="1"/>
  <c r="H49" i="7" s="1"/>
  <c r="F49" i="17" s="1"/>
  <c r="H49" i="15"/>
  <c r="I49" i="15"/>
  <c r="G50" i="15"/>
  <c r="F50" i="15" s="1"/>
  <c r="H50" i="7" s="1"/>
  <c r="F50" i="17" s="1"/>
  <c r="H50" i="15"/>
  <c r="I50" i="15"/>
  <c r="K41" i="15"/>
  <c r="L41" i="15"/>
  <c r="P41" i="15"/>
  <c r="V41" i="15"/>
  <c r="W41" i="15" s="1"/>
  <c r="X41" i="15"/>
  <c r="K42" i="15"/>
  <c r="L42" i="15"/>
  <c r="P42" i="15"/>
  <c r="U42" i="15"/>
  <c r="V42" i="15"/>
  <c r="W42" i="15" s="1"/>
  <c r="X42" i="15"/>
  <c r="K43" i="15"/>
  <c r="L43" i="15"/>
  <c r="P43" i="15"/>
  <c r="V43" i="15"/>
  <c r="W43" i="15"/>
  <c r="X43" i="15"/>
  <c r="K44" i="15"/>
  <c r="L44" i="15"/>
  <c r="P44" i="15"/>
  <c r="V44" i="15"/>
  <c r="W44" i="15" s="1"/>
  <c r="X44" i="15"/>
  <c r="K45" i="15"/>
  <c r="L45" i="15"/>
  <c r="P45" i="15"/>
  <c r="V45" i="15"/>
  <c r="W45" i="15" s="1"/>
  <c r="X45" i="15"/>
  <c r="K46" i="15"/>
  <c r="L46" i="15"/>
  <c r="P46" i="15"/>
  <c r="V46" i="15"/>
  <c r="W46" i="15" s="1"/>
  <c r="X46" i="15"/>
  <c r="K47" i="15"/>
  <c r="L47" i="15"/>
  <c r="P47" i="15"/>
  <c r="U47" i="15"/>
  <c r="V47" i="15"/>
  <c r="W47" i="15" s="1"/>
  <c r="X47" i="15"/>
  <c r="K48" i="15"/>
  <c r="L48" i="15"/>
  <c r="P48" i="15"/>
  <c r="V48" i="15"/>
  <c r="W48" i="15" s="1"/>
  <c r="X48" i="15"/>
  <c r="K49" i="15"/>
  <c r="L49" i="15"/>
  <c r="P49" i="15"/>
  <c r="V49" i="15"/>
  <c r="W49" i="15" s="1"/>
  <c r="X49" i="15"/>
  <c r="K50" i="15"/>
  <c r="L50" i="15"/>
  <c r="P50" i="15"/>
  <c r="V50" i="15"/>
  <c r="W50" i="15" s="1"/>
  <c r="X50" i="15"/>
  <c r="A41" i="15"/>
  <c r="A42" i="15"/>
  <c r="A43" i="15"/>
  <c r="U43" i="15" s="1"/>
  <c r="A44" i="15"/>
  <c r="A45" i="15"/>
  <c r="U45" i="15" s="1"/>
  <c r="A46" i="15"/>
  <c r="A47" i="15"/>
  <c r="A48" i="15"/>
  <c r="A49" i="15"/>
  <c r="A50" i="15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A514" i="27"/>
  <c r="A515" i="27"/>
  <c r="F473" i="27"/>
  <c r="I473" i="27"/>
  <c r="K473" i="27"/>
  <c r="F474" i="27"/>
  <c r="I474" i="27"/>
  <c r="F475" i="27"/>
  <c r="I475" i="27"/>
  <c r="K475" i="27"/>
  <c r="F476" i="27"/>
  <c r="I476" i="27"/>
  <c r="F477" i="27"/>
  <c r="I477" i="27"/>
  <c r="K477" i="27"/>
  <c r="F478" i="27"/>
  <c r="I478" i="27"/>
  <c r="K478" i="27"/>
  <c r="F479" i="27"/>
  <c r="I479" i="27"/>
  <c r="K479" i="27"/>
  <c r="F480" i="27"/>
  <c r="I480" i="27"/>
  <c r="K480" i="27"/>
  <c r="F481" i="27"/>
  <c r="I481" i="27"/>
  <c r="F482" i="27"/>
  <c r="I482" i="27"/>
  <c r="K482" i="27"/>
  <c r="F483" i="27"/>
  <c r="I483" i="27"/>
  <c r="F484" i="27"/>
  <c r="I484" i="27"/>
  <c r="K484" i="27"/>
  <c r="F485" i="27"/>
  <c r="I485" i="27"/>
  <c r="F486" i="27"/>
  <c r="I486" i="27"/>
  <c r="K486" i="27"/>
  <c r="F487" i="27"/>
  <c r="I487" i="27"/>
  <c r="F488" i="27"/>
  <c r="I488" i="27"/>
  <c r="K488" i="27"/>
  <c r="F489" i="27"/>
  <c r="I489" i="27"/>
  <c r="F490" i="27"/>
  <c r="I490" i="27"/>
  <c r="K490" i="27"/>
  <c r="F491" i="27"/>
  <c r="I491" i="27"/>
  <c r="K491" i="27"/>
  <c r="F492" i="27"/>
  <c r="I492" i="27"/>
  <c r="F493" i="27"/>
  <c r="I493" i="27"/>
  <c r="K493" i="27"/>
  <c r="F494" i="27"/>
  <c r="I494" i="27"/>
  <c r="K494" i="27"/>
  <c r="F495" i="27"/>
  <c r="I495" i="27"/>
  <c r="K495" i="27"/>
  <c r="F496" i="27"/>
  <c r="I496" i="27"/>
  <c r="F497" i="27"/>
  <c r="I497" i="27"/>
  <c r="K497" i="27"/>
  <c r="F498" i="27"/>
  <c r="I498" i="27"/>
  <c r="K498" i="27"/>
  <c r="F499" i="27"/>
  <c r="I499" i="27"/>
  <c r="F500" i="27"/>
  <c r="I500" i="27"/>
  <c r="F501" i="27"/>
  <c r="I501" i="27"/>
  <c r="K501" i="27"/>
  <c r="F502" i="27"/>
  <c r="I502" i="27"/>
  <c r="K502" i="27"/>
  <c r="F503" i="27"/>
  <c r="I503" i="27"/>
  <c r="K503" i="27"/>
  <c r="F504" i="27"/>
  <c r="I504" i="27"/>
  <c r="F505" i="27"/>
  <c r="I505" i="27"/>
  <c r="K505" i="27"/>
  <c r="F506" i="27"/>
  <c r="I506" i="27"/>
  <c r="K506" i="27"/>
  <c r="F507" i="27"/>
  <c r="I507" i="27"/>
  <c r="K507" i="27"/>
  <c r="F508" i="27"/>
  <c r="I508" i="27"/>
  <c r="F509" i="27"/>
  <c r="I509" i="27"/>
  <c r="K509" i="27"/>
  <c r="F510" i="27"/>
  <c r="I510" i="27"/>
  <c r="F511" i="27"/>
  <c r="I511" i="27"/>
  <c r="K511" i="27"/>
  <c r="F512" i="27"/>
  <c r="I512" i="27"/>
  <c r="K512" i="27"/>
  <c r="F513" i="27"/>
  <c r="I513" i="27"/>
  <c r="F514" i="27"/>
  <c r="I514" i="27"/>
  <c r="K514" i="27"/>
  <c r="F515" i="27"/>
  <c r="I515" i="27"/>
  <c r="K515" i="27"/>
  <c r="K39" i="15"/>
  <c r="L39" i="15"/>
  <c r="P39" i="15"/>
  <c r="V39" i="15"/>
  <c r="W39" i="15" s="1"/>
  <c r="X39" i="15"/>
  <c r="A39" i="15"/>
  <c r="A40" i="15"/>
  <c r="G39" i="15"/>
  <c r="F39" i="15" s="1"/>
  <c r="H39" i="15"/>
  <c r="I39" i="15"/>
  <c r="F439" i="27"/>
  <c r="I439" i="27"/>
  <c r="K439" i="27"/>
  <c r="F440" i="27"/>
  <c r="I440" i="27"/>
  <c r="F441" i="27"/>
  <c r="I441" i="27"/>
  <c r="K441" i="27"/>
  <c r="F442" i="27"/>
  <c r="I442" i="27"/>
  <c r="F443" i="27"/>
  <c r="I443" i="27"/>
  <c r="K443" i="27"/>
  <c r="F444" i="27"/>
  <c r="I444" i="27"/>
  <c r="F445" i="27"/>
  <c r="I445" i="27"/>
  <c r="K445" i="27"/>
  <c r="F446" i="27"/>
  <c r="I446" i="27"/>
  <c r="F447" i="27"/>
  <c r="I447" i="27"/>
  <c r="K447" i="27"/>
  <c r="F448" i="27"/>
  <c r="I448" i="27"/>
  <c r="K448" i="27"/>
  <c r="F449" i="27"/>
  <c r="I449" i="27"/>
  <c r="F450" i="27"/>
  <c r="I450" i="27"/>
  <c r="K450" i="27"/>
  <c r="F451" i="27"/>
  <c r="I451" i="27"/>
  <c r="K451" i="27"/>
  <c r="F452" i="27"/>
  <c r="I452" i="27"/>
  <c r="K452" i="27"/>
  <c r="F453" i="27"/>
  <c r="I453" i="27"/>
  <c r="F454" i="27"/>
  <c r="I454" i="27"/>
  <c r="K454" i="27"/>
  <c r="F455" i="27"/>
  <c r="I455" i="27"/>
  <c r="K455" i="27"/>
  <c r="F456" i="27"/>
  <c r="I456" i="27"/>
  <c r="K456" i="27"/>
  <c r="F457" i="27"/>
  <c r="I457" i="27"/>
  <c r="F458" i="27"/>
  <c r="I458" i="27"/>
  <c r="F459" i="27"/>
  <c r="I459" i="27"/>
  <c r="K459" i="27"/>
  <c r="F460" i="27"/>
  <c r="I460" i="27"/>
  <c r="K460" i="27"/>
  <c r="F461" i="27"/>
  <c r="I461" i="27"/>
  <c r="F462" i="27"/>
  <c r="I462" i="27"/>
  <c r="K462" i="27"/>
  <c r="F463" i="27"/>
  <c r="I463" i="27"/>
  <c r="K463" i="27"/>
  <c r="F464" i="27"/>
  <c r="I464" i="27"/>
  <c r="F465" i="27"/>
  <c r="I465" i="27"/>
  <c r="F466" i="27"/>
  <c r="I466" i="27"/>
  <c r="K466" i="27"/>
  <c r="F467" i="27"/>
  <c r="I467" i="27"/>
  <c r="K467" i="27"/>
  <c r="F468" i="27"/>
  <c r="I468" i="27"/>
  <c r="F469" i="27"/>
  <c r="I469" i="27"/>
  <c r="K469" i="27"/>
  <c r="F470" i="27"/>
  <c r="I470" i="27"/>
  <c r="F471" i="27"/>
  <c r="I471" i="27"/>
  <c r="K471" i="27"/>
  <c r="F472" i="27"/>
  <c r="I472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K40" i="15"/>
  <c r="L40" i="15"/>
  <c r="P40" i="15"/>
  <c r="V40" i="15"/>
  <c r="W40" i="15" s="1"/>
  <c r="X40" i="15"/>
  <c r="G40" i="15"/>
  <c r="F40" i="15" s="1"/>
  <c r="H39" i="7" s="1"/>
  <c r="F39" i="17" s="1"/>
  <c r="H40" i="15"/>
  <c r="I40" i="15"/>
  <c r="A430" i="8"/>
  <c r="D430" i="8" s="1"/>
  <c r="A431" i="8"/>
  <c r="A432" i="8"/>
  <c r="A433" i="8"/>
  <c r="A434" i="8"/>
  <c r="A435" i="8"/>
  <c r="A436" i="8"/>
  <c r="A437" i="8"/>
  <c r="A438" i="8"/>
  <c r="A439" i="8"/>
  <c r="A440" i="8"/>
  <c r="A416" i="8"/>
  <c r="A417" i="8"/>
  <c r="A418" i="8"/>
  <c r="A419" i="8"/>
  <c r="A420" i="8"/>
  <c r="A421" i="8"/>
  <c r="A422" i="8"/>
  <c r="A423" i="8"/>
  <c r="E423" i="8" s="1"/>
  <c r="A424" i="8"/>
  <c r="A425" i="8"/>
  <c r="A426" i="8"/>
  <c r="A427" i="8"/>
  <c r="A428" i="8"/>
  <c r="A429" i="8"/>
  <c r="D38" i="17"/>
  <c r="F410" i="27"/>
  <c r="I410" i="27"/>
  <c r="K410" i="27"/>
  <c r="F411" i="27"/>
  <c r="I411" i="27"/>
  <c r="K411" i="27"/>
  <c r="F412" i="27"/>
  <c r="I412" i="27"/>
  <c r="K412" i="27"/>
  <c r="F413" i="27"/>
  <c r="I413" i="27"/>
  <c r="K413" i="27"/>
  <c r="F414" i="27"/>
  <c r="I414" i="27"/>
  <c r="K414" i="27"/>
  <c r="F415" i="27"/>
  <c r="I415" i="27"/>
  <c r="K415" i="27"/>
  <c r="F416" i="27"/>
  <c r="I416" i="27"/>
  <c r="K416" i="27"/>
  <c r="F417" i="27"/>
  <c r="I417" i="27"/>
  <c r="K417" i="27"/>
  <c r="F418" i="27"/>
  <c r="I418" i="27"/>
  <c r="K418" i="27"/>
  <c r="F419" i="27"/>
  <c r="I419" i="27"/>
  <c r="K419" i="27"/>
  <c r="F420" i="27"/>
  <c r="I420" i="27"/>
  <c r="K420" i="27"/>
  <c r="F421" i="27"/>
  <c r="I421" i="27"/>
  <c r="K421" i="27"/>
  <c r="F422" i="27"/>
  <c r="I422" i="27"/>
  <c r="K422" i="27"/>
  <c r="F423" i="27"/>
  <c r="I423" i="27"/>
  <c r="K423" i="27"/>
  <c r="F424" i="27"/>
  <c r="I424" i="27"/>
  <c r="F425" i="27"/>
  <c r="I425" i="27"/>
  <c r="K425" i="27"/>
  <c r="F426" i="27"/>
  <c r="I426" i="27"/>
  <c r="K426" i="27"/>
  <c r="F427" i="27"/>
  <c r="I427" i="27"/>
  <c r="K427" i="27"/>
  <c r="F428" i="27"/>
  <c r="I428" i="27"/>
  <c r="K428" i="27"/>
  <c r="F429" i="27"/>
  <c r="I429" i="27"/>
  <c r="F430" i="27"/>
  <c r="I430" i="27"/>
  <c r="K430" i="27"/>
  <c r="F431" i="27"/>
  <c r="I431" i="27"/>
  <c r="F432" i="27"/>
  <c r="I432" i="27"/>
  <c r="K432" i="27"/>
  <c r="F433" i="27"/>
  <c r="I433" i="27"/>
  <c r="F434" i="27"/>
  <c r="I434" i="27"/>
  <c r="K434" i="27"/>
  <c r="F435" i="27"/>
  <c r="I435" i="27"/>
  <c r="K435" i="27"/>
  <c r="F436" i="27"/>
  <c r="I436" i="27"/>
  <c r="K436" i="27"/>
  <c r="F437" i="27"/>
  <c r="I437" i="27"/>
  <c r="K437" i="27"/>
  <c r="F438" i="27"/>
  <c r="I438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K38" i="15"/>
  <c r="L38" i="15"/>
  <c r="P38" i="15"/>
  <c r="V38" i="15"/>
  <c r="W38" i="15" s="1"/>
  <c r="X38" i="15"/>
  <c r="A38" i="15"/>
  <c r="G38" i="15"/>
  <c r="F38" i="15" s="1"/>
  <c r="H38" i="15"/>
  <c r="I38" i="15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394" i="8"/>
  <c r="A395" i="8"/>
  <c r="A396" i="8"/>
  <c r="A397" i="8"/>
  <c r="A398" i="8"/>
  <c r="A399" i="8"/>
  <c r="A400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C51" i="7"/>
  <c r="D51" i="7"/>
  <c r="E51" i="7"/>
  <c r="F51" i="7"/>
  <c r="H51" i="7"/>
  <c r="L51" i="7"/>
  <c r="C48" i="7"/>
  <c r="B48" i="17" s="1"/>
  <c r="D48" i="7"/>
  <c r="E48" i="7"/>
  <c r="I48" i="17" s="1"/>
  <c r="F48" i="7"/>
  <c r="C48" i="17" s="1"/>
  <c r="E48" i="17" s="1"/>
  <c r="L48" i="7"/>
  <c r="C49" i="7"/>
  <c r="B49" i="17" s="1"/>
  <c r="D49" i="7"/>
  <c r="E49" i="7"/>
  <c r="I49" i="17" s="1"/>
  <c r="F49" i="7"/>
  <c r="C49" i="17" s="1"/>
  <c r="E49" i="17" s="1"/>
  <c r="L49" i="7"/>
  <c r="C50" i="7"/>
  <c r="B50" i="17" s="1"/>
  <c r="D50" i="7"/>
  <c r="E50" i="7"/>
  <c r="I50" i="17" s="1"/>
  <c r="F50" i="7"/>
  <c r="C50" i="17" s="1"/>
  <c r="E50" i="17" s="1"/>
  <c r="L50" i="7"/>
  <c r="D36" i="17"/>
  <c r="D37" i="1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K373" i="27"/>
  <c r="K374" i="27"/>
  <c r="K375" i="27"/>
  <c r="K376" i="27"/>
  <c r="K377" i="27"/>
  <c r="K378" i="27"/>
  <c r="K379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K392" i="27"/>
  <c r="K393" i="27"/>
  <c r="K394" i="27"/>
  <c r="K396" i="27"/>
  <c r="K397" i="27"/>
  <c r="K398" i="27"/>
  <c r="K399" i="27"/>
  <c r="K400" i="27"/>
  <c r="K401" i="27"/>
  <c r="K402" i="27"/>
  <c r="K403" i="27"/>
  <c r="K404" i="27"/>
  <c r="K405" i="27"/>
  <c r="K406" i="27"/>
  <c r="K407" i="27"/>
  <c r="K408" i="27"/>
  <c r="K409" i="27"/>
  <c r="K371" i="27"/>
  <c r="K372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P62" i="15"/>
  <c r="K62" i="7" s="1"/>
  <c r="K37" i="15"/>
  <c r="L37" i="15"/>
  <c r="P37" i="15"/>
  <c r="V37" i="15"/>
  <c r="W37" i="15" s="1"/>
  <c r="X37" i="15"/>
  <c r="G37" i="15"/>
  <c r="F37" i="15" s="1"/>
  <c r="H37" i="7" s="1"/>
  <c r="F37" i="17" s="1"/>
  <c r="H37" i="15"/>
  <c r="I37" i="15"/>
  <c r="A37" i="15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P35" i="15"/>
  <c r="V35" i="15"/>
  <c r="W35" i="15" s="1"/>
  <c r="X35" i="15"/>
  <c r="P36" i="15"/>
  <c r="V36" i="15"/>
  <c r="W36" i="15" s="1"/>
  <c r="X36" i="15"/>
  <c r="K36" i="15"/>
  <c r="L36" i="15"/>
  <c r="G36" i="15"/>
  <c r="F36" i="15" s="1"/>
  <c r="H36" i="7" s="1"/>
  <c r="F36" i="17" s="1"/>
  <c r="H36" i="15"/>
  <c r="I36" i="15"/>
  <c r="A36" i="15"/>
  <c r="D34" i="17"/>
  <c r="D35" i="17"/>
  <c r="A367" i="8"/>
  <c r="A368" i="8"/>
  <c r="A369" i="8"/>
  <c r="A370" i="8"/>
  <c r="A371" i="8"/>
  <c r="A372" i="8"/>
  <c r="A373" i="8"/>
  <c r="A374" i="8"/>
  <c r="A375" i="8"/>
  <c r="A376" i="8"/>
  <c r="A377" i="8"/>
  <c r="A378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F353" i="27"/>
  <c r="I353" i="27"/>
  <c r="K353" i="27"/>
  <c r="F354" i="27"/>
  <c r="I354" i="27"/>
  <c r="K354" i="27"/>
  <c r="F355" i="27"/>
  <c r="I355" i="27"/>
  <c r="K355" i="27"/>
  <c r="F356" i="27"/>
  <c r="I356" i="27"/>
  <c r="K356" i="27"/>
  <c r="F357" i="27"/>
  <c r="I357" i="27"/>
  <c r="K357" i="27"/>
  <c r="F358" i="27"/>
  <c r="I358" i="27"/>
  <c r="K358" i="27"/>
  <c r="F359" i="27"/>
  <c r="I359" i="27"/>
  <c r="K359" i="27"/>
  <c r="F360" i="27"/>
  <c r="I360" i="27"/>
  <c r="K360" i="27"/>
  <c r="F361" i="27"/>
  <c r="I361" i="27"/>
  <c r="K361" i="27"/>
  <c r="F362" i="27"/>
  <c r="I362" i="27"/>
  <c r="K362" i="27"/>
  <c r="F363" i="27"/>
  <c r="I363" i="27"/>
  <c r="K363" i="27"/>
  <c r="F364" i="27"/>
  <c r="I364" i="27"/>
  <c r="K364" i="27"/>
  <c r="F365" i="27"/>
  <c r="I365" i="27"/>
  <c r="K365" i="27"/>
  <c r="F366" i="27"/>
  <c r="I366" i="27"/>
  <c r="F367" i="27"/>
  <c r="I367" i="27"/>
  <c r="K367" i="27"/>
  <c r="F368" i="27"/>
  <c r="I368" i="27"/>
  <c r="K368" i="27"/>
  <c r="F369" i="27"/>
  <c r="I369" i="27"/>
  <c r="K369" i="27"/>
  <c r="F370" i="27"/>
  <c r="I370" i="27"/>
  <c r="K370" i="27"/>
  <c r="F371" i="27"/>
  <c r="I371" i="27"/>
  <c r="F372" i="27"/>
  <c r="I37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" i="8"/>
  <c r="K35" i="15"/>
  <c r="L35" i="15"/>
  <c r="A35" i="15"/>
  <c r="G35" i="15"/>
  <c r="F35" i="15" s="1"/>
  <c r="H35" i="15"/>
  <c r="I35" i="15"/>
  <c r="A237" i="24"/>
  <c r="A167" i="23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V167" i="23"/>
  <c r="X167" i="23"/>
  <c r="Y167" i="23" s="1"/>
  <c r="C167" i="23"/>
  <c r="D167" i="23"/>
  <c r="B167" i="23"/>
  <c r="A342" i="27"/>
  <c r="A343" i="27"/>
  <c r="A344" i="27"/>
  <c r="A345" i="27"/>
  <c r="A346" i="27"/>
  <c r="A347" i="27"/>
  <c r="A348" i="27"/>
  <c r="A349" i="27"/>
  <c r="A350" i="27"/>
  <c r="A351" i="27"/>
  <c r="A352" i="27"/>
  <c r="F342" i="27"/>
  <c r="I342" i="27"/>
  <c r="K342" i="27"/>
  <c r="F343" i="27"/>
  <c r="I343" i="27"/>
  <c r="K343" i="27"/>
  <c r="F344" i="27"/>
  <c r="I344" i="27"/>
  <c r="K344" i="27"/>
  <c r="F345" i="27"/>
  <c r="I345" i="27"/>
  <c r="K345" i="27"/>
  <c r="F346" i="27"/>
  <c r="I346" i="27"/>
  <c r="K346" i="27"/>
  <c r="F347" i="27"/>
  <c r="I347" i="27"/>
  <c r="K347" i="27"/>
  <c r="F348" i="27"/>
  <c r="I348" i="27"/>
  <c r="K348" i="27"/>
  <c r="F349" i="27"/>
  <c r="I349" i="27"/>
  <c r="K349" i="27"/>
  <c r="F350" i="27"/>
  <c r="I350" i="27"/>
  <c r="K350" i="27"/>
  <c r="F351" i="27"/>
  <c r="I351" i="27"/>
  <c r="K351" i="27"/>
  <c r="F352" i="27"/>
  <c r="I352" i="27"/>
  <c r="K352" i="27"/>
  <c r="A34" i="15"/>
  <c r="P34" i="15"/>
  <c r="V34" i="15"/>
  <c r="W34" i="15" s="1"/>
  <c r="G34" i="7" s="1"/>
  <c r="X34" i="15"/>
  <c r="K34" i="15"/>
  <c r="L34" i="15"/>
  <c r="G34" i="15"/>
  <c r="I34" i="7" s="1"/>
  <c r="G34" i="17" s="1"/>
  <c r="H34" i="15"/>
  <c r="I34" i="15"/>
  <c r="D33" i="17"/>
  <c r="A342" i="8"/>
  <c r="A343" i="8"/>
  <c r="A344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C47" i="7"/>
  <c r="B47" i="17" s="1"/>
  <c r="D47" i="7"/>
  <c r="E47" i="7"/>
  <c r="I47" i="17" s="1"/>
  <c r="F47" i="7"/>
  <c r="C47" i="17" s="1"/>
  <c r="E47" i="17" s="1"/>
  <c r="L47" i="7"/>
  <c r="F328" i="27"/>
  <c r="I328" i="27"/>
  <c r="K328" i="27"/>
  <c r="F329" i="27"/>
  <c r="I329" i="27"/>
  <c r="F330" i="27"/>
  <c r="I330" i="27"/>
  <c r="K330" i="27"/>
  <c r="F331" i="27"/>
  <c r="I331" i="27"/>
  <c r="K331" i="27"/>
  <c r="F332" i="27"/>
  <c r="I332" i="27"/>
  <c r="K332" i="27"/>
  <c r="F333" i="27"/>
  <c r="I333" i="27"/>
  <c r="K333" i="27"/>
  <c r="F334" i="27"/>
  <c r="I334" i="27"/>
  <c r="K334" i="27"/>
  <c r="F335" i="27"/>
  <c r="I335" i="27"/>
  <c r="K335" i="27"/>
  <c r="F336" i="27"/>
  <c r="I336" i="27"/>
  <c r="K336" i="27"/>
  <c r="F337" i="27"/>
  <c r="I337" i="27"/>
  <c r="K337" i="27"/>
  <c r="F338" i="27"/>
  <c r="I338" i="27"/>
  <c r="K338" i="27"/>
  <c r="F339" i="27"/>
  <c r="I339" i="27"/>
  <c r="K339" i="27"/>
  <c r="F340" i="27"/>
  <c r="I340" i="27"/>
  <c r="K340" i="27"/>
  <c r="F341" i="27"/>
  <c r="I341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3" i="15"/>
  <c r="K33" i="15"/>
  <c r="L33" i="15"/>
  <c r="P33" i="15"/>
  <c r="K33" i="7" s="1"/>
  <c r="V33" i="15"/>
  <c r="W33" i="15" s="1"/>
  <c r="X33" i="15"/>
  <c r="G33" i="15"/>
  <c r="F33" i="15" s="1"/>
  <c r="H33" i="7" s="1"/>
  <c r="F33" i="17" s="1"/>
  <c r="H33" i="15"/>
  <c r="I33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D32" i="17"/>
  <c r="A325" i="8"/>
  <c r="A326" i="8"/>
  <c r="A327" i="8"/>
  <c r="A328" i="8"/>
  <c r="C46" i="7"/>
  <c r="B46" i="17" s="1"/>
  <c r="D46" i="7"/>
  <c r="E46" i="7"/>
  <c r="I46" i="17" s="1"/>
  <c r="F46" i="7"/>
  <c r="C46" i="17" s="1"/>
  <c r="E46" i="17" s="1"/>
  <c r="L46" i="7"/>
  <c r="F324" i="27"/>
  <c r="I324" i="27"/>
  <c r="K324" i="27"/>
  <c r="F325" i="27"/>
  <c r="I325" i="27"/>
  <c r="K325" i="27"/>
  <c r="F326" i="27"/>
  <c r="I326" i="27"/>
  <c r="K326" i="27"/>
  <c r="F327" i="27"/>
  <c r="I327" i="27"/>
  <c r="K327" i="27"/>
  <c r="A324" i="27"/>
  <c r="A325" i="27"/>
  <c r="A326" i="27"/>
  <c r="A327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D432" i="8" s="1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2" i="27"/>
  <c r="P32" i="15"/>
  <c r="V32" i="15"/>
  <c r="W32" i="15" s="1"/>
  <c r="G32" i="7" s="1"/>
  <c r="X32" i="15"/>
  <c r="K32" i="15"/>
  <c r="L32" i="15"/>
  <c r="G32" i="15"/>
  <c r="F32" i="15" s="1"/>
  <c r="H32" i="7" s="1"/>
  <c r="F32" i="17" s="1"/>
  <c r="H32" i="15"/>
  <c r="J32" i="7" s="1"/>
  <c r="H32" i="17" s="1"/>
  <c r="I32" i="15"/>
  <c r="A31" i="15"/>
  <c r="A32" i="15"/>
  <c r="K499" i="27" s="1"/>
  <c r="D31" i="17"/>
  <c r="C4" i="7"/>
  <c r="D4" i="7"/>
  <c r="E4" i="7"/>
  <c r="F4" i="7"/>
  <c r="L4" i="7"/>
  <c r="C5" i="7"/>
  <c r="D5" i="7"/>
  <c r="E5" i="7"/>
  <c r="F5" i="7"/>
  <c r="L5" i="7"/>
  <c r="C6" i="7"/>
  <c r="D6" i="7"/>
  <c r="E6" i="7"/>
  <c r="F6" i="7"/>
  <c r="L6" i="7"/>
  <c r="C7" i="7"/>
  <c r="D7" i="7"/>
  <c r="E7" i="7"/>
  <c r="F7" i="7"/>
  <c r="L7" i="7"/>
  <c r="C8" i="7"/>
  <c r="D8" i="7"/>
  <c r="E8" i="7"/>
  <c r="F8" i="7"/>
  <c r="L8" i="7"/>
  <c r="C9" i="7"/>
  <c r="D9" i="7"/>
  <c r="E9" i="7"/>
  <c r="F9" i="7"/>
  <c r="L9" i="7"/>
  <c r="C10" i="7"/>
  <c r="D10" i="7"/>
  <c r="E10" i="7"/>
  <c r="F10" i="7"/>
  <c r="L10" i="7"/>
  <c r="C11" i="7"/>
  <c r="D11" i="7"/>
  <c r="E11" i="7"/>
  <c r="F11" i="7"/>
  <c r="L11" i="7"/>
  <c r="C12" i="7"/>
  <c r="D12" i="7"/>
  <c r="E12" i="7"/>
  <c r="F12" i="7"/>
  <c r="L12" i="7"/>
  <c r="C13" i="7"/>
  <c r="D13" i="7"/>
  <c r="E13" i="7"/>
  <c r="F13" i="7"/>
  <c r="L13" i="7"/>
  <c r="C14" i="7"/>
  <c r="D14" i="7"/>
  <c r="E14" i="7"/>
  <c r="F14" i="7"/>
  <c r="L14" i="7"/>
  <c r="C15" i="7"/>
  <c r="D15" i="7"/>
  <c r="E15" i="7"/>
  <c r="F15" i="7"/>
  <c r="L15" i="7"/>
  <c r="C16" i="7"/>
  <c r="D16" i="7"/>
  <c r="E16" i="7"/>
  <c r="F16" i="7"/>
  <c r="L16" i="7"/>
  <c r="C17" i="7"/>
  <c r="D17" i="7"/>
  <c r="E17" i="7"/>
  <c r="F17" i="7"/>
  <c r="L17" i="7"/>
  <c r="C18" i="7"/>
  <c r="D18" i="7"/>
  <c r="E18" i="7"/>
  <c r="F18" i="7"/>
  <c r="L18" i="7"/>
  <c r="C19" i="7"/>
  <c r="D19" i="7"/>
  <c r="E19" i="7"/>
  <c r="F19" i="7"/>
  <c r="L19" i="7"/>
  <c r="C20" i="7"/>
  <c r="D20" i="7"/>
  <c r="E20" i="7"/>
  <c r="F20" i="7"/>
  <c r="L20" i="7"/>
  <c r="C21" i="7"/>
  <c r="D21" i="7"/>
  <c r="E21" i="7"/>
  <c r="F21" i="7"/>
  <c r="L21" i="7"/>
  <c r="C22" i="7"/>
  <c r="D22" i="7"/>
  <c r="E22" i="7"/>
  <c r="F22" i="7"/>
  <c r="L22" i="7"/>
  <c r="C23" i="7"/>
  <c r="D23" i="7"/>
  <c r="E23" i="7"/>
  <c r="F23" i="7"/>
  <c r="L23" i="7"/>
  <c r="C24" i="7"/>
  <c r="D24" i="7"/>
  <c r="E24" i="7"/>
  <c r="F24" i="7"/>
  <c r="L24" i="7"/>
  <c r="C25" i="7"/>
  <c r="D25" i="7"/>
  <c r="E25" i="7"/>
  <c r="F25" i="7"/>
  <c r="L25" i="7"/>
  <c r="C26" i="7"/>
  <c r="D26" i="7"/>
  <c r="E26" i="7"/>
  <c r="F26" i="7"/>
  <c r="L26" i="7"/>
  <c r="C27" i="7"/>
  <c r="D27" i="7"/>
  <c r="E27" i="7"/>
  <c r="F27" i="7"/>
  <c r="L27" i="7"/>
  <c r="C28" i="7"/>
  <c r="D28" i="7"/>
  <c r="E28" i="7"/>
  <c r="F28" i="7"/>
  <c r="L28" i="7"/>
  <c r="C29" i="7"/>
  <c r="D29" i="7"/>
  <c r="E29" i="7"/>
  <c r="F29" i="7"/>
  <c r="L29" i="7"/>
  <c r="C30" i="7"/>
  <c r="D30" i="7"/>
  <c r="E30" i="7"/>
  <c r="F30" i="7"/>
  <c r="L30" i="7"/>
  <c r="C31" i="7"/>
  <c r="B31" i="17" s="1"/>
  <c r="D31" i="7"/>
  <c r="E31" i="7"/>
  <c r="I31" i="17" s="1"/>
  <c r="F31" i="7"/>
  <c r="C31" i="17" s="1"/>
  <c r="L31" i="7"/>
  <c r="C32" i="7"/>
  <c r="B32" i="17" s="1"/>
  <c r="D32" i="7"/>
  <c r="E32" i="7"/>
  <c r="I32" i="17" s="1"/>
  <c r="F32" i="7"/>
  <c r="C32" i="17" s="1"/>
  <c r="E32" i="17" s="1"/>
  <c r="K32" i="7"/>
  <c r="L32" i="7"/>
  <c r="C33" i="7"/>
  <c r="B33" i="17" s="1"/>
  <c r="D33" i="7"/>
  <c r="E33" i="7"/>
  <c r="I33" i="17" s="1"/>
  <c r="F33" i="7"/>
  <c r="C33" i="17" s="1"/>
  <c r="E33" i="17" s="1"/>
  <c r="G33" i="7"/>
  <c r="I33" i="7"/>
  <c r="G33" i="17" s="1"/>
  <c r="J33" i="7"/>
  <c r="H33" i="17" s="1"/>
  <c r="L33" i="7"/>
  <c r="C34" i="7"/>
  <c r="B34" i="17" s="1"/>
  <c r="D34" i="7"/>
  <c r="E34" i="7"/>
  <c r="I34" i="17" s="1"/>
  <c r="F34" i="7"/>
  <c r="C34" i="17" s="1"/>
  <c r="J34" i="7"/>
  <c r="H34" i="17" s="1"/>
  <c r="K34" i="7"/>
  <c r="L34" i="7"/>
  <c r="C35" i="7"/>
  <c r="B35" i="17" s="1"/>
  <c r="D35" i="7"/>
  <c r="E35" i="7"/>
  <c r="I35" i="17" s="1"/>
  <c r="F35" i="7"/>
  <c r="C35" i="17" s="1"/>
  <c r="E35" i="17" s="1"/>
  <c r="H35" i="7"/>
  <c r="F35" i="17" s="1"/>
  <c r="I35" i="7"/>
  <c r="G35" i="17" s="1"/>
  <c r="J35" i="7"/>
  <c r="H35" i="17" s="1"/>
  <c r="K35" i="7"/>
  <c r="L35" i="7"/>
  <c r="C36" i="7"/>
  <c r="B36" i="17" s="1"/>
  <c r="D36" i="7"/>
  <c r="E36" i="7"/>
  <c r="I36" i="17" s="1"/>
  <c r="F36" i="7"/>
  <c r="C36" i="17" s="1"/>
  <c r="E36" i="17" s="1"/>
  <c r="J36" i="7"/>
  <c r="H36" i="17" s="1"/>
  <c r="K36" i="7"/>
  <c r="L36" i="7"/>
  <c r="C37" i="7"/>
  <c r="B37" i="17" s="1"/>
  <c r="D37" i="7"/>
  <c r="E37" i="7"/>
  <c r="I37" i="17" s="1"/>
  <c r="F37" i="7"/>
  <c r="C37" i="17" s="1"/>
  <c r="I37" i="7"/>
  <c r="G37" i="17" s="1"/>
  <c r="J37" i="7"/>
  <c r="H37" i="17" s="1"/>
  <c r="K37" i="7"/>
  <c r="L37" i="7"/>
  <c r="C38" i="7"/>
  <c r="B38" i="17" s="1"/>
  <c r="D38" i="7"/>
  <c r="E38" i="7"/>
  <c r="I38" i="17" s="1"/>
  <c r="F38" i="7"/>
  <c r="C38" i="17" s="1"/>
  <c r="E38" i="17" s="1"/>
  <c r="H38" i="7"/>
  <c r="F38" i="17" s="1"/>
  <c r="I38" i="7"/>
  <c r="G38" i="17" s="1"/>
  <c r="J38" i="7"/>
  <c r="H38" i="17" s="1"/>
  <c r="K38" i="7"/>
  <c r="L38" i="7"/>
  <c r="C39" i="7"/>
  <c r="B39" i="17" s="1"/>
  <c r="D39" i="7"/>
  <c r="E39" i="7"/>
  <c r="I39" i="17" s="1"/>
  <c r="F39" i="7"/>
  <c r="C39" i="17" s="1"/>
  <c r="E39" i="17" s="1"/>
  <c r="I39" i="7"/>
  <c r="G39" i="17" s="1"/>
  <c r="J39" i="7"/>
  <c r="H39" i="17" s="1"/>
  <c r="K39" i="7"/>
  <c r="L39" i="7"/>
  <c r="C40" i="7"/>
  <c r="B40" i="17" s="1"/>
  <c r="D40" i="7"/>
  <c r="E40" i="7"/>
  <c r="I40" i="17" s="1"/>
  <c r="F40" i="7"/>
  <c r="C40" i="17" s="1"/>
  <c r="E40" i="17" s="1"/>
  <c r="G40" i="7"/>
  <c r="H40" i="7"/>
  <c r="F40" i="17" s="1"/>
  <c r="I40" i="7"/>
  <c r="G40" i="17" s="1"/>
  <c r="J40" i="7"/>
  <c r="H40" i="17" s="1"/>
  <c r="K40" i="7"/>
  <c r="L40" i="7"/>
  <c r="C41" i="7"/>
  <c r="B41" i="17" s="1"/>
  <c r="D41" i="7"/>
  <c r="E41" i="7"/>
  <c r="I41" i="17" s="1"/>
  <c r="F41" i="7"/>
  <c r="C41" i="17" s="1"/>
  <c r="E41" i="17" s="1"/>
  <c r="L41" i="7"/>
  <c r="C42" i="7"/>
  <c r="B42" i="17" s="1"/>
  <c r="D42" i="7"/>
  <c r="E42" i="7"/>
  <c r="I42" i="17" s="1"/>
  <c r="F42" i="7"/>
  <c r="C42" i="17" s="1"/>
  <c r="E42" i="17" s="1"/>
  <c r="L42" i="7"/>
  <c r="C43" i="7"/>
  <c r="B43" i="17" s="1"/>
  <c r="D43" i="7"/>
  <c r="E43" i="7"/>
  <c r="I43" i="17" s="1"/>
  <c r="F43" i="7"/>
  <c r="C43" i="17" s="1"/>
  <c r="E43" i="17" s="1"/>
  <c r="L43" i="7"/>
  <c r="C44" i="7"/>
  <c r="B44" i="17" s="1"/>
  <c r="D44" i="7"/>
  <c r="E44" i="7"/>
  <c r="I44" i="17" s="1"/>
  <c r="F44" i="7"/>
  <c r="C44" i="17" s="1"/>
  <c r="E44" i="17" s="1"/>
  <c r="L44" i="7"/>
  <c r="C45" i="7"/>
  <c r="B45" i="17" s="1"/>
  <c r="D45" i="7"/>
  <c r="E45" i="7"/>
  <c r="I45" i="17" s="1"/>
  <c r="F45" i="7"/>
  <c r="C45" i="17" s="1"/>
  <c r="E45" i="17" s="1"/>
  <c r="L45" i="7"/>
  <c r="A33" i="16"/>
  <c r="C46" i="16" l="1"/>
  <c r="B390" i="8"/>
  <c r="B386" i="8"/>
  <c r="C400" i="8"/>
  <c r="E417" i="8"/>
  <c r="B434" i="8"/>
  <c r="E432" i="8"/>
  <c r="E479" i="8"/>
  <c r="E547" i="8"/>
  <c r="D560" i="8"/>
  <c r="B493" i="8"/>
  <c r="B499" i="8"/>
  <c r="B513" i="8"/>
  <c r="E519" i="8"/>
  <c r="E521" i="8"/>
  <c r="B531" i="8"/>
  <c r="E560" i="8"/>
  <c r="E441" i="8"/>
  <c r="E443" i="8"/>
  <c r="E459" i="8"/>
  <c r="E471" i="8"/>
  <c r="D473" i="8"/>
  <c r="C479" i="8"/>
  <c r="E480" i="8"/>
  <c r="E486" i="8"/>
  <c r="E488" i="8"/>
  <c r="B491" i="8"/>
  <c r="E504" i="8"/>
  <c r="D511" i="8"/>
  <c r="D513" i="8"/>
  <c r="E531" i="8"/>
  <c r="E533" i="8"/>
  <c r="D535" i="8"/>
  <c r="B539" i="8"/>
  <c r="B541" i="8"/>
  <c r="D543" i="8"/>
  <c r="C544" i="8"/>
  <c r="D545" i="8"/>
  <c r="D546" i="8"/>
  <c r="C547" i="8"/>
  <c r="B548" i="8"/>
  <c r="E551" i="8"/>
  <c r="E554" i="8"/>
  <c r="D556" i="8"/>
  <c r="B560" i="8"/>
  <c r="D567" i="8"/>
  <c r="B572" i="8"/>
  <c r="E573" i="8"/>
  <c r="E575" i="8"/>
  <c r="C577" i="8"/>
  <c r="E579" i="8"/>
  <c r="C581" i="8"/>
  <c r="E588" i="8"/>
  <c r="E445" i="8"/>
  <c r="E454" i="8"/>
  <c r="B459" i="8"/>
  <c r="C467" i="8"/>
  <c r="B471" i="8"/>
  <c r="E473" i="8"/>
  <c r="D475" i="8"/>
  <c r="B477" i="8"/>
  <c r="C478" i="8"/>
  <c r="D479" i="8"/>
  <c r="B483" i="8"/>
  <c r="D485" i="8"/>
  <c r="E502" i="8"/>
  <c r="E513" i="8"/>
  <c r="E518" i="8"/>
  <c r="E520" i="8"/>
  <c r="B525" i="8"/>
  <c r="E535" i="8"/>
  <c r="E537" i="8"/>
  <c r="E539" i="8"/>
  <c r="E543" i="8"/>
  <c r="E544" i="8"/>
  <c r="E545" i="8"/>
  <c r="E546" i="8"/>
  <c r="D547" i="8"/>
  <c r="D550" i="8"/>
  <c r="C560" i="8"/>
  <c r="B561" i="8"/>
  <c r="E563" i="8"/>
  <c r="C565" i="8"/>
  <c r="E568" i="8"/>
  <c r="E570" i="8"/>
  <c r="D572" i="8"/>
  <c r="E576" i="8"/>
  <c r="E580" i="8"/>
  <c r="B584" i="8"/>
  <c r="B588" i="8"/>
  <c r="T50" i="15"/>
  <c r="U50" i="15"/>
  <c r="C48" i="16"/>
  <c r="U33" i="15"/>
  <c r="B33" i="7" s="1"/>
  <c r="U35" i="15"/>
  <c r="B35" i="7" s="1"/>
  <c r="E381" i="8"/>
  <c r="B401" i="8"/>
  <c r="U38" i="15"/>
  <c r="B38" i="7" s="1"/>
  <c r="T38" i="15"/>
  <c r="B420" i="8"/>
  <c r="T49" i="15"/>
  <c r="U49" i="15"/>
  <c r="T45" i="15"/>
  <c r="T41" i="15"/>
  <c r="U41" i="15"/>
  <c r="K440" i="27"/>
  <c r="K545" i="27"/>
  <c r="K549" i="27"/>
  <c r="K565" i="27"/>
  <c r="K569" i="27"/>
  <c r="K573" i="27"/>
  <c r="K577" i="27"/>
  <c r="K581" i="27"/>
  <c r="K524" i="27"/>
  <c r="K556" i="27"/>
  <c r="K560" i="27"/>
  <c r="K535" i="27"/>
  <c r="K547" i="27"/>
  <c r="K554" i="27"/>
  <c r="K558" i="27"/>
  <c r="K562" i="27"/>
  <c r="C50" i="16"/>
  <c r="C42" i="16"/>
  <c r="D366" i="8"/>
  <c r="D362" i="8"/>
  <c r="E354" i="8"/>
  <c r="C368" i="8"/>
  <c r="U36" i="15"/>
  <c r="B36" i="7" s="1"/>
  <c r="T36" i="15"/>
  <c r="C384" i="8"/>
  <c r="B394" i="8"/>
  <c r="B412" i="8"/>
  <c r="B408" i="8"/>
  <c r="B404" i="8"/>
  <c r="B426" i="8"/>
  <c r="C436" i="8"/>
  <c r="K464" i="27"/>
  <c r="T40" i="15"/>
  <c r="T48" i="15"/>
  <c r="T44" i="15"/>
  <c r="U44" i="15"/>
  <c r="C325" i="8"/>
  <c r="C44" i="16"/>
  <c r="U34" i="15"/>
  <c r="B34" i="7" s="1"/>
  <c r="U37" i="15"/>
  <c r="B37" i="7" s="1"/>
  <c r="T37" i="15"/>
  <c r="B397" i="8"/>
  <c r="B429" i="8"/>
  <c r="E422" i="8"/>
  <c r="D439" i="8"/>
  <c r="K468" i="27"/>
  <c r="U39" i="15"/>
  <c r="T39" i="15"/>
  <c r="K510" i="27"/>
  <c r="U48" i="15"/>
  <c r="T46" i="15"/>
  <c r="T42" i="15"/>
  <c r="T57" i="15"/>
  <c r="T55" i="15"/>
  <c r="D589" i="8"/>
  <c r="B589" i="8"/>
  <c r="C589" i="8"/>
  <c r="B580" i="8"/>
  <c r="B576" i="8"/>
  <c r="B568" i="8"/>
  <c r="B564" i="8"/>
  <c r="B544" i="8"/>
  <c r="E536" i="8"/>
  <c r="E472" i="8"/>
  <c r="E448" i="8"/>
  <c r="T63" i="15"/>
  <c r="T62" i="15"/>
  <c r="T61" i="15"/>
  <c r="T60" i="15"/>
  <c r="T59" i="15"/>
  <c r="T53" i="15"/>
  <c r="T51" i="15"/>
  <c r="E582" i="8"/>
  <c r="D575" i="8"/>
  <c r="D559" i="8"/>
  <c r="D551" i="8"/>
  <c r="B547" i="8"/>
  <c r="C543" i="8"/>
  <c r="D495" i="8"/>
  <c r="D487" i="8"/>
  <c r="E483" i="8"/>
  <c r="E475" i="8"/>
  <c r="C471" i="8"/>
  <c r="B463" i="8"/>
  <c r="C459" i="8"/>
  <c r="E455" i="8"/>
  <c r="T56" i="15"/>
  <c r="T54" i="15"/>
  <c r="C588" i="8"/>
  <c r="B581" i="8"/>
  <c r="E578" i="8"/>
  <c r="E562" i="8"/>
  <c r="C546" i="8"/>
  <c r="E474" i="8"/>
  <c r="C458" i="8"/>
  <c r="C446" i="8"/>
  <c r="T47" i="15"/>
  <c r="T43" i="15"/>
  <c r="U46" i="15"/>
  <c r="T52" i="15"/>
  <c r="B587" i="8"/>
  <c r="D587" i="8"/>
  <c r="E587" i="8"/>
  <c r="B577" i="8"/>
  <c r="C573" i="8"/>
  <c r="B569" i="8"/>
  <c r="B545" i="8"/>
  <c r="D533" i="8"/>
  <c r="E481" i="8"/>
  <c r="B469" i="8"/>
  <c r="E461" i="8"/>
  <c r="B445" i="8"/>
  <c r="D441" i="8"/>
  <c r="E574" i="8"/>
  <c r="D557" i="8"/>
  <c r="B555" i="8"/>
  <c r="C549" i="8"/>
  <c r="B542" i="8"/>
  <c r="C534" i="8"/>
  <c r="C529" i="8"/>
  <c r="B523" i="8"/>
  <c r="C517" i="8"/>
  <c r="C512" i="8"/>
  <c r="E505" i="8"/>
  <c r="C501" i="8"/>
  <c r="C497" i="8"/>
  <c r="D466" i="8"/>
  <c r="C465" i="8"/>
  <c r="E460" i="8"/>
  <c r="B457" i="8"/>
  <c r="C453" i="8"/>
  <c r="C451" i="8"/>
  <c r="B447" i="8"/>
  <c r="E444" i="8"/>
  <c r="D442" i="8"/>
  <c r="E586" i="8"/>
  <c r="C584" i="8"/>
  <c r="D580" i="8"/>
  <c r="D576" i="8"/>
  <c r="D568" i="8"/>
  <c r="B563" i="8"/>
  <c r="E558" i="8"/>
  <c r="B550" i="8"/>
  <c r="E529" i="8"/>
  <c r="C528" i="8"/>
  <c r="C520" i="8"/>
  <c r="C518" i="8"/>
  <c r="C502" i="8"/>
  <c r="E497" i="8"/>
  <c r="C496" i="8"/>
  <c r="C494" i="8"/>
  <c r="C485" i="8"/>
  <c r="D478" i="8"/>
  <c r="C477" i="8"/>
  <c r="E468" i="8"/>
  <c r="B467" i="8"/>
  <c r="E465" i="8"/>
  <c r="E464" i="8"/>
  <c r="E456" i="8"/>
  <c r="D454" i="8"/>
  <c r="E452" i="8"/>
  <c r="E447" i="8"/>
  <c r="E446" i="8"/>
  <c r="D445" i="8"/>
  <c r="D588" i="8"/>
  <c r="D585" i="8"/>
  <c r="B583" i="8"/>
  <c r="C580" i="8"/>
  <c r="C576" i="8"/>
  <c r="C572" i="8"/>
  <c r="C568" i="8"/>
  <c r="B567" i="8"/>
  <c r="E557" i="8"/>
  <c r="D549" i="8"/>
  <c r="D529" i="8"/>
  <c r="E517" i="8"/>
  <c r="C504" i="8"/>
  <c r="E501" i="8"/>
  <c r="D497" i="8"/>
  <c r="E495" i="8"/>
  <c r="C488" i="8"/>
  <c r="C486" i="8"/>
  <c r="E484" i="8"/>
  <c r="B479" i="8"/>
  <c r="E477" i="8"/>
  <c r="E476" i="8"/>
  <c r="C473" i="8"/>
  <c r="D471" i="8"/>
  <c r="E467" i="8"/>
  <c r="E466" i="8"/>
  <c r="D465" i="8"/>
  <c r="E463" i="8"/>
  <c r="D459" i="8"/>
  <c r="E453" i="8"/>
  <c r="E451" i="8"/>
  <c r="D447" i="8"/>
  <c r="E584" i="8"/>
  <c r="D581" i="8"/>
  <c r="B575" i="8"/>
  <c r="E566" i="8"/>
  <c r="C564" i="8"/>
  <c r="C557" i="8"/>
  <c r="E555" i="8"/>
  <c r="B549" i="8"/>
  <c r="B546" i="8"/>
  <c r="C545" i="8"/>
  <c r="D544" i="8"/>
  <c r="B543" i="8"/>
  <c r="C536" i="8"/>
  <c r="E534" i="8"/>
  <c r="C533" i="8"/>
  <c r="B529" i="8"/>
  <c r="C526" i="8"/>
  <c r="E523" i="8"/>
  <c r="D519" i="8"/>
  <c r="D517" i="8"/>
  <c r="C513" i="8"/>
  <c r="C510" i="8"/>
  <c r="D501" i="8"/>
  <c r="B497" i="8"/>
  <c r="E485" i="8"/>
  <c r="E478" i="8"/>
  <c r="D477" i="8"/>
  <c r="D474" i="8"/>
  <c r="D467" i="8"/>
  <c r="C466" i="8"/>
  <c r="B465" i="8"/>
  <c r="D455" i="8"/>
  <c r="D453" i="8"/>
  <c r="B451" i="8"/>
  <c r="C447" i="8"/>
  <c r="D446" i="8"/>
  <c r="C445" i="8"/>
  <c r="E442" i="8"/>
  <c r="C441" i="8"/>
  <c r="B571" i="8"/>
  <c r="D571" i="8"/>
  <c r="B527" i="8"/>
  <c r="C527" i="8"/>
  <c r="C524" i="8"/>
  <c r="E524" i="8"/>
  <c r="C522" i="8"/>
  <c r="E522" i="8"/>
  <c r="C515" i="8"/>
  <c r="D515" i="8"/>
  <c r="C509" i="8"/>
  <c r="D509" i="8"/>
  <c r="E509" i="8"/>
  <c r="C507" i="8"/>
  <c r="D507" i="8"/>
  <c r="B503" i="8"/>
  <c r="C503" i="8"/>
  <c r="C489" i="8"/>
  <c r="B489" i="8"/>
  <c r="D489" i="8"/>
  <c r="D470" i="8"/>
  <c r="E470" i="8"/>
  <c r="E585" i="8"/>
  <c r="B579" i="8"/>
  <c r="D579" i="8"/>
  <c r="D569" i="8"/>
  <c r="E569" i="8"/>
  <c r="D565" i="8"/>
  <c r="B565" i="8"/>
  <c r="B556" i="8"/>
  <c r="C556" i="8"/>
  <c r="D548" i="8"/>
  <c r="C548" i="8"/>
  <c r="C537" i="8"/>
  <c r="B537" i="8"/>
  <c r="D537" i="8"/>
  <c r="B511" i="8"/>
  <c r="C511" i="8"/>
  <c r="C508" i="8"/>
  <c r="E508" i="8"/>
  <c r="C506" i="8"/>
  <c r="E506" i="8"/>
  <c r="C499" i="8"/>
  <c r="D499" i="8"/>
  <c r="C493" i="8"/>
  <c r="D493" i="8"/>
  <c r="E493" i="8"/>
  <c r="C491" i="8"/>
  <c r="D491" i="8"/>
  <c r="B487" i="8"/>
  <c r="C487" i="8"/>
  <c r="C481" i="8"/>
  <c r="B481" i="8"/>
  <c r="D481" i="8"/>
  <c r="C461" i="8"/>
  <c r="B461" i="8"/>
  <c r="D461" i="8"/>
  <c r="D458" i="8"/>
  <c r="E458" i="8"/>
  <c r="D450" i="8"/>
  <c r="C450" i="8"/>
  <c r="E450" i="8"/>
  <c r="C585" i="8"/>
  <c r="D584" i="8"/>
  <c r="E583" i="8"/>
  <c r="D577" i="8"/>
  <c r="E577" i="8"/>
  <c r="D573" i="8"/>
  <c r="B573" i="8"/>
  <c r="E564" i="8"/>
  <c r="B559" i="8"/>
  <c r="E559" i="8"/>
  <c r="B551" i="8"/>
  <c r="C551" i="8"/>
  <c r="C541" i="8"/>
  <c r="D541" i="8"/>
  <c r="E541" i="8"/>
  <c r="C539" i="8"/>
  <c r="D539" i="8"/>
  <c r="B535" i="8"/>
  <c r="C535" i="8"/>
  <c r="E527" i="8"/>
  <c r="C521" i="8"/>
  <c r="B521" i="8"/>
  <c r="D521" i="8"/>
  <c r="E515" i="8"/>
  <c r="E507" i="8"/>
  <c r="E503" i="8"/>
  <c r="B495" i="8"/>
  <c r="C495" i="8"/>
  <c r="C492" i="8"/>
  <c r="E492" i="8"/>
  <c r="C490" i="8"/>
  <c r="E490" i="8"/>
  <c r="C483" i="8"/>
  <c r="D483" i="8"/>
  <c r="B475" i="8"/>
  <c r="C475" i="8"/>
  <c r="C469" i="8"/>
  <c r="D469" i="8"/>
  <c r="E469" i="8"/>
  <c r="C463" i="8"/>
  <c r="D463" i="8"/>
  <c r="C449" i="8"/>
  <c r="B449" i="8"/>
  <c r="D449" i="8"/>
  <c r="E449" i="8"/>
  <c r="B443" i="8"/>
  <c r="C443" i="8"/>
  <c r="D443" i="8"/>
  <c r="E589" i="8"/>
  <c r="B585" i="8"/>
  <c r="D583" i="8"/>
  <c r="E581" i="8"/>
  <c r="E572" i="8"/>
  <c r="E571" i="8"/>
  <c r="C569" i="8"/>
  <c r="E567" i="8"/>
  <c r="E565" i="8"/>
  <c r="D564" i="8"/>
  <c r="D561" i="8"/>
  <c r="C561" i="8"/>
  <c r="E561" i="8"/>
  <c r="E556" i="8"/>
  <c r="E542" i="8"/>
  <c r="C540" i="8"/>
  <c r="E540" i="8"/>
  <c r="C538" i="8"/>
  <c r="E538" i="8"/>
  <c r="C531" i="8"/>
  <c r="D531" i="8"/>
  <c r="D527" i="8"/>
  <c r="C525" i="8"/>
  <c r="D525" i="8"/>
  <c r="E525" i="8"/>
  <c r="C523" i="8"/>
  <c r="D523" i="8"/>
  <c r="B519" i="8"/>
  <c r="C519" i="8"/>
  <c r="B515" i="8"/>
  <c r="E511" i="8"/>
  <c r="B509" i="8"/>
  <c r="B507" i="8"/>
  <c r="C505" i="8"/>
  <c r="B505" i="8"/>
  <c r="D505" i="8"/>
  <c r="D503" i="8"/>
  <c r="E499" i="8"/>
  <c r="E491" i="8"/>
  <c r="E489" i="8"/>
  <c r="E487" i="8"/>
  <c r="D482" i="8"/>
  <c r="C482" i="8"/>
  <c r="E482" i="8"/>
  <c r="C470" i="8"/>
  <c r="D462" i="8"/>
  <c r="C462" i="8"/>
  <c r="E462" i="8"/>
  <c r="C457" i="8"/>
  <c r="D457" i="8"/>
  <c r="E457" i="8"/>
  <c r="B455" i="8"/>
  <c r="C455" i="8"/>
  <c r="D563" i="8"/>
  <c r="B557" i="8"/>
  <c r="D555" i="8"/>
  <c r="C550" i="8"/>
  <c r="B533" i="8"/>
  <c r="B517" i="8"/>
  <c r="B501" i="8"/>
  <c r="B485" i="8"/>
  <c r="C474" i="8"/>
  <c r="B473" i="8"/>
  <c r="C454" i="8"/>
  <c r="B453" i="8"/>
  <c r="D451" i="8"/>
  <c r="C442" i="8"/>
  <c r="B441" i="8"/>
  <c r="B532" i="8"/>
  <c r="D532" i="8"/>
  <c r="C532" i="8"/>
  <c r="E532" i="8"/>
  <c r="B500" i="8"/>
  <c r="D500" i="8"/>
  <c r="C500" i="8"/>
  <c r="E500" i="8"/>
  <c r="B586" i="8"/>
  <c r="C586" i="8"/>
  <c r="D586" i="8"/>
  <c r="B578" i="8"/>
  <c r="C578" i="8"/>
  <c r="D578" i="8"/>
  <c r="B570" i="8"/>
  <c r="C570" i="8"/>
  <c r="D570" i="8"/>
  <c r="B562" i="8"/>
  <c r="C562" i="8"/>
  <c r="D562" i="8"/>
  <c r="B554" i="8"/>
  <c r="C554" i="8"/>
  <c r="D554" i="8"/>
  <c r="C553" i="8"/>
  <c r="B553" i="8"/>
  <c r="D553" i="8"/>
  <c r="E553" i="8"/>
  <c r="D530" i="8"/>
  <c r="B530" i="8"/>
  <c r="C530" i="8"/>
  <c r="E530" i="8"/>
  <c r="D514" i="8"/>
  <c r="B514" i="8"/>
  <c r="C514" i="8"/>
  <c r="E514" i="8"/>
  <c r="D498" i="8"/>
  <c r="B498" i="8"/>
  <c r="C498" i="8"/>
  <c r="E498" i="8"/>
  <c r="B516" i="8"/>
  <c r="D516" i="8"/>
  <c r="C516" i="8"/>
  <c r="E516" i="8"/>
  <c r="B582" i="8"/>
  <c r="C582" i="8"/>
  <c r="D582" i="8"/>
  <c r="B574" i="8"/>
  <c r="C574" i="8"/>
  <c r="D574" i="8"/>
  <c r="B566" i="8"/>
  <c r="C566" i="8"/>
  <c r="D566" i="8"/>
  <c r="B558" i="8"/>
  <c r="C558" i="8"/>
  <c r="D558" i="8"/>
  <c r="D552" i="8"/>
  <c r="B552" i="8"/>
  <c r="C552" i="8"/>
  <c r="E552" i="8"/>
  <c r="C587" i="8"/>
  <c r="C583" i="8"/>
  <c r="C579" i="8"/>
  <c r="C575" i="8"/>
  <c r="C571" i="8"/>
  <c r="C567" i="8"/>
  <c r="C563" i="8"/>
  <c r="C559" i="8"/>
  <c r="C555" i="8"/>
  <c r="D542" i="8"/>
  <c r="B536" i="8"/>
  <c r="D536" i="8"/>
  <c r="D534" i="8"/>
  <c r="B534" i="8"/>
  <c r="E528" i="8"/>
  <c r="E526" i="8"/>
  <c r="B520" i="8"/>
  <c r="D520" i="8"/>
  <c r="D518" i="8"/>
  <c r="B518" i="8"/>
  <c r="E512" i="8"/>
  <c r="E510" i="8"/>
  <c r="B504" i="8"/>
  <c r="D504" i="8"/>
  <c r="D502" i="8"/>
  <c r="B502" i="8"/>
  <c r="E496" i="8"/>
  <c r="E494" i="8"/>
  <c r="B488" i="8"/>
  <c r="D488" i="8"/>
  <c r="D486" i="8"/>
  <c r="B486" i="8"/>
  <c r="B480" i="8"/>
  <c r="C480" i="8"/>
  <c r="D480" i="8"/>
  <c r="B472" i="8"/>
  <c r="C472" i="8"/>
  <c r="D472" i="8"/>
  <c r="B464" i="8"/>
  <c r="C464" i="8"/>
  <c r="D464" i="8"/>
  <c r="B456" i="8"/>
  <c r="C456" i="8"/>
  <c r="D456" i="8"/>
  <c r="B448" i="8"/>
  <c r="C448" i="8"/>
  <c r="D448" i="8"/>
  <c r="E550" i="8"/>
  <c r="E549" i="8"/>
  <c r="E548" i="8"/>
  <c r="C542" i="8"/>
  <c r="B540" i="8"/>
  <c r="D540" i="8"/>
  <c r="D538" i="8"/>
  <c r="B538" i="8"/>
  <c r="B524" i="8"/>
  <c r="D524" i="8"/>
  <c r="D522" i="8"/>
  <c r="B522" i="8"/>
  <c r="B508" i="8"/>
  <c r="D508" i="8"/>
  <c r="D506" i="8"/>
  <c r="B506" i="8"/>
  <c r="B492" i="8"/>
  <c r="D492" i="8"/>
  <c r="D490" i="8"/>
  <c r="B490" i="8"/>
  <c r="B528" i="8"/>
  <c r="D528" i="8"/>
  <c r="D526" i="8"/>
  <c r="B526" i="8"/>
  <c r="B512" i="8"/>
  <c r="D512" i="8"/>
  <c r="D510" i="8"/>
  <c r="B510" i="8"/>
  <c r="B496" i="8"/>
  <c r="D496" i="8"/>
  <c r="D494" i="8"/>
  <c r="B494" i="8"/>
  <c r="B484" i="8"/>
  <c r="C484" i="8"/>
  <c r="D484" i="8"/>
  <c r="B476" i="8"/>
  <c r="C476" i="8"/>
  <c r="D476" i="8"/>
  <c r="B468" i="8"/>
  <c r="C468" i="8"/>
  <c r="D468" i="8"/>
  <c r="B460" i="8"/>
  <c r="C460" i="8"/>
  <c r="D460" i="8"/>
  <c r="B452" i="8"/>
  <c r="C452" i="8"/>
  <c r="D452" i="8"/>
  <c r="B444" i="8"/>
  <c r="C444" i="8"/>
  <c r="D444" i="8"/>
  <c r="B482" i="8"/>
  <c r="B478" i="8"/>
  <c r="B474" i="8"/>
  <c r="B470" i="8"/>
  <c r="B466" i="8"/>
  <c r="B462" i="8"/>
  <c r="B458" i="8"/>
  <c r="B454" i="8"/>
  <c r="B450" i="8"/>
  <c r="B446" i="8"/>
  <c r="B442" i="8"/>
  <c r="D42" i="16"/>
  <c r="D51" i="16"/>
  <c r="H50" i="16"/>
  <c r="B50" i="16"/>
  <c r="D49" i="16"/>
  <c r="H48" i="16"/>
  <c r="B48" i="16"/>
  <c r="D47" i="16"/>
  <c r="H46" i="16"/>
  <c r="B46" i="16"/>
  <c r="D45" i="16"/>
  <c r="H44" i="16"/>
  <c r="B44" i="16"/>
  <c r="D43" i="16"/>
  <c r="H42" i="16"/>
  <c r="B42" i="16"/>
  <c r="C51" i="16"/>
  <c r="C49" i="16"/>
  <c r="C47" i="16"/>
  <c r="C45" i="16"/>
  <c r="C43" i="16"/>
  <c r="H51" i="16"/>
  <c r="B51" i="16"/>
  <c r="D50" i="16"/>
  <c r="H49" i="16"/>
  <c r="B49" i="16"/>
  <c r="D48" i="16"/>
  <c r="H47" i="16"/>
  <c r="B47" i="16"/>
  <c r="D46" i="16"/>
  <c r="H45" i="16"/>
  <c r="B45" i="16"/>
  <c r="D44" i="16"/>
  <c r="H43" i="16"/>
  <c r="B43" i="16"/>
  <c r="I36" i="7"/>
  <c r="G36" i="17" s="1"/>
  <c r="F34" i="15"/>
  <c r="H34" i="7" s="1"/>
  <c r="F34" i="17" s="1"/>
  <c r="E34" i="17"/>
  <c r="E37" i="17"/>
  <c r="I32" i="7"/>
  <c r="G32" i="17" s="1"/>
  <c r="K474" i="27"/>
  <c r="C33" i="16"/>
  <c r="D41" i="16"/>
  <c r="K483" i="27"/>
  <c r="K487" i="27"/>
  <c r="C41" i="16"/>
  <c r="K424" i="27"/>
  <c r="K472" i="27"/>
  <c r="B41" i="16"/>
  <c r="K458" i="27"/>
  <c r="K513" i="27"/>
  <c r="K489" i="27"/>
  <c r="K485" i="27"/>
  <c r="K481" i="27"/>
  <c r="H41" i="16"/>
  <c r="K508" i="27"/>
  <c r="K504" i="27"/>
  <c r="K500" i="27"/>
  <c r="K496" i="27"/>
  <c r="K492" i="27"/>
  <c r="K476" i="27"/>
  <c r="C340" i="8"/>
  <c r="C336" i="8"/>
  <c r="C332" i="8"/>
  <c r="C344" i="8"/>
  <c r="B365" i="8"/>
  <c r="D361" i="8"/>
  <c r="B357" i="8"/>
  <c r="E353" i="8"/>
  <c r="B349" i="8"/>
  <c r="D375" i="8"/>
  <c r="B371" i="8"/>
  <c r="B393" i="8"/>
  <c r="B389" i="8"/>
  <c r="E385" i="8"/>
  <c r="B384" i="8"/>
  <c r="B381" i="8"/>
  <c r="B399" i="8"/>
  <c r="C396" i="8"/>
  <c r="B415" i="8"/>
  <c r="B411" i="8"/>
  <c r="D407" i="8"/>
  <c r="B403" i="8"/>
  <c r="B428" i="8"/>
  <c r="E425" i="8"/>
  <c r="D423" i="8"/>
  <c r="D422" i="8"/>
  <c r="B419" i="8"/>
  <c r="B417" i="8"/>
  <c r="C438" i="8"/>
  <c r="D436" i="8"/>
  <c r="C434" i="8"/>
  <c r="B432" i="8"/>
  <c r="C430" i="8"/>
  <c r="B378" i="8"/>
  <c r="B392" i="8"/>
  <c r="B388" i="8"/>
  <c r="C385" i="8"/>
  <c r="B383" i="8"/>
  <c r="B380" i="8"/>
  <c r="D398" i="8"/>
  <c r="E395" i="8"/>
  <c r="B410" i="8"/>
  <c r="B406" i="8"/>
  <c r="E402" i="8"/>
  <c r="C427" i="8"/>
  <c r="B425" i="8"/>
  <c r="C423" i="8"/>
  <c r="B422" i="8"/>
  <c r="C419" i="8"/>
  <c r="B416" i="8"/>
  <c r="B437" i="8"/>
  <c r="C435" i="8"/>
  <c r="B433" i="8"/>
  <c r="C432" i="8"/>
  <c r="D330" i="8"/>
  <c r="C363" i="8"/>
  <c r="B359" i="8"/>
  <c r="D355" i="8"/>
  <c r="B351" i="8"/>
  <c r="C347" i="8"/>
  <c r="D377" i="8"/>
  <c r="B373" i="8"/>
  <c r="C369" i="8"/>
  <c r="B391" i="8"/>
  <c r="B387" i="8"/>
  <c r="E384" i="8"/>
  <c r="B382" i="8"/>
  <c r="B379" i="8"/>
  <c r="B398" i="8"/>
  <c r="B395" i="8"/>
  <c r="B409" i="8"/>
  <c r="B405" i="8"/>
  <c r="B402" i="8"/>
  <c r="E426" i="8"/>
  <c r="B424" i="8"/>
  <c r="B423" i="8"/>
  <c r="B421" i="8"/>
  <c r="B418" i="8"/>
  <c r="B440" i="8"/>
  <c r="E436" i="8"/>
  <c r="D435" i="8"/>
  <c r="D431" i="8"/>
  <c r="D385" i="8"/>
  <c r="D411" i="8"/>
  <c r="E410" i="8"/>
  <c r="E427" i="8"/>
  <c r="D440" i="8"/>
  <c r="B385" i="8"/>
  <c r="E400" i="8"/>
  <c r="C411" i="8"/>
  <c r="D410" i="8"/>
  <c r="D427" i="8"/>
  <c r="C426" i="8"/>
  <c r="C422" i="8"/>
  <c r="E419" i="8"/>
  <c r="E418" i="8"/>
  <c r="C440" i="8"/>
  <c r="E434" i="8"/>
  <c r="E411" i="8"/>
  <c r="E440" i="8"/>
  <c r="E380" i="8"/>
  <c r="C410" i="8"/>
  <c r="E407" i="8"/>
  <c r="B427" i="8"/>
  <c r="D419" i="8"/>
  <c r="C418" i="8"/>
  <c r="E435" i="8"/>
  <c r="D434" i="8"/>
  <c r="E431" i="8"/>
  <c r="B40" i="16"/>
  <c r="B37" i="16"/>
  <c r="D34" i="16"/>
  <c r="K395" i="27"/>
  <c r="K438" i="27"/>
  <c r="H40" i="16"/>
  <c r="B35" i="16"/>
  <c r="C34" i="16"/>
  <c r="K433" i="27"/>
  <c r="K431" i="27"/>
  <c r="K429" i="27"/>
  <c r="K470" i="27"/>
  <c r="K446" i="27"/>
  <c r="K442" i="27"/>
  <c r="B39" i="16"/>
  <c r="B33" i="16"/>
  <c r="H39" i="16"/>
  <c r="H38" i="16"/>
  <c r="H37" i="16"/>
  <c r="H36" i="16"/>
  <c r="H35" i="16"/>
  <c r="B34" i="16"/>
  <c r="K341" i="27"/>
  <c r="K329" i="27"/>
  <c r="U40" i="15"/>
  <c r="K465" i="27"/>
  <c r="K461" i="27"/>
  <c r="K457" i="27"/>
  <c r="K453" i="27"/>
  <c r="K449" i="27"/>
  <c r="B38" i="16"/>
  <c r="B36" i="16"/>
  <c r="C35" i="16"/>
  <c r="H33" i="16"/>
  <c r="U32" i="15"/>
  <c r="B32" i="7" s="1"/>
  <c r="C40" i="16"/>
  <c r="C39" i="16"/>
  <c r="C38" i="16"/>
  <c r="C37" i="16"/>
  <c r="C36" i="16"/>
  <c r="D35" i="16"/>
  <c r="H34" i="16"/>
  <c r="K366" i="27"/>
  <c r="K444" i="27"/>
  <c r="D384" i="8"/>
  <c r="C380" i="8"/>
  <c r="E398" i="8"/>
  <c r="E428" i="8"/>
  <c r="D426" i="8"/>
  <c r="D425" i="8"/>
  <c r="E420" i="8"/>
  <c r="D418" i="8"/>
  <c r="D417" i="8"/>
  <c r="E438" i="8"/>
  <c r="B436" i="8"/>
  <c r="C431" i="8"/>
  <c r="B430" i="8"/>
  <c r="E399" i="8"/>
  <c r="E429" i="8"/>
  <c r="E421" i="8"/>
  <c r="E439" i="8"/>
  <c r="D438" i="8"/>
  <c r="E392" i="8"/>
  <c r="D399" i="8"/>
  <c r="D429" i="8"/>
  <c r="E424" i="8"/>
  <c r="D421" i="8"/>
  <c r="E416" i="8"/>
  <c r="C439" i="8"/>
  <c r="B438" i="8"/>
  <c r="E430" i="8"/>
  <c r="D40" i="16"/>
  <c r="G39" i="7"/>
  <c r="E433" i="8"/>
  <c r="B439" i="8"/>
  <c r="D437" i="8"/>
  <c r="B435" i="8"/>
  <c r="D433" i="8"/>
  <c r="B431" i="8"/>
  <c r="E437" i="8"/>
  <c r="C437" i="8"/>
  <c r="C433" i="8"/>
  <c r="C429" i="8"/>
  <c r="D428" i="8"/>
  <c r="C425" i="8"/>
  <c r="D424" i="8"/>
  <c r="C421" i="8"/>
  <c r="D420" i="8"/>
  <c r="C417" i="8"/>
  <c r="D416" i="8"/>
  <c r="C428" i="8"/>
  <c r="C424" i="8"/>
  <c r="C420" i="8"/>
  <c r="C416" i="8"/>
  <c r="B414" i="8"/>
  <c r="B413" i="8"/>
  <c r="E393" i="8"/>
  <c r="D381" i="8"/>
  <c r="B400" i="8"/>
  <c r="C399" i="8"/>
  <c r="C407" i="8"/>
  <c r="E405" i="8"/>
  <c r="E403" i="8"/>
  <c r="C402" i="8"/>
  <c r="D393" i="8"/>
  <c r="E391" i="8"/>
  <c r="E379" i="8"/>
  <c r="D413" i="8"/>
  <c r="D405" i="8"/>
  <c r="D403" i="8"/>
  <c r="E415" i="8"/>
  <c r="D406" i="8"/>
  <c r="E401" i="8"/>
  <c r="C393" i="8"/>
  <c r="D392" i="8"/>
  <c r="D391" i="8"/>
  <c r="D389" i="8"/>
  <c r="E388" i="8"/>
  <c r="E387" i="8"/>
  <c r="E382" i="8"/>
  <c r="C381" i="8"/>
  <c r="D380" i="8"/>
  <c r="D379" i="8"/>
  <c r="C398" i="8"/>
  <c r="E396" i="8"/>
  <c r="D395" i="8"/>
  <c r="E394" i="8"/>
  <c r="D415" i="8"/>
  <c r="E414" i="8"/>
  <c r="E413" i="8"/>
  <c r="B407" i="8"/>
  <c r="C406" i="8"/>
  <c r="C403" i="8"/>
  <c r="D402" i="8"/>
  <c r="D401" i="8"/>
  <c r="C392" i="8"/>
  <c r="C389" i="8"/>
  <c r="D388" i="8"/>
  <c r="D387" i="8"/>
  <c r="E383" i="8"/>
  <c r="B396" i="8"/>
  <c r="C395" i="8"/>
  <c r="D394" i="8"/>
  <c r="C415" i="8"/>
  <c r="D414" i="8"/>
  <c r="E409" i="8"/>
  <c r="E389" i="8"/>
  <c r="C388" i="8"/>
  <c r="D383" i="8"/>
  <c r="E397" i="8"/>
  <c r="C414" i="8"/>
  <c r="D409" i="8"/>
  <c r="E406" i="8"/>
  <c r="D39" i="16"/>
  <c r="G38" i="7"/>
  <c r="E412" i="8"/>
  <c r="C413" i="8"/>
  <c r="D412" i="8"/>
  <c r="C409" i="8"/>
  <c r="D408" i="8"/>
  <c r="C405" i="8"/>
  <c r="D404" i="8"/>
  <c r="C401" i="8"/>
  <c r="E408" i="8"/>
  <c r="C412" i="8"/>
  <c r="C408" i="8"/>
  <c r="C404" i="8"/>
  <c r="E404" i="8"/>
  <c r="D397" i="8"/>
  <c r="C394" i="8"/>
  <c r="D400" i="8"/>
  <c r="C397" i="8"/>
  <c r="D396" i="8"/>
  <c r="C391" i="8"/>
  <c r="D390" i="8"/>
  <c r="C387" i="8"/>
  <c r="D386" i="8"/>
  <c r="C383" i="8"/>
  <c r="D382" i="8"/>
  <c r="C379" i="8"/>
  <c r="E390" i="8"/>
  <c r="E386" i="8"/>
  <c r="C390" i="8"/>
  <c r="C386" i="8"/>
  <c r="C382" i="8"/>
  <c r="D368" i="8"/>
  <c r="D38" i="16"/>
  <c r="G37" i="7"/>
  <c r="C328" i="8"/>
  <c r="C339" i="8"/>
  <c r="C335" i="8"/>
  <c r="C331" i="8"/>
  <c r="C343" i="8"/>
  <c r="C366" i="8"/>
  <c r="B364" i="8"/>
  <c r="B363" i="8"/>
  <c r="C362" i="8"/>
  <c r="B361" i="8"/>
  <c r="C359" i="8"/>
  <c r="E356" i="8"/>
  <c r="C355" i="8"/>
  <c r="D354" i="8"/>
  <c r="D353" i="8"/>
  <c r="B350" i="8"/>
  <c r="B348" i="8"/>
  <c r="C346" i="8"/>
  <c r="E377" i="8"/>
  <c r="D376" i="8"/>
  <c r="B375" i="8"/>
  <c r="B372" i="8"/>
  <c r="E370" i="8"/>
  <c r="B369" i="8"/>
  <c r="B368" i="8"/>
  <c r="C327" i="8"/>
  <c r="D338" i="8"/>
  <c r="D334" i="8"/>
  <c r="D342" i="8"/>
  <c r="B366" i="8"/>
  <c r="E363" i="8"/>
  <c r="B362" i="8"/>
  <c r="B360" i="8"/>
  <c r="C358" i="8"/>
  <c r="B356" i="8"/>
  <c r="B355" i="8"/>
  <c r="C354" i="8"/>
  <c r="B353" i="8"/>
  <c r="E349" i="8"/>
  <c r="E347" i="8"/>
  <c r="B346" i="8"/>
  <c r="C377" i="8"/>
  <c r="C376" i="8"/>
  <c r="E374" i="8"/>
  <c r="E371" i="8"/>
  <c r="B370" i="8"/>
  <c r="D369" i="8"/>
  <c r="D367" i="8"/>
  <c r="C337" i="8"/>
  <c r="C333" i="8"/>
  <c r="C329" i="8"/>
  <c r="C341" i="8"/>
  <c r="D365" i="8"/>
  <c r="D363" i="8"/>
  <c r="E362" i="8"/>
  <c r="E361" i="8"/>
  <c r="E359" i="8"/>
  <c r="B358" i="8"/>
  <c r="E355" i="8"/>
  <c r="B354" i="8"/>
  <c r="B352" i="8"/>
  <c r="D349" i="8"/>
  <c r="B347" i="8"/>
  <c r="B345" i="8"/>
  <c r="B377" i="8"/>
  <c r="B376" i="8"/>
  <c r="B374" i="8"/>
  <c r="D371" i="8"/>
  <c r="E369" i="8"/>
  <c r="B367" i="8"/>
  <c r="E373" i="8"/>
  <c r="D351" i="8"/>
  <c r="E350" i="8"/>
  <c r="D373" i="8"/>
  <c r="E372" i="8"/>
  <c r="E351" i="8"/>
  <c r="D328" i="8"/>
  <c r="D359" i="8"/>
  <c r="E358" i="8"/>
  <c r="E357" i="8"/>
  <c r="C351" i="8"/>
  <c r="D350" i="8"/>
  <c r="D347" i="8"/>
  <c r="E346" i="8"/>
  <c r="E345" i="8"/>
  <c r="C373" i="8"/>
  <c r="D372" i="8"/>
  <c r="E366" i="8"/>
  <c r="E365" i="8"/>
  <c r="E360" i="8"/>
  <c r="D358" i="8"/>
  <c r="D357" i="8"/>
  <c r="C350" i="8"/>
  <c r="D346" i="8"/>
  <c r="D345" i="8"/>
  <c r="E376" i="8"/>
  <c r="E375" i="8"/>
  <c r="C372" i="8"/>
  <c r="E368" i="8"/>
  <c r="E367" i="8"/>
  <c r="G36" i="7"/>
  <c r="D37" i="16"/>
  <c r="E378" i="8"/>
  <c r="D378" i="8"/>
  <c r="C375" i="8"/>
  <c r="D374" i="8"/>
  <c r="C371" i="8"/>
  <c r="D370" i="8"/>
  <c r="C367" i="8"/>
  <c r="C378" i="8"/>
  <c r="C374" i="8"/>
  <c r="C370" i="8"/>
  <c r="E352" i="8"/>
  <c r="E348" i="8"/>
  <c r="C365" i="8"/>
  <c r="D364" i="8"/>
  <c r="C361" i="8"/>
  <c r="D360" i="8"/>
  <c r="C357" i="8"/>
  <c r="D356" i="8"/>
  <c r="C353" i="8"/>
  <c r="D352" i="8"/>
  <c r="C349" i="8"/>
  <c r="D348" i="8"/>
  <c r="C345" i="8"/>
  <c r="E364" i="8"/>
  <c r="C364" i="8"/>
  <c r="C360" i="8"/>
  <c r="C356" i="8"/>
  <c r="C352" i="8"/>
  <c r="C348" i="8"/>
  <c r="E326" i="8"/>
  <c r="B326" i="8"/>
  <c r="E339" i="8"/>
  <c r="B339" i="8"/>
  <c r="E335" i="8"/>
  <c r="B335" i="8"/>
  <c r="E331" i="8"/>
  <c r="B331" i="8"/>
  <c r="E343" i="8"/>
  <c r="B343" i="8"/>
  <c r="E325" i="8"/>
  <c r="B325" i="8"/>
  <c r="E338" i="8"/>
  <c r="B338" i="8"/>
  <c r="E334" i="8"/>
  <c r="B334" i="8"/>
  <c r="E330" i="8"/>
  <c r="B330" i="8"/>
  <c r="E342" i="8"/>
  <c r="B342" i="8"/>
  <c r="C342" i="8"/>
  <c r="C338" i="8"/>
  <c r="C334" i="8"/>
  <c r="C330" i="8"/>
  <c r="C326" i="8"/>
  <c r="E327" i="8"/>
  <c r="B327" i="8"/>
  <c r="E340" i="8"/>
  <c r="B340" i="8"/>
  <c r="E336" i="8"/>
  <c r="B336" i="8"/>
  <c r="E332" i="8"/>
  <c r="B332" i="8"/>
  <c r="E344" i="8"/>
  <c r="B344" i="8"/>
  <c r="D344" i="8"/>
  <c r="D340" i="8"/>
  <c r="D336" i="8"/>
  <c r="D332" i="8"/>
  <c r="D326" i="8"/>
  <c r="E328" i="8"/>
  <c r="B328" i="8"/>
  <c r="E341" i="8"/>
  <c r="B341" i="8"/>
  <c r="E337" i="8"/>
  <c r="B337" i="8"/>
  <c r="E333" i="8"/>
  <c r="B333" i="8"/>
  <c r="E329" i="8"/>
  <c r="B329" i="8"/>
  <c r="D343" i="8"/>
  <c r="D341" i="8"/>
  <c r="D339" i="8"/>
  <c r="D337" i="8"/>
  <c r="D335" i="8"/>
  <c r="D333" i="8"/>
  <c r="D331" i="8"/>
  <c r="D329" i="8"/>
  <c r="D327" i="8"/>
  <c r="D325" i="8"/>
  <c r="D36" i="16"/>
  <c r="G35" i="7"/>
  <c r="D33" i="16"/>
  <c r="A315" i="8"/>
  <c r="A316" i="8"/>
  <c r="A317" i="8"/>
  <c r="A318" i="8"/>
  <c r="A319" i="8"/>
  <c r="A320" i="8"/>
  <c r="A321" i="8"/>
  <c r="A322" i="8"/>
  <c r="A323" i="8"/>
  <c r="A324" i="8"/>
  <c r="A312" i="8"/>
  <c r="A313" i="8"/>
  <c r="A314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K303" i="27"/>
  <c r="K304" i="27"/>
  <c r="K305" i="27"/>
  <c r="K306" i="27"/>
  <c r="K307" i="27"/>
  <c r="K308" i="27"/>
  <c r="K309" i="27"/>
  <c r="K310" i="27"/>
  <c r="K311" i="27"/>
  <c r="K312" i="27"/>
  <c r="K313" i="27"/>
  <c r="K314" i="27"/>
  <c r="K315" i="27"/>
  <c r="K316" i="27"/>
  <c r="K317" i="27"/>
  <c r="K318" i="27"/>
  <c r="K319" i="27"/>
  <c r="K320" i="27"/>
  <c r="K321" i="27"/>
  <c r="K322" i="27"/>
  <c r="K323" i="27"/>
  <c r="K301" i="27"/>
  <c r="K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T35" i="15" s="1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V31" i="15"/>
  <c r="W31" i="15" s="1"/>
  <c r="G31" i="7" s="1"/>
  <c r="X31" i="15"/>
  <c r="E31" i="17" s="1"/>
  <c r="P31" i="15"/>
  <c r="K31" i="7" s="1"/>
  <c r="Q31" i="15"/>
  <c r="K31" i="15"/>
  <c r="L31" i="15"/>
  <c r="G31" i="15"/>
  <c r="I31" i="15"/>
  <c r="H31" i="15"/>
  <c r="J31" i="7" s="1"/>
  <c r="H31" i="17" s="1"/>
  <c r="U31" i="15"/>
  <c r="B31" i="7" s="1"/>
  <c r="A191" i="24"/>
  <c r="A192" i="24"/>
  <c r="A193" i="24"/>
  <c r="A194" i="24"/>
  <c r="A195" i="24"/>
  <c r="A196" i="24"/>
  <c r="A197" i="24"/>
  <c r="A198" i="24"/>
  <c r="A206" i="24"/>
  <c r="A207" i="24"/>
  <c r="A208" i="24"/>
  <c r="A209" i="24"/>
  <c r="A210" i="24"/>
  <c r="A211" i="24"/>
  <c r="A212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6" i="24"/>
  <c r="A239" i="24"/>
  <c r="A283" i="24"/>
  <c r="A284" i="24"/>
  <c r="A285" i="24"/>
  <c r="A286" i="24"/>
  <c r="A287" i="24"/>
  <c r="A288" i="24"/>
  <c r="A289" i="24"/>
  <c r="A69" i="24"/>
  <c r="A70" i="24"/>
  <c r="A81" i="24"/>
  <c r="A82" i="24"/>
  <c r="A83" i="24"/>
  <c r="A84" i="24"/>
  <c r="A85" i="24"/>
  <c r="A98" i="24"/>
  <c r="A99" i="24"/>
  <c r="A100" i="24"/>
  <c r="A110" i="24"/>
  <c r="A111" i="24"/>
  <c r="A112" i="24"/>
  <c r="A113" i="24"/>
  <c r="A167" i="24"/>
  <c r="A240" i="24"/>
  <c r="A241" i="24"/>
  <c r="A242" i="24"/>
  <c r="A243" i="24"/>
  <c r="A244" i="24"/>
  <c r="A245" i="24"/>
  <c r="A246" i="24"/>
  <c r="A43" i="24"/>
  <c r="A93" i="24"/>
  <c r="A116" i="24"/>
  <c r="A213" i="24"/>
  <c r="A238" i="24"/>
  <c r="A290" i="24"/>
  <c r="A47" i="24"/>
  <c r="A199" i="24"/>
  <c r="A235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94" i="24"/>
  <c r="A95" i="24"/>
  <c r="A96" i="24"/>
  <c r="A97" i="24"/>
  <c r="A44" i="24"/>
  <c r="A45" i="24"/>
  <c r="A46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163" i="24"/>
  <c r="A164" i="24"/>
  <c r="A165" i="24"/>
  <c r="A166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7" i="24"/>
  <c r="A8" i="24"/>
  <c r="A9" i="24"/>
  <c r="A10" i="24"/>
  <c r="A11" i="24"/>
  <c r="A12" i="24"/>
  <c r="A200" i="24"/>
  <c r="A201" i="24"/>
  <c r="A202" i="24"/>
  <c r="A203" i="24"/>
  <c r="A204" i="24"/>
  <c r="A205" i="24"/>
  <c r="A72" i="24"/>
  <c r="A73" i="24"/>
  <c r="A74" i="24"/>
  <c r="A75" i="24"/>
  <c r="A76" i="24"/>
  <c r="A77" i="24"/>
  <c r="A78" i="24"/>
  <c r="A79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9" i="24"/>
  <c r="A170" i="24"/>
  <c r="A171" i="24"/>
  <c r="A172" i="24"/>
  <c r="A173" i="24"/>
  <c r="A174" i="24"/>
  <c r="A175" i="24"/>
  <c r="A190" i="24"/>
  <c r="A179" i="24"/>
  <c r="A180" i="24"/>
  <c r="A181" i="24"/>
  <c r="A182" i="24"/>
  <c r="A183" i="24"/>
  <c r="A184" i="24"/>
  <c r="A185" i="24"/>
  <c r="A186" i="24"/>
  <c r="A187" i="24"/>
  <c r="A188" i="24"/>
  <c r="A189" i="24"/>
  <c r="Q172" i="23"/>
  <c r="R172" i="23"/>
  <c r="A172" i="23"/>
  <c r="V172" i="23"/>
  <c r="X172" i="23"/>
  <c r="Y172" i="23" s="1"/>
  <c r="C172" i="23"/>
  <c r="D172" i="23"/>
  <c r="B172" i="23"/>
  <c r="X171" i="23"/>
  <c r="Y171" i="23" s="1"/>
  <c r="Q171" i="23"/>
  <c r="R171" i="23"/>
  <c r="C171" i="23"/>
  <c r="V171" i="23"/>
  <c r="D171" i="23"/>
  <c r="B171" i="23"/>
  <c r="A171" i="23"/>
  <c r="F31" i="15" l="1"/>
  <c r="H31" i="7" s="1"/>
  <c r="F31" i="17" s="1"/>
  <c r="I31" i="7"/>
  <c r="G31" i="17" s="1"/>
  <c r="B39" i="7"/>
  <c r="B40" i="7"/>
  <c r="E309" i="8"/>
  <c r="B309" i="8"/>
  <c r="D309" i="8"/>
  <c r="C309" i="8"/>
  <c r="D297" i="8"/>
  <c r="E297" i="8"/>
  <c r="B297" i="8"/>
  <c r="C297" i="8"/>
  <c r="D285" i="8"/>
  <c r="E285" i="8"/>
  <c r="B285" i="8"/>
  <c r="C285" i="8"/>
  <c r="D273" i="8"/>
  <c r="E273" i="8"/>
  <c r="B273" i="8"/>
  <c r="C273" i="8"/>
  <c r="D261" i="8"/>
  <c r="E261" i="8"/>
  <c r="B261" i="8"/>
  <c r="C261" i="8"/>
  <c r="D249" i="8"/>
  <c r="E249" i="8"/>
  <c r="B249" i="8"/>
  <c r="C249" i="8"/>
  <c r="D237" i="8"/>
  <c r="E237" i="8"/>
  <c r="B237" i="8"/>
  <c r="C237" i="8"/>
  <c r="D225" i="8"/>
  <c r="E225" i="8"/>
  <c r="B225" i="8"/>
  <c r="C225" i="8"/>
  <c r="C213" i="8"/>
  <c r="D213" i="8"/>
  <c r="B213" i="8"/>
  <c r="E213" i="8"/>
  <c r="C201" i="8"/>
  <c r="D201" i="8"/>
  <c r="B201" i="8"/>
  <c r="E201" i="8"/>
  <c r="C189" i="8"/>
  <c r="D189" i="8"/>
  <c r="B189" i="8"/>
  <c r="E189" i="8"/>
  <c r="C177" i="8"/>
  <c r="D177" i="8"/>
  <c r="B177" i="8"/>
  <c r="E177" i="8"/>
  <c r="C165" i="8"/>
  <c r="D165" i="8"/>
  <c r="B165" i="8"/>
  <c r="E165" i="8"/>
  <c r="C153" i="8"/>
  <c r="D153" i="8"/>
  <c r="B153" i="8"/>
  <c r="E153" i="8"/>
  <c r="E141" i="8"/>
  <c r="B141" i="8"/>
  <c r="C141" i="8"/>
  <c r="D141" i="8"/>
  <c r="E129" i="8"/>
  <c r="B129" i="8"/>
  <c r="C129" i="8"/>
  <c r="D129" i="8"/>
  <c r="E117" i="8"/>
  <c r="B117" i="8"/>
  <c r="C117" i="8"/>
  <c r="D117" i="8"/>
  <c r="E105" i="8"/>
  <c r="B105" i="8"/>
  <c r="C105" i="8"/>
  <c r="D105" i="8"/>
  <c r="E89" i="8"/>
  <c r="B89" i="8"/>
  <c r="C89" i="8"/>
  <c r="D89" i="8"/>
  <c r="B73" i="8"/>
  <c r="C73" i="8"/>
  <c r="D73" i="8"/>
  <c r="E73" i="8"/>
  <c r="B61" i="8"/>
  <c r="C61" i="8"/>
  <c r="D61" i="8"/>
  <c r="E61" i="8"/>
  <c r="B53" i="8"/>
  <c r="C53" i="8"/>
  <c r="D53" i="8"/>
  <c r="E53" i="8"/>
  <c r="B41" i="8"/>
  <c r="C41" i="8"/>
  <c r="D41" i="8"/>
  <c r="E41" i="8"/>
  <c r="B29" i="8"/>
  <c r="C29" i="8"/>
  <c r="D29" i="8"/>
  <c r="E29" i="8"/>
  <c r="B17" i="8"/>
  <c r="C17" i="8"/>
  <c r="D17" i="8"/>
  <c r="E17" i="8"/>
  <c r="B13" i="8"/>
  <c r="C13" i="8"/>
  <c r="D13" i="8"/>
  <c r="E13" i="8"/>
  <c r="E312" i="8"/>
  <c r="B312" i="8"/>
  <c r="D312" i="8"/>
  <c r="C312" i="8"/>
  <c r="E317" i="8"/>
  <c r="B317" i="8"/>
  <c r="D317" i="8"/>
  <c r="C317" i="8"/>
  <c r="E308" i="8"/>
  <c r="B308" i="8"/>
  <c r="D308" i="8"/>
  <c r="C308" i="8"/>
  <c r="D304" i="8"/>
  <c r="E304" i="8"/>
  <c r="B304" i="8"/>
  <c r="C304" i="8"/>
  <c r="D300" i="8"/>
  <c r="E300" i="8"/>
  <c r="B300" i="8"/>
  <c r="C300" i="8"/>
  <c r="D296" i="8"/>
  <c r="E296" i="8"/>
  <c r="B296" i="8"/>
  <c r="C296" i="8"/>
  <c r="D292" i="8"/>
  <c r="E292" i="8"/>
  <c r="B292" i="8"/>
  <c r="C292" i="8"/>
  <c r="D288" i="8"/>
  <c r="E288" i="8"/>
  <c r="B288" i="8"/>
  <c r="C288" i="8"/>
  <c r="D284" i="8"/>
  <c r="E284" i="8"/>
  <c r="B284" i="8"/>
  <c r="C284" i="8"/>
  <c r="D280" i="8"/>
  <c r="E280" i="8"/>
  <c r="B280" i="8"/>
  <c r="C280" i="8"/>
  <c r="D276" i="8"/>
  <c r="E276" i="8"/>
  <c r="B276" i="8"/>
  <c r="C276" i="8"/>
  <c r="D272" i="8"/>
  <c r="E272" i="8"/>
  <c r="B272" i="8"/>
  <c r="C272" i="8"/>
  <c r="D268" i="8"/>
  <c r="E268" i="8"/>
  <c r="B268" i="8"/>
  <c r="C268" i="8"/>
  <c r="D264" i="8"/>
  <c r="E264" i="8"/>
  <c r="B264" i="8"/>
  <c r="C264" i="8"/>
  <c r="D260" i="8"/>
  <c r="E260" i="8"/>
  <c r="B260" i="8"/>
  <c r="C260" i="8"/>
  <c r="D256" i="8"/>
  <c r="E256" i="8"/>
  <c r="B256" i="8"/>
  <c r="C256" i="8"/>
  <c r="D252" i="8"/>
  <c r="E252" i="8"/>
  <c r="B252" i="8"/>
  <c r="C252" i="8"/>
  <c r="D248" i="8"/>
  <c r="E248" i="8"/>
  <c r="B248" i="8"/>
  <c r="C248" i="8"/>
  <c r="D244" i="8"/>
  <c r="E244" i="8"/>
  <c r="B244" i="8"/>
  <c r="C244" i="8"/>
  <c r="D240" i="8"/>
  <c r="E240" i="8"/>
  <c r="B240" i="8"/>
  <c r="C240" i="8"/>
  <c r="D236" i="8"/>
  <c r="E236" i="8"/>
  <c r="B236" i="8"/>
  <c r="C236" i="8"/>
  <c r="D232" i="8"/>
  <c r="E232" i="8"/>
  <c r="B232" i="8"/>
  <c r="C232" i="8"/>
  <c r="D228" i="8"/>
  <c r="E228" i="8"/>
  <c r="B228" i="8"/>
  <c r="C228" i="8"/>
  <c r="D224" i="8"/>
  <c r="E224" i="8"/>
  <c r="B224" i="8"/>
  <c r="C224" i="8"/>
  <c r="D220" i="8"/>
  <c r="E220" i="8"/>
  <c r="B220" i="8"/>
  <c r="C220" i="8"/>
  <c r="C216" i="8"/>
  <c r="D216" i="8"/>
  <c r="E216" i="8"/>
  <c r="B216" i="8"/>
  <c r="C212" i="8"/>
  <c r="D212" i="8"/>
  <c r="E212" i="8"/>
  <c r="B212" i="8"/>
  <c r="C208" i="8"/>
  <c r="D208" i="8"/>
  <c r="E208" i="8"/>
  <c r="B208" i="8"/>
  <c r="C204" i="8"/>
  <c r="D204" i="8"/>
  <c r="E204" i="8"/>
  <c r="B204" i="8"/>
  <c r="C200" i="8"/>
  <c r="D200" i="8"/>
  <c r="E200" i="8"/>
  <c r="B200" i="8"/>
  <c r="C196" i="8"/>
  <c r="D196" i="8"/>
  <c r="E196" i="8"/>
  <c r="B196" i="8"/>
  <c r="C192" i="8"/>
  <c r="D192" i="8"/>
  <c r="E192" i="8"/>
  <c r="B192" i="8"/>
  <c r="C188" i="8"/>
  <c r="D188" i="8"/>
  <c r="E188" i="8"/>
  <c r="B188" i="8"/>
  <c r="C184" i="8"/>
  <c r="D184" i="8"/>
  <c r="E184" i="8"/>
  <c r="B184" i="8"/>
  <c r="C180" i="8"/>
  <c r="D180" i="8"/>
  <c r="E180" i="8"/>
  <c r="B180" i="8"/>
  <c r="C176" i="8"/>
  <c r="D176" i="8"/>
  <c r="E176" i="8"/>
  <c r="B176" i="8"/>
  <c r="C172" i="8"/>
  <c r="D172" i="8"/>
  <c r="E172" i="8"/>
  <c r="B172" i="8"/>
  <c r="C168" i="8"/>
  <c r="D168" i="8"/>
  <c r="E168" i="8"/>
  <c r="B168" i="8"/>
  <c r="C164" i="8"/>
  <c r="D164" i="8"/>
  <c r="E164" i="8"/>
  <c r="B164" i="8"/>
  <c r="C160" i="8"/>
  <c r="D160" i="8"/>
  <c r="E160" i="8"/>
  <c r="B160" i="8"/>
  <c r="C156" i="8"/>
  <c r="D156" i="8"/>
  <c r="E156" i="8"/>
  <c r="B156" i="8"/>
  <c r="E152" i="8"/>
  <c r="B152" i="8"/>
  <c r="C152" i="8"/>
  <c r="D152" i="8"/>
  <c r="E148" i="8"/>
  <c r="B148" i="8"/>
  <c r="C148" i="8"/>
  <c r="D148" i="8"/>
  <c r="E144" i="8"/>
  <c r="B144" i="8"/>
  <c r="C144" i="8"/>
  <c r="D144" i="8"/>
  <c r="E140" i="8"/>
  <c r="B140" i="8"/>
  <c r="C140" i="8"/>
  <c r="D140" i="8"/>
  <c r="E136" i="8"/>
  <c r="B136" i="8"/>
  <c r="C136" i="8"/>
  <c r="D136" i="8"/>
  <c r="E132" i="8"/>
  <c r="B132" i="8"/>
  <c r="C132" i="8"/>
  <c r="D132" i="8"/>
  <c r="E128" i="8"/>
  <c r="B128" i="8"/>
  <c r="C128" i="8"/>
  <c r="D128" i="8"/>
  <c r="E124" i="8"/>
  <c r="B124" i="8"/>
  <c r="C124" i="8"/>
  <c r="D124" i="8"/>
  <c r="E120" i="8"/>
  <c r="B120" i="8"/>
  <c r="C120" i="8"/>
  <c r="D120" i="8"/>
  <c r="E116" i="8"/>
  <c r="B116" i="8"/>
  <c r="C116" i="8"/>
  <c r="D116" i="8"/>
  <c r="E112" i="8"/>
  <c r="B112" i="8"/>
  <c r="C112" i="8"/>
  <c r="D112" i="8"/>
  <c r="E108" i="8"/>
  <c r="B108" i="8"/>
  <c r="C108" i="8"/>
  <c r="D108" i="8"/>
  <c r="E104" i="8"/>
  <c r="B104" i="8"/>
  <c r="C104" i="8"/>
  <c r="D104" i="8"/>
  <c r="E100" i="8"/>
  <c r="B100" i="8"/>
  <c r="C100" i="8"/>
  <c r="D100" i="8"/>
  <c r="E96" i="8"/>
  <c r="B96" i="8"/>
  <c r="C96" i="8"/>
  <c r="D96" i="8"/>
  <c r="E92" i="8"/>
  <c r="B92" i="8"/>
  <c r="C92" i="8"/>
  <c r="D92" i="8"/>
  <c r="E88" i="8"/>
  <c r="B88" i="8"/>
  <c r="C88" i="8"/>
  <c r="D88" i="8"/>
  <c r="B84" i="8"/>
  <c r="C84" i="8"/>
  <c r="D84" i="8"/>
  <c r="E84" i="8"/>
  <c r="B80" i="8"/>
  <c r="C80" i="8"/>
  <c r="D80" i="8"/>
  <c r="E80" i="8"/>
  <c r="B76" i="8"/>
  <c r="C76" i="8"/>
  <c r="D76" i="8"/>
  <c r="E76" i="8"/>
  <c r="B72" i="8"/>
  <c r="C72" i="8"/>
  <c r="D72" i="8"/>
  <c r="E72" i="8"/>
  <c r="B68" i="8"/>
  <c r="C68" i="8"/>
  <c r="D68" i="8"/>
  <c r="E68" i="8"/>
  <c r="B64" i="8"/>
  <c r="C64" i="8"/>
  <c r="D64" i="8"/>
  <c r="E64" i="8"/>
  <c r="B60" i="8"/>
  <c r="C60" i="8"/>
  <c r="D60" i="8"/>
  <c r="E60" i="8"/>
  <c r="B56" i="8"/>
  <c r="C56" i="8"/>
  <c r="D56" i="8"/>
  <c r="E56" i="8"/>
  <c r="B52" i="8"/>
  <c r="C52" i="8"/>
  <c r="D52" i="8"/>
  <c r="E52" i="8"/>
  <c r="B48" i="8"/>
  <c r="C48" i="8"/>
  <c r="D48" i="8"/>
  <c r="E48" i="8"/>
  <c r="B44" i="8"/>
  <c r="C44" i="8"/>
  <c r="D44" i="8"/>
  <c r="E44" i="8"/>
  <c r="B40" i="8"/>
  <c r="C40" i="8"/>
  <c r="D40" i="8"/>
  <c r="E40" i="8"/>
  <c r="B36" i="8"/>
  <c r="C36" i="8"/>
  <c r="D36" i="8"/>
  <c r="E36" i="8"/>
  <c r="B32" i="8"/>
  <c r="C32" i="8"/>
  <c r="D32" i="8"/>
  <c r="E32" i="8"/>
  <c r="B28" i="8"/>
  <c r="C28" i="8"/>
  <c r="D28" i="8"/>
  <c r="E28" i="8"/>
  <c r="B24" i="8"/>
  <c r="C24" i="8"/>
  <c r="D24" i="8"/>
  <c r="E24" i="8"/>
  <c r="B20" i="8"/>
  <c r="C20" i="8"/>
  <c r="D20" i="8"/>
  <c r="E20" i="8"/>
  <c r="B16" i="8"/>
  <c r="C16" i="8"/>
  <c r="D16" i="8"/>
  <c r="E16" i="8"/>
  <c r="B12" i="8"/>
  <c r="C12" i="8"/>
  <c r="D12" i="8"/>
  <c r="E12" i="8"/>
  <c r="E324" i="8"/>
  <c r="B324" i="8"/>
  <c r="D324" i="8"/>
  <c r="C324" i="8"/>
  <c r="E320" i="8"/>
  <c r="B320" i="8"/>
  <c r="C320" i="8"/>
  <c r="D320" i="8"/>
  <c r="E316" i="8"/>
  <c r="B316" i="8"/>
  <c r="C316" i="8"/>
  <c r="D316" i="8"/>
  <c r="D301" i="8"/>
  <c r="E301" i="8"/>
  <c r="B301" i="8"/>
  <c r="C301" i="8"/>
  <c r="D289" i="8"/>
  <c r="E289" i="8"/>
  <c r="B289" i="8"/>
  <c r="C289" i="8"/>
  <c r="D277" i="8"/>
  <c r="E277" i="8"/>
  <c r="B277" i="8"/>
  <c r="C277" i="8"/>
  <c r="D265" i="8"/>
  <c r="E265" i="8"/>
  <c r="B265" i="8"/>
  <c r="C265" i="8"/>
  <c r="D253" i="8"/>
  <c r="E253" i="8"/>
  <c r="B253" i="8"/>
  <c r="C253" i="8"/>
  <c r="D241" i="8"/>
  <c r="E241" i="8"/>
  <c r="B241" i="8"/>
  <c r="C241" i="8"/>
  <c r="D229" i="8"/>
  <c r="E229" i="8"/>
  <c r="B229" i="8"/>
  <c r="C229" i="8"/>
  <c r="D217" i="8"/>
  <c r="E217" i="8"/>
  <c r="B217" i="8"/>
  <c r="C217" i="8"/>
  <c r="C205" i="8"/>
  <c r="D205" i="8"/>
  <c r="B205" i="8"/>
  <c r="E205" i="8"/>
  <c r="C193" i="8"/>
  <c r="D193" i="8"/>
  <c r="B193" i="8"/>
  <c r="E193" i="8"/>
  <c r="C181" i="8"/>
  <c r="D181" i="8"/>
  <c r="B181" i="8"/>
  <c r="E181" i="8"/>
  <c r="C169" i="8"/>
  <c r="D169" i="8"/>
  <c r="B169" i="8"/>
  <c r="E169" i="8"/>
  <c r="C157" i="8"/>
  <c r="D157" i="8"/>
  <c r="B157" i="8"/>
  <c r="E157" i="8"/>
  <c r="E145" i="8"/>
  <c r="B145" i="8"/>
  <c r="C145" i="8"/>
  <c r="D145" i="8"/>
  <c r="E133" i="8"/>
  <c r="B133" i="8"/>
  <c r="C133" i="8"/>
  <c r="D133" i="8"/>
  <c r="E121" i="8"/>
  <c r="B121" i="8"/>
  <c r="C121" i="8"/>
  <c r="D121" i="8"/>
  <c r="E109" i="8"/>
  <c r="B109" i="8"/>
  <c r="C109" i="8"/>
  <c r="D109" i="8"/>
  <c r="E97" i="8"/>
  <c r="B97" i="8"/>
  <c r="C97" i="8"/>
  <c r="D97" i="8"/>
  <c r="B85" i="8"/>
  <c r="C85" i="8"/>
  <c r="D85" i="8"/>
  <c r="E85" i="8"/>
  <c r="B81" i="8"/>
  <c r="C81" i="8"/>
  <c r="D81" i="8"/>
  <c r="E81" i="8"/>
  <c r="B69" i="8"/>
  <c r="C69" i="8"/>
  <c r="D69" i="8"/>
  <c r="E69" i="8"/>
  <c r="B57" i="8"/>
  <c r="C57" i="8"/>
  <c r="D57" i="8"/>
  <c r="E57" i="8"/>
  <c r="B45" i="8"/>
  <c r="C45" i="8"/>
  <c r="D45" i="8"/>
  <c r="E45" i="8"/>
  <c r="B33" i="8"/>
  <c r="C33" i="8"/>
  <c r="D33" i="8"/>
  <c r="E33" i="8"/>
  <c r="B21" i="8"/>
  <c r="C21" i="8"/>
  <c r="D21" i="8"/>
  <c r="E21" i="8"/>
  <c r="E321" i="8"/>
  <c r="B321" i="8"/>
  <c r="D321" i="8"/>
  <c r="C321" i="8"/>
  <c r="E311" i="8"/>
  <c r="B311" i="8"/>
  <c r="D311" i="8"/>
  <c r="C311" i="8"/>
  <c r="E307" i="8"/>
  <c r="B307" i="8"/>
  <c r="D307" i="8"/>
  <c r="C307" i="8"/>
  <c r="D303" i="8"/>
  <c r="E303" i="8"/>
  <c r="B303" i="8"/>
  <c r="C303" i="8"/>
  <c r="D299" i="8"/>
  <c r="E299" i="8"/>
  <c r="B299" i="8"/>
  <c r="C299" i="8"/>
  <c r="D295" i="8"/>
  <c r="E295" i="8"/>
  <c r="B295" i="8"/>
  <c r="C295" i="8"/>
  <c r="D291" i="8"/>
  <c r="E291" i="8"/>
  <c r="B291" i="8"/>
  <c r="C291" i="8"/>
  <c r="D287" i="8"/>
  <c r="E287" i="8"/>
  <c r="B287" i="8"/>
  <c r="C287" i="8"/>
  <c r="D283" i="8"/>
  <c r="E283" i="8"/>
  <c r="B283" i="8"/>
  <c r="C283" i="8"/>
  <c r="D279" i="8"/>
  <c r="E279" i="8"/>
  <c r="B279" i="8"/>
  <c r="C279" i="8"/>
  <c r="D275" i="8"/>
  <c r="E275" i="8"/>
  <c r="B275" i="8"/>
  <c r="C275" i="8"/>
  <c r="D271" i="8"/>
  <c r="E271" i="8"/>
  <c r="B271" i="8"/>
  <c r="C271" i="8"/>
  <c r="D267" i="8"/>
  <c r="E267" i="8"/>
  <c r="B267" i="8"/>
  <c r="C267" i="8"/>
  <c r="D263" i="8"/>
  <c r="E263" i="8"/>
  <c r="B263" i="8"/>
  <c r="C263" i="8"/>
  <c r="D259" i="8"/>
  <c r="E259" i="8"/>
  <c r="B259" i="8"/>
  <c r="C259" i="8"/>
  <c r="D255" i="8"/>
  <c r="E255" i="8"/>
  <c r="B255" i="8"/>
  <c r="C255" i="8"/>
  <c r="D251" i="8"/>
  <c r="E251" i="8"/>
  <c r="B251" i="8"/>
  <c r="C251" i="8"/>
  <c r="D247" i="8"/>
  <c r="E247" i="8"/>
  <c r="B247" i="8"/>
  <c r="C247" i="8"/>
  <c r="D243" i="8"/>
  <c r="E243" i="8"/>
  <c r="B243" i="8"/>
  <c r="C243" i="8"/>
  <c r="D239" i="8"/>
  <c r="E239" i="8"/>
  <c r="B239" i="8"/>
  <c r="C239" i="8"/>
  <c r="D235" i="8"/>
  <c r="E235" i="8"/>
  <c r="B235" i="8"/>
  <c r="C235" i="8"/>
  <c r="D231" i="8"/>
  <c r="E231" i="8"/>
  <c r="B231" i="8"/>
  <c r="C231" i="8"/>
  <c r="D227" i="8"/>
  <c r="E227" i="8"/>
  <c r="B227" i="8"/>
  <c r="C227" i="8"/>
  <c r="D223" i="8"/>
  <c r="E223" i="8"/>
  <c r="B223" i="8"/>
  <c r="C223" i="8"/>
  <c r="D219" i="8"/>
  <c r="E219" i="8"/>
  <c r="B219" i="8"/>
  <c r="C219" i="8"/>
  <c r="C215" i="8"/>
  <c r="D215" i="8"/>
  <c r="B215" i="8"/>
  <c r="E215" i="8"/>
  <c r="C211" i="8"/>
  <c r="D211" i="8"/>
  <c r="B211" i="8"/>
  <c r="E211" i="8"/>
  <c r="C207" i="8"/>
  <c r="D207" i="8"/>
  <c r="B207" i="8"/>
  <c r="E207" i="8"/>
  <c r="C203" i="8"/>
  <c r="D203" i="8"/>
  <c r="B203" i="8"/>
  <c r="E203" i="8"/>
  <c r="C199" i="8"/>
  <c r="D199" i="8"/>
  <c r="B199" i="8"/>
  <c r="E199" i="8"/>
  <c r="C195" i="8"/>
  <c r="D195" i="8"/>
  <c r="B195" i="8"/>
  <c r="E195" i="8"/>
  <c r="C191" i="8"/>
  <c r="D191" i="8"/>
  <c r="B191" i="8"/>
  <c r="E191" i="8"/>
  <c r="C187" i="8"/>
  <c r="D187" i="8"/>
  <c r="B187" i="8"/>
  <c r="E187" i="8"/>
  <c r="C183" i="8"/>
  <c r="D183" i="8"/>
  <c r="B183" i="8"/>
  <c r="E183" i="8"/>
  <c r="C179" i="8"/>
  <c r="D179" i="8"/>
  <c r="B179" i="8"/>
  <c r="E179" i="8"/>
  <c r="C175" i="8"/>
  <c r="D175" i="8"/>
  <c r="B175" i="8"/>
  <c r="E175" i="8"/>
  <c r="C171" i="8"/>
  <c r="D171" i="8"/>
  <c r="B171" i="8"/>
  <c r="E171" i="8"/>
  <c r="C167" i="8"/>
  <c r="D167" i="8"/>
  <c r="B167" i="8"/>
  <c r="E167" i="8"/>
  <c r="C163" i="8"/>
  <c r="D163" i="8"/>
  <c r="B163" i="8"/>
  <c r="E163" i="8"/>
  <c r="C159" i="8"/>
  <c r="D159" i="8"/>
  <c r="B159" i="8"/>
  <c r="E159" i="8"/>
  <c r="C155" i="8"/>
  <c r="D155" i="8"/>
  <c r="B155" i="8"/>
  <c r="E155" i="8"/>
  <c r="E151" i="8"/>
  <c r="B151" i="8"/>
  <c r="C151" i="8"/>
  <c r="D151" i="8"/>
  <c r="E147" i="8"/>
  <c r="B147" i="8"/>
  <c r="C147" i="8"/>
  <c r="D147" i="8"/>
  <c r="E143" i="8"/>
  <c r="B143" i="8"/>
  <c r="C143" i="8"/>
  <c r="D143" i="8"/>
  <c r="E139" i="8"/>
  <c r="B139" i="8"/>
  <c r="C139" i="8"/>
  <c r="D139" i="8"/>
  <c r="E135" i="8"/>
  <c r="B135" i="8"/>
  <c r="C135" i="8"/>
  <c r="D135" i="8"/>
  <c r="E131" i="8"/>
  <c r="B131" i="8"/>
  <c r="C131" i="8"/>
  <c r="D131" i="8"/>
  <c r="E127" i="8"/>
  <c r="B127" i="8"/>
  <c r="C127" i="8"/>
  <c r="D127" i="8"/>
  <c r="E123" i="8"/>
  <c r="B123" i="8"/>
  <c r="C123" i="8"/>
  <c r="D123" i="8"/>
  <c r="E119" i="8"/>
  <c r="B119" i="8"/>
  <c r="C119" i="8"/>
  <c r="D119" i="8"/>
  <c r="E115" i="8"/>
  <c r="B115" i="8"/>
  <c r="C115" i="8"/>
  <c r="D115" i="8"/>
  <c r="E111" i="8"/>
  <c r="B111" i="8"/>
  <c r="C111" i="8"/>
  <c r="D111" i="8"/>
  <c r="E107" i="8"/>
  <c r="B107" i="8"/>
  <c r="C107" i="8"/>
  <c r="D107" i="8"/>
  <c r="E103" i="8"/>
  <c r="B103" i="8"/>
  <c r="C103" i="8"/>
  <c r="D103" i="8"/>
  <c r="E99" i="8"/>
  <c r="B99" i="8"/>
  <c r="C99" i="8"/>
  <c r="D99" i="8"/>
  <c r="E95" i="8"/>
  <c r="B95" i="8"/>
  <c r="C95" i="8"/>
  <c r="D95" i="8"/>
  <c r="E91" i="8"/>
  <c r="B91" i="8"/>
  <c r="C91" i="8"/>
  <c r="D91" i="8"/>
  <c r="B87" i="8"/>
  <c r="C87" i="8"/>
  <c r="D87" i="8"/>
  <c r="E87" i="8"/>
  <c r="B83" i="8"/>
  <c r="C83" i="8"/>
  <c r="D83" i="8"/>
  <c r="E83" i="8"/>
  <c r="B79" i="8"/>
  <c r="C79" i="8"/>
  <c r="D79" i="8"/>
  <c r="E79" i="8"/>
  <c r="B75" i="8"/>
  <c r="C75" i="8"/>
  <c r="D75" i="8"/>
  <c r="E75" i="8"/>
  <c r="B71" i="8"/>
  <c r="C71" i="8"/>
  <c r="D71" i="8"/>
  <c r="E71" i="8"/>
  <c r="B67" i="8"/>
  <c r="C67" i="8"/>
  <c r="D67" i="8"/>
  <c r="E67" i="8"/>
  <c r="B63" i="8"/>
  <c r="C63" i="8"/>
  <c r="D63" i="8"/>
  <c r="E63" i="8"/>
  <c r="B59" i="8"/>
  <c r="C59" i="8"/>
  <c r="D59" i="8"/>
  <c r="E59" i="8"/>
  <c r="B55" i="8"/>
  <c r="C55" i="8"/>
  <c r="D55" i="8"/>
  <c r="E55" i="8"/>
  <c r="B51" i="8"/>
  <c r="C51" i="8"/>
  <c r="D51" i="8"/>
  <c r="E51" i="8"/>
  <c r="B47" i="8"/>
  <c r="C47" i="8"/>
  <c r="D47" i="8"/>
  <c r="E47" i="8"/>
  <c r="B43" i="8"/>
  <c r="C43" i="8"/>
  <c r="D43" i="8"/>
  <c r="E43" i="8"/>
  <c r="B39" i="8"/>
  <c r="C39" i="8"/>
  <c r="D39" i="8"/>
  <c r="E39" i="8"/>
  <c r="B35" i="8"/>
  <c r="C35" i="8"/>
  <c r="D35" i="8"/>
  <c r="E35" i="8"/>
  <c r="B31" i="8"/>
  <c r="C31" i="8"/>
  <c r="D31" i="8"/>
  <c r="E31" i="8"/>
  <c r="B27" i="8"/>
  <c r="C27" i="8"/>
  <c r="D27" i="8"/>
  <c r="E27" i="8"/>
  <c r="B23" i="8"/>
  <c r="C23" i="8"/>
  <c r="D23" i="8"/>
  <c r="E23" i="8"/>
  <c r="B19" i="8"/>
  <c r="C19" i="8"/>
  <c r="D19" i="8"/>
  <c r="E19" i="8"/>
  <c r="B15" i="8"/>
  <c r="C15" i="8"/>
  <c r="D15" i="8"/>
  <c r="E15" i="8"/>
  <c r="B11" i="8"/>
  <c r="C11" i="8"/>
  <c r="D11" i="8"/>
  <c r="E11" i="8"/>
  <c r="E314" i="8"/>
  <c r="B314" i="8"/>
  <c r="D314" i="8"/>
  <c r="C314" i="8"/>
  <c r="E323" i="8"/>
  <c r="B323" i="8"/>
  <c r="D323" i="8"/>
  <c r="C323" i="8"/>
  <c r="E319" i="8"/>
  <c r="B319" i="8"/>
  <c r="D319" i="8"/>
  <c r="C319" i="8"/>
  <c r="E315" i="8"/>
  <c r="B315" i="8"/>
  <c r="D315" i="8"/>
  <c r="C315" i="8"/>
  <c r="D305" i="8"/>
  <c r="E305" i="8"/>
  <c r="B305" i="8"/>
  <c r="C305" i="8"/>
  <c r="D293" i="8"/>
  <c r="E293" i="8"/>
  <c r="B293" i="8"/>
  <c r="C293" i="8"/>
  <c r="D281" i="8"/>
  <c r="E281" i="8"/>
  <c r="B281" i="8"/>
  <c r="C281" i="8"/>
  <c r="D269" i="8"/>
  <c r="E269" i="8"/>
  <c r="B269" i="8"/>
  <c r="C269" i="8"/>
  <c r="D257" i="8"/>
  <c r="E257" i="8"/>
  <c r="B257" i="8"/>
  <c r="C257" i="8"/>
  <c r="D245" i="8"/>
  <c r="E245" i="8"/>
  <c r="B245" i="8"/>
  <c r="C245" i="8"/>
  <c r="D233" i="8"/>
  <c r="E233" i="8"/>
  <c r="B233" i="8"/>
  <c r="C233" i="8"/>
  <c r="D221" i="8"/>
  <c r="E221" i="8"/>
  <c r="B221" i="8"/>
  <c r="C221" i="8"/>
  <c r="C209" i="8"/>
  <c r="D209" i="8"/>
  <c r="B209" i="8"/>
  <c r="E209" i="8"/>
  <c r="C197" i="8"/>
  <c r="D197" i="8"/>
  <c r="B197" i="8"/>
  <c r="E197" i="8"/>
  <c r="C185" i="8"/>
  <c r="D185" i="8"/>
  <c r="B185" i="8"/>
  <c r="E185" i="8"/>
  <c r="C173" i="8"/>
  <c r="D173" i="8"/>
  <c r="B173" i="8"/>
  <c r="E173" i="8"/>
  <c r="C161" i="8"/>
  <c r="D161" i="8"/>
  <c r="B161" i="8"/>
  <c r="E161" i="8"/>
  <c r="E149" i="8"/>
  <c r="B149" i="8"/>
  <c r="C149" i="8"/>
  <c r="D149" i="8"/>
  <c r="E137" i="8"/>
  <c r="B137" i="8"/>
  <c r="C137" i="8"/>
  <c r="D137" i="8"/>
  <c r="E125" i="8"/>
  <c r="B125" i="8"/>
  <c r="C125" i="8"/>
  <c r="D125" i="8"/>
  <c r="E113" i="8"/>
  <c r="B113" i="8"/>
  <c r="C113" i="8"/>
  <c r="D113" i="8"/>
  <c r="E101" i="8"/>
  <c r="B101" i="8"/>
  <c r="C101" i="8"/>
  <c r="D101" i="8"/>
  <c r="E93" i="8"/>
  <c r="B93" i="8"/>
  <c r="C93" i="8"/>
  <c r="D93" i="8"/>
  <c r="B77" i="8"/>
  <c r="C77" i="8"/>
  <c r="D77" i="8"/>
  <c r="E77" i="8"/>
  <c r="B65" i="8"/>
  <c r="C65" i="8"/>
  <c r="D65" i="8"/>
  <c r="E65" i="8"/>
  <c r="B49" i="8"/>
  <c r="C49" i="8"/>
  <c r="D49" i="8"/>
  <c r="E49" i="8"/>
  <c r="B37" i="8"/>
  <c r="C37" i="8"/>
  <c r="D37" i="8"/>
  <c r="E37" i="8"/>
  <c r="B25" i="8"/>
  <c r="C25" i="8"/>
  <c r="D25" i="8"/>
  <c r="E25" i="8"/>
  <c r="B9" i="8"/>
  <c r="C9" i="8"/>
  <c r="D9" i="8"/>
  <c r="E9" i="8"/>
  <c r="E310" i="8"/>
  <c r="B310" i="8"/>
  <c r="C310" i="8"/>
  <c r="D310" i="8"/>
  <c r="D306" i="8"/>
  <c r="E306" i="8"/>
  <c r="B306" i="8"/>
  <c r="C306" i="8"/>
  <c r="D302" i="8"/>
  <c r="E302" i="8"/>
  <c r="B302" i="8"/>
  <c r="C302" i="8"/>
  <c r="D298" i="8"/>
  <c r="E298" i="8"/>
  <c r="B298" i="8"/>
  <c r="C298" i="8"/>
  <c r="D294" i="8"/>
  <c r="E294" i="8"/>
  <c r="B294" i="8"/>
  <c r="C294" i="8"/>
  <c r="D290" i="8"/>
  <c r="E290" i="8"/>
  <c r="B290" i="8"/>
  <c r="C290" i="8"/>
  <c r="D286" i="8"/>
  <c r="E286" i="8"/>
  <c r="B286" i="8"/>
  <c r="C286" i="8"/>
  <c r="D282" i="8"/>
  <c r="E282" i="8"/>
  <c r="B282" i="8"/>
  <c r="C282" i="8"/>
  <c r="D278" i="8"/>
  <c r="E278" i="8"/>
  <c r="B278" i="8"/>
  <c r="C278" i="8"/>
  <c r="D274" i="8"/>
  <c r="E274" i="8"/>
  <c r="B274" i="8"/>
  <c r="C274" i="8"/>
  <c r="D270" i="8"/>
  <c r="E270" i="8"/>
  <c r="B270" i="8"/>
  <c r="C270" i="8"/>
  <c r="D266" i="8"/>
  <c r="E266" i="8"/>
  <c r="B266" i="8"/>
  <c r="C266" i="8"/>
  <c r="D262" i="8"/>
  <c r="E262" i="8"/>
  <c r="B262" i="8"/>
  <c r="C262" i="8"/>
  <c r="D258" i="8"/>
  <c r="E258" i="8"/>
  <c r="B258" i="8"/>
  <c r="C258" i="8"/>
  <c r="D254" i="8"/>
  <c r="E254" i="8"/>
  <c r="B254" i="8"/>
  <c r="C254" i="8"/>
  <c r="D250" i="8"/>
  <c r="E250" i="8"/>
  <c r="B250" i="8"/>
  <c r="C250" i="8"/>
  <c r="D246" i="8"/>
  <c r="E246" i="8"/>
  <c r="B246" i="8"/>
  <c r="C246" i="8"/>
  <c r="D242" i="8"/>
  <c r="E242" i="8"/>
  <c r="B242" i="8"/>
  <c r="C242" i="8"/>
  <c r="D238" i="8"/>
  <c r="E238" i="8"/>
  <c r="B238" i="8"/>
  <c r="C238" i="8"/>
  <c r="D234" i="8"/>
  <c r="E234" i="8"/>
  <c r="B234" i="8"/>
  <c r="C234" i="8"/>
  <c r="D230" i="8"/>
  <c r="E230" i="8"/>
  <c r="B230" i="8"/>
  <c r="C230" i="8"/>
  <c r="D226" i="8"/>
  <c r="E226" i="8"/>
  <c r="B226" i="8"/>
  <c r="C226" i="8"/>
  <c r="D222" i="8"/>
  <c r="E222" i="8"/>
  <c r="B222" i="8"/>
  <c r="C222" i="8"/>
  <c r="D218" i="8"/>
  <c r="E218" i="8"/>
  <c r="B218" i="8"/>
  <c r="C218" i="8"/>
  <c r="C214" i="8"/>
  <c r="D214" i="8"/>
  <c r="E214" i="8"/>
  <c r="B214" i="8"/>
  <c r="C210" i="8"/>
  <c r="D210" i="8"/>
  <c r="E210" i="8"/>
  <c r="B210" i="8"/>
  <c r="C206" i="8"/>
  <c r="D206" i="8"/>
  <c r="E206" i="8"/>
  <c r="B206" i="8"/>
  <c r="C202" i="8"/>
  <c r="D202" i="8"/>
  <c r="E202" i="8"/>
  <c r="B202" i="8"/>
  <c r="C198" i="8"/>
  <c r="D198" i="8"/>
  <c r="E198" i="8"/>
  <c r="B198" i="8"/>
  <c r="C194" i="8"/>
  <c r="D194" i="8"/>
  <c r="E194" i="8"/>
  <c r="B194" i="8"/>
  <c r="C190" i="8"/>
  <c r="D190" i="8"/>
  <c r="E190" i="8"/>
  <c r="B190" i="8"/>
  <c r="C186" i="8"/>
  <c r="D186" i="8"/>
  <c r="E186" i="8"/>
  <c r="B186" i="8"/>
  <c r="C182" i="8"/>
  <c r="D182" i="8"/>
  <c r="E182" i="8"/>
  <c r="B182" i="8"/>
  <c r="C178" i="8"/>
  <c r="D178" i="8"/>
  <c r="E178" i="8"/>
  <c r="B178" i="8"/>
  <c r="C174" i="8"/>
  <c r="D174" i="8"/>
  <c r="E174" i="8"/>
  <c r="B174" i="8"/>
  <c r="C170" i="8"/>
  <c r="D170" i="8"/>
  <c r="E170" i="8"/>
  <c r="B170" i="8"/>
  <c r="C166" i="8"/>
  <c r="D166" i="8"/>
  <c r="E166" i="8"/>
  <c r="B166" i="8"/>
  <c r="C162" i="8"/>
  <c r="D162" i="8"/>
  <c r="E162" i="8"/>
  <c r="B162" i="8"/>
  <c r="C158" i="8"/>
  <c r="D158" i="8"/>
  <c r="E158" i="8"/>
  <c r="B158" i="8"/>
  <c r="C154" i="8"/>
  <c r="D154" i="8"/>
  <c r="E154" i="8"/>
  <c r="B154" i="8"/>
  <c r="E150" i="8"/>
  <c r="B150" i="8"/>
  <c r="C150" i="8"/>
  <c r="D150" i="8"/>
  <c r="E146" i="8"/>
  <c r="B146" i="8"/>
  <c r="C146" i="8"/>
  <c r="D146" i="8"/>
  <c r="E142" i="8"/>
  <c r="B142" i="8"/>
  <c r="C142" i="8"/>
  <c r="D142" i="8"/>
  <c r="E138" i="8"/>
  <c r="B138" i="8"/>
  <c r="C138" i="8"/>
  <c r="D138" i="8"/>
  <c r="E134" i="8"/>
  <c r="B134" i="8"/>
  <c r="C134" i="8"/>
  <c r="D134" i="8"/>
  <c r="E130" i="8"/>
  <c r="B130" i="8"/>
  <c r="C130" i="8"/>
  <c r="D130" i="8"/>
  <c r="E126" i="8"/>
  <c r="B126" i="8"/>
  <c r="C126" i="8"/>
  <c r="D126" i="8"/>
  <c r="E122" i="8"/>
  <c r="B122" i="8"/>
  <c r="C122" i="8"/>
  <c r="D122" i="8"/>
  <c r="E118" i="8"/>
  <c r="B118" i="8"/>
  <c r="C118" i="8"/>
  <c r="D118" i="8"/>
  <c r="E114" i="8"/>
  <c r="B114" i="8"/>
  <c r="C114" i="8"/>
  <c r="D114" i="8"/>
  <c r="E110" i="8"/>
  <c r="B110" i="8"/>
  <c r="C110" i="8"/>
  <c r="D110" i="8"/>
  <c r="E106" i="8"/>
  <c r="B106" i="8"/>
  <c r="C106" i="8"/>
  <c r="D106" i="8"/>
  <c r="E102" i="8"/>
  <c r="B102" i="8"/>
  <c r="C102" i="8"/>
  <c r="D102" i="8"/>
  <c r="E98" i="8"/>
  <c r="B98" i="8"/>
  <c r="C98" i="8"/>
  <c r="D98" i="8"/>
  <c r="E94" i="8"/>
  <c r="B94" i="8"/>
  <c r="C94" i="8"/>
  <c r="D94" i="8"/>
  <c r="E90" i="8"/>
  <c r="B90" i="8"/>
  <c r="C90" i="8"/>
  <c r="D90" i="8"/>
  <c r="B86" i="8"/>
  <c r="C86" i="8"/>
  <c r="D86" i="8"/>
  <c r="E86" i="8"/>
  <c r="B82" i="8"/>
  <c r="C82" i="8"/>
  <c r="D82" i="8"/>
  <c r="E82" i="8"/>
  <c r="B78" i="8"/>
  <c r="C78" i="8"/>
  <c r="D78" i="8"/>
  <c r="E78" i="8"/>
  <c r="B74" i="8"/>
  <c r="C74" i="8"/>
  <c r="D74" i="8"/>
  <c r="E74" i="8"/>
  <c r="B70" i="8"/>
  <c r="C70" i="8"/>
  <c r="D70" i="8"/>
  <c r="E70" i="8"/>
  <c r="B66" i="8"/>
  <c r="C66" i="8"/>
  <c r="D66" i="8"/>
  <c r="E66" i="8"/>
  <c r="B62" i="8"/>
  <c r="C62" i="8"/>
  <c r="D62" i="8"/>
  <c r="E62" i="8"/>
  <c r="B58" i="8"/>
  <c r="C58" i="8"/>
  <c r="D58" i="8"/>
  <c r="E58" i="8"/>
  <c r="B54" i="8"/>
  <c r="C54" i="8"/>
  <c r="D54" i="8"/>
  <c r="E54" i="8"/>
  <c r="B50" i="8"/>
  <c r="C50" i="8"/>
  <c r="D50" i="8"/>
  <c r="E50" i="8"/>
  <c r="B46" i="8"/>
  <c r="C46" i="8"/>
  <c r="D46" i="8"/>
  <c r="E46" i="8"/>
  <c r="B42" i="8"/>
  <c r="C42" i="8"/>
  <c r="D42" i="8"/>
  <c r="E42" i="8"/>
  <c r="B38" i="8"/>
  <c r="C38" i="8"/>
  <c r="D38" i="8"/>
  <c r="E38" i="8"/>
  <c r="B34" i="8"/>
  <c r="C34" i="8"/>
  <c r="D34" i="8"/>
  <c r="E34" i="8"/>
  <c r="B30" i="8"/>
  <c r="C30" i="8"/>
  <c r="D30" i="8"/>
  <c r="E30" i="8"/>
  <c r="B26" i="8"/>
  <c r="C26" i="8"/>
  <c r="D26" i="8"/>
  <c r="E26" i="8"/>
  <c r="B22" i="8"/>
  <c r="C22" i="8"/>
  <c r="D22" i="8"/>
  <c r="E22" i="8"/>
  <c r="B18" i="8"/>
  <c r="C18" i="8"/>
  <c r="D18" i="8"/>
  <c r="E18" i="8"/>
  <c r="B14" i="8"/>
  <c r="C14" i="8"/>
  <c r="D14" i="8"/>
  <c r="E14" i="8"/>
  <c r="B10" i="8"/>
  <c r="C10" i="8"/>
  <c r="D10" i="8"/>
  <c r="E10" i="8"/>
  <c r="E313" i="8"/>
  <c r="B313" i="8"/>
  <c r="D313" i="8"/>
  <c r="C313" i="8"/>
  <c r="E322" i="8"/>
  <c r="B322" i="8"/>
  <c r="D322" i="8"/>
  <c r="C322" i="8"/>
  <c r="E318" i="8"/>
  <c r="B318" i="8"/>
  <c r="D318" i="8"/>
  <c r="C318" i="8"/>
  <c r="M19" i="35"/>
  <c r="R4" i="35"/>
  <c r="R5" i="35" s="1"/>
  <c r="R6" i="35" s="1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S7" i="35" l="1"/>
  <c r="S10" i="35"/>
  <c r="A10" i="35" l="1"/>
  <c r="E10" i="35" s="1"/>
  <c r="E11" i="35" s="1"/>
  <c r="A11" i="35"/>
  <c r="M11" i="35" s="1"/>
  <c r="G11" i="35" s="1"/>
  <c r="A12" i="35"/>
  <c r="E12" i="35" s="1"/>
  <c r="E13" i="35" s="1"/>
  <c r="E14" i="35" s="1"/>
  <c r="E15" i="35" s="1"/>
  <c r="E16" i="35" s="1"/>
  <c r="E17" i="35" s="1"/>
  <c r="E18" i="35" s="1"/>
  <c r="A13" i="35"/>
  <c r="A14" i="35"/>
  <c r="A15" i="35"/>
  <c r="A16" i="35"/>
  <c r="A17" i="35"/>
  <c r="A18" i="35"/>
  <c r="A6" i="35"/>
  <c r="E6" i="35" s="1"/>
  <c r="E7" i="35" s="1"/>
  <c r="E8" i="35" s="1"/>
  <c r="E9" i="35" s="1"/>
  <c r="A7" i="35"/>
  <c r="A8" i="35"/>
  <c r="A9" i="35"/>
  <c r="A5" i="35"/>
  <c r="A4" i="35"/>
  <c r="E3" i="35" s="1"/>
  <c r="E4" i="35" s="1"/>
  <c r="F11" i="35"/>
  <c r="B11" i="35"/>
  <c r="S11" i="35"/>
  <c r="S22" i="35" l="1"/>
  <c r="F22" i="35"/>
  <c r="B22" i="35"/>
  <c r="M22" i="35"/>
  <c r="G22" i="35" s="1"/>
  <c r="S5" i="35"/>
  <c r="S13" i="35"/>
  <c r="S18" i="35"/>
  <c r="S19" i="35"/>
  <c r="B13" i="35"/>
  <c r="F13" i="35"/>
  <c r="M13" i="35"/>
  <c r="G13" i="35" s="1"/>
  <c r="M5" i="35"/>
  <c r="M6" i="35"/>
  <c r="S6" i="35" s="1"/>
  <c r="M7" i="35"/>
  <c r="G7" i="35" s="1"/>
  <c r="M8" i="35"/>
  <c r="G8" i="35" s="1"/>
  <c r="M9" i="35"/>
  <c r="M10" i="35"/>
  <c r="M12" i="35"/>
  <c r="S12" i="35" s="1"/>
  <c r="M14" i="35"/>
  <c r="G14" i="35" s="1"/>
  <c r="M15" i="35"/>
  <c r="G15" i="35" s="1"/>
  <c r="M16" i="35"/>
  <c r="S16" i="35" s="1"/>
  <c r="M17" i="35"/>
  <c r="G17" i="35" s="1"/>
  <c r="M18" i="35"/>
  <c r="G18" i="35" s="1"/>
  <c r="G19" i="35"/>
  <c r="M20" i="35"/>
  <c r="S20" i="35" s="1"/>
  <c r="M21" i="35"/>
  <c r="K22" i="35" s="1"/>
  <c r="B10" i="35"/>
  <c r="F10" i="35"/>
  <c r="G20" i="35" l="1"/>
  <c r="G6" i="35"/>
  <c r="K13" i="35"/>
  <c r="G16" i="35"/>
  <c r="S9" i="35"/>
  <c r="G5" i="35"/>
  <c r="G12" i="35"/>
  <c r="G10" i="35"/>
  <c r="K11" i="35"/>
  <c r="S15" i="35"/>
  <c r="G9" i="35"/>
  <c r="S14" i="35"/>
  <c r="S21" i="35"/>
  <c r="S17" i="35"/>
  <c r="G21" i="35"/>
  <c r="S8" i="35"/>
  <c r="B21" i="35"/>
  <c r="F21" i="35"/>
  <c r="B17" i="35"/>
  <c r="F17" i="35"/>
  <c r="B6" i="35"/>
  <c r="B7" i="35"/>
  <c r="B8" i="35"/>
  <c r="B9" i="35"/>
  <c r="B12" i="35"/>
  <c r="B14" i="35"/>
  <c r="B15" i="35"/>
  <c r="B16" i="35"/>
  <c r="B18" i="35"/>
  <c r="F6" i="35"/>
  <c r="F7" i="35"/>
  <c r="F8" i="35"/>
  <c r="F9" i="35"/>
  <c r="F12" i="35"/>
  <c r="F14" i="35"/>
  <c r="F15" i="35"/>
  <c r="F16" i="35"/>
  <c r="F18" i="35"/>
  <c r="F19" i="35"/>
  <c r="F20" i="35"/>
  <c r="K7" i="35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" i="6"/>
  <c r="S4" i="35" l="1"/>
  <c r="S1" i="35"/>
  <c r="K10" i="35"/>
  <c r="K17" i="35"/>
  <c r="F4" i="35"/>
  <c r="F5" i="35"/>
  <c r="B5" i="35"/>
  <c r="B4" i="35"/>
  <c r="B19" i="35"/>
  <c r="B20" i="35"/>
  <c r="M4" i="35"/>
  <c r="K5" i="35" s="1"/>
  <c r="K21" i="35" l="1"/>
  <c r="K18" i="35"/>
  <c r="G4" i="35"/>
  <c r="K16" i="35"/>
  <c r="K14" i="35"/>
  <c r="H1" i="35" l="1"/>
  <c r="A4" i="37" l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34" i="36"/>
  <c r="E34" i="36"/>
  <c r="D35" i="36"/>
  <c r="C36" i="36"/>
  <c r="B24" i="37"/>
  <c r="B25" i="37"/>
  <c r="B26" i="37"/>
  <c r="B27" i="37"/>
  <c r="B28" i="37"/>
  <c r="B29" i="37"/>
  <c r="B30" i="37"/>
  <c r="B31" i="37"/>
  <c r="B32" i="37"/>
  <c r="B33" i="37"/>
  <c r="B24" i="38"/>
  <c r="F24" i="38"/>
  <c r="A25" i="38"/>
  <c r="E25" i="38"/>
  <c r="I25" i="38"/>
  <c r="D26" i="38"/>
  <c r="H26" i="38"/>
  <c r="C27" i="38"/>
  <c r="G27" i="38"/>
  <c r="B28" i="38"/>
  <c r="F28" i="38"/>
  <c r="A29" i="38"/>
  <c r="E29" i="38"/>
  <c r="I29" i="38"/>
  <c r="D30" i="38"/>
  <c r="H30" i="38"/>
  <c r="C31" i="38"/>
  <c r="G31" i="38"/>
  <c r="B32" i="38"/>
  <c r="F32" i="38"/>
  <c r="A33" i="38"/>
  <c r="E33" i="38"/>
  <c r="I33" i="38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34" i="36"/>
  <c r="A35" i="36"/>
  <c r="E35" i="36"/>
  <c r="D36" i="36"/>
  <c r="C24" i="37"/>
  <c r="C25" i="37"/>
  <c r="C26" i="37"/>
  <c r="C27" i="37"/>
  <c r="C4" i="37"/>
  <c r="C6" i="37"/>
  <c r="C8" i="37"/>
  <c r="C10" i="37"/>
  <c r="C12" i="37"/>
  <c r="C14" i="37"/>
  <c r="C16" i="37"/>
  <c r="C18" i="37"/>
  <c r="C20" i="37"/>
  <c r="C22" i="37"/>
  <c r="C34" i="36"/>
  <c r="A36" i="36"/>
  <c r="D24" i="37"/>
  <c r="D26" i="37"/>
  <c r="C28" i="37"/>
  <c r="D29" i="37"/>
  <c r="A31" i="37"/>
  <c r="C32" i="37"/>
  <c r="D33" i="37"/>
  <c r="E24" i="38"/>
  <c r="B25" i="38"/>
  <c r="G25" i="38"/>
  <c r="C26" i="38"/>
  <c r="I26" i="38"/>
  <c r="E27" i="38"/>
  <c r="A28" i="38"/>
  <c r="G28" i="38"/>
  <c r="C29" i="38"/>
  <c r="H29" i="38"/>
  <c r="E30" i="38"/>
  <c r="A31" i="38"/>
  <c r="F31" i="38"/>
  <c r="C32" i="38"/>
  <c r="H32" i="38"/>
  <c r="D33" i="38"/>
  <c r="D4" i="37"/>
  <c r="D6" i="37"/>
  <c r="D8" i="37"/>
  <c r="D10" i="37"/>
  <c r="D12" i="37"/>
  <c r="D14" i="37"/>
  <c r="D16" i="37"/>
  <c r="D18" i="37"/>
  <c r="D20" i="37"/>
  <c r="D22" i="37"/>
  <c r="D34" i="36"/>
  <c r="B36" i="36"/>
  <c r="A25" i="37"/>
  <c r="A27" i="37"/>
  <c r="D28" i="37"/>
  <c r="A30" i="37"/>
  <c r="C31" i="37"/>
  <c r="D32" i="37"/>
  <c r="A24" i="38"/>
  <c r="G24" i="38"/>
  <c r="C25" i="38"/>
  <c r="H25" i="38"/>
  <c r="E26" i="38"/>
  <c r="A27" i="38"/>
  <c r="F27" i="38"/>
  <c r="C28" i="38"/>
  <c r="H28" i="38"/>
  <c r="D29" i="38"/>
  <c r="A30" i="38"/>
  <c r="F30" i="38"/>
  <c r="B31" i="38"/>
  <c r="H31" i="38"/>
  <c r="D32" i="38"/>
  <c r="I32" i="38"/>
  <c r="F33" i="38"/>
  <c r="C5" i="37"/>
  <c r="C7" i="37"/>
  <c r="C9" i="37"/>
  <c r="C11" i="37"/>
  <c r="C13" i="37"/>
  <c r="C15" i="37"/>
  <c r="C17" i="37"/>
  <c r="C19" i="37"/>
  <c r="C21" i="37"/>
  <c r="C23" i="37"/>
  <c r="B35" i="36"/>
  <c r="E36" i="36"/>
  <c r="D25" i="37"/>
  <c r="D27" i="37"/>
  <c r="A29" i="37"/>
  <c r="C30" i="37"/>
  <c r="D31" i="37"/>
  <c r="A33" i="37"/>
  <c r="C24" i="38"/>
  <c r="H24" i="38"/>
  <c r="D25" i="38"/>
  <c r="A26" i="38"/>
  <c r="F26" i="38"/>
  <c r="B27" i="38"/>
  <c r="H27" i="38"/>
  <c r="D28" i="38"/>
  <c r="I28" i="38"/>
  <c r="F29" i="38"/>
  <c r="B30" i="38"/>
  <c r="G30" i="38"/>
  <c r="D31" i="38"/>
  <c r="I31" i="38"/>
  <c r="E32" i="38"/>
  <c r="B33" i="38"/>
  <c r="G33" i="38"/>
  <c r="D5" i="37"/>
  <c r="D7" i="37"/>
  <c r="D9" i="37"/>
  <c r="D11" i="37"/>
  <c r="D13" i="37"/>
  <c r="D15" i="37"/>
  <c r="D17" i="37"/>
  <c r="D19" i="37"/>
  <c r="D21" i="37"/>
  <c r="D23" i="37"/>
  <c r="C35" i="36"/>
  <c r="A24" i="37"/>
  <c r="A26" i="37"/>
  <c r="A28" i="37"/>
  <c r="C29" i="37"/>
  <c r="D30" i="37"/>
  <c r="A32" i="37"/>
  <c r="C33" i="37"/>
  <c r="D24" i="38"/>
  <c r="I24" i="38"/>
  <c r="F25" i="38"/>
  <c r="B26" i="38"/>
  <c r="G26" i="38"/>
  <c r="D27" i="38"/>
  <c r="I27" i="38"/>
  <c r="E28" i="38"/>
  <c r="B29" i="38"/>
  <c r="G29" i="38"/>
  <c r="C30" i="38"/>
  <c r="I30" i="38"/>
  <c r="E31" i="38"/>
  <c r="A32" i="38"/>
  <c r="G32" i="38"/>
  <c r="C33" i="38"/>
  <c r="H33" i="38"/>
  <c r="B5" i="38"/>
  <c r="F5" i="38"/>
  <c r="A6" i="38"/>
  <c r="E6" i="38"/>
  <c r="I6" i="38"/>
  <c r="D7" i="38"/>
  <c r="H7" i="38"/>
  <c r="C8" i="38"/>
  <c r="G8" i="38"/>
  <c r="B9" i="38"/>
  <c r="F9" i="38"/>
  <c r="A10" i="38"/>
  <c r="E10" i="38"/>
  <c r="I10" i="38"/>
  <c r="D11" i="38"/>
  <c r="H11" i="38"/>
  <c r="C12" i="38"/>
  <c r="G12" i="38"/>
  <c r="B13" i="38"/>
  <c r="F13" i="38"/>
  <c r="A14" i="38"/>
  <c r="E14" i="38"/>
  <c r="I14" i="38"/>
  <c r="D15" i="38"/>
  <c r="H15" i="38"/>
  <c r="C16" i="38"/>
  <c r="G16" i="38"/>
  <c r="B17" i="38"/>
  <c r="F17" i="38"/>
  <c r="A18" i="38"/>
  <c r="E18" i="38"/>
  <c r="I18" i="38"/>
  <c r="D19" i="38"/>
  <c r="H19" i="38"/>
  <c r="C20" i="38"/>
  <c r="G20" i="38"/>
  <c r="B21" i="38"/>
  <c r="F21" i="38"/>
  <c r="A22" i="38"/>
  <c r="E22" i="38"/>
  <c r="I22" i="38"/>
  <c r="D23" i="38"/>
  <c r="H23" i="38"/>
  <c r="A34" i="38"/>
  <c r="E34" i="38"/>
  <c r="I34" i="38"/>
  <c r="D35" i="38"/>
  <c r="H35" i="38"/>
  <c r="C36" i="38"/>
  <c r="G36" i="38"/>
  <c r="C5" i="38"/>
  <c r="G5" i="38"/>
  <c r="B6" i="38"/>
  <c r="F6" i="38"/>
  <c r="A7" i="38"/>
  <c r="E7" i="38"/>
  <c r="I7" i="38"/>
  <c r="D8" i="38"/>
  <c r="H8" i="38"/>
  <c r="C9" i="38"/>
  <c r="G9" i="38"/>
  <c r="B10" i="38"/>
  <c r="F10" i="38"/>
  <c r="A11" i="38"/>
  <c r="E11" i="38"/>
  <c r="I11" i="38"/>
  <c r="D12" i="38"/>
  <c r="H12" i="38"/>
  <c r="C13" i="38"/>
  <c r="G13" i="38"/>
  <c r="B14" i="38"/>
  <c r="F14" i="38"/>
  <c r="A15" i="38"/>
  <c r="E15" i="38"/>
  <c r="I15" i="38"/>
  <c r="D16" i="38"/>
  <c r="H16" i="38"/>
  <c r="C17" i="38"/>
  <c r="G17" i="38"/>
  <c r="B18" i="38"/>
  <c r="F18" i="38"/>
  <c r="A19" i="38"/>
  <c r="E19" i="38"/>
  <c r="I19" i="38"/>
  <c r="D20" i="38"/>
  <c r="H20" i="38"/>
  <c r="C21" i="38"/>
  <c r="G21" i="38"/>
  <c r="B22" i="38"/>
  <c r="F22" i="38"/>
  <c r="A23" i="38"/>
  <c r="E23" i="38"/>
  <c r="I23" i="38"/>
  <c r="B34" i="38"/>
  <c r="F34" i="38"/>
  <c r="A35" i="38"/>
  <c r="E35" i="38"/>
  <c r="I35" i="38"/>
  <c r="D36" i="38"/>
  <c r="H36" i="38"/>
  <c r="D5" i="38"/>
  <c r="H5" i="38"/>
  <c r="C6" i="38"/>
  <c r="G6" i="38"/>
  <c r="B7" i="38"/>
  <c r="F7" i="38"/>
  <c r="A8" i="38"/>
  <c r="E8" i="38"/>
  <c r="I8" i="38"/>
  <c r="D9" i="38"/>
  <c r="H9" i="38"/>
  <c r="C10" i="38"/>
  <c r="G10" i="38"/>
  <c r="B11" i="38"/>
  <c r="F11" i="38"/>
  <c r="A12" i="38"/>
  <c r="E12" i="38"/>
  <c r="I12" i="38"/>
  <c r="D13" i="38"/>
  <c r="H13" i="38"/>
  <c r="C14" i="38"/>
  <c r="G14" i="38"/>
  <c r="B15" i="38"/>
  <c r="F15" i="38"/>
  <c r="A16" i="38"/>
  <c r="E16" i="38"/>
  <c r="I16" i="38"/>
  <c r="D17" i="38"/>
  <c r="H17" i="38"/>
  <c r="C18" i="38"/>
  <c r="G18" i="38"/>
  <c r="B19" i="38"/>
  <c r="F19" i="38"/>
  <c r="A20" i="38"/>
  <c r="E20" i="38"/>
  <c r="I20" i="38"/>
  <c r="D21" i="38"/>
  <c r="H21" i="38"/>
  <c r="C22" i="38"/>
  <c r="G22" i="38"/>
  <c r="B23" i="38"/>
  <c r="F23" i="38"/>
  <c r="C34" i="38"/>
  <c r="G34" i="38"/>
  <c r="B35" i="38"/>
  <c r="F35" i="38"/>
  <c r="A36" i="38"/>
  <c r="E36" i="38"/>
  <c r="I36" i="38"/>
  <c r="A5" i="38"/>
  <c r="E5" i="38"/>
  <c r="I5" i="38"/>
  <c r="D6" i="38"/>
  <c r="H6" i="38"/>
  <c r="C7" i="38"/>
  <c r="G7" i="38"/>
  <c r="B8" i="38"/>
  <c r="F8" i="38"/>
  <c r="A9" i="38"/>
  <c r="E9" i="38"/>
  <c r="I9" i="38"/>
  <c r="D10" i="38"/>
  <c r="H10" i="38"/>
  <c r="C11" i="38"/>
  <c r="G11" i="38"/>
  <c r="B12" i="38"/>
  <c r="F12" i="38"/>
  <c r="A13" i="38"/>
  <c r="E13" i="38"/>
  <c r="I13" i="38"/>
  <c r="D14" i="38"/>
  <c r="H14" i="38"/>
  <c r="C15" i="38"/>
  <c r="G15" i="38"/>
  <c r="B16" i="38"/>
  <c r="F16" i="38"/>
  <c r="A17" i="38"/>
  <c r="E17" i="38"/>
  <c r="I17" i="38"/>
  <c r="D18" i="38"/>
  <c r="H18" i="38"/>
  <c r="C19" i="38"/>
  <c r="G19" i="38"/>
  <c r="B20" i="38"/>
  <c r="F20" i="38"/>
  <c r="A21" i="38"/>
  <c r="E21" i="38"/>
  <c r="I21" i="38"/>
  <c r="D22" i="38"/>
  <c r="H22" i="38"/>
  <c r="C23" i="38"/>
  <c r="G23" i="38"/>
  <c r="D34" i="38"/>
  <c r="H34" i="38"/>
  <c r="C35" i="38"/>
  <c r="G35" i="38"/>
  <c r="B36" i="38"/>
  <c r="F36" i="38"/>
  <c r="A31" i="36"/>
  <c r="D33" i="36"/>
  <c r="E33" i="36"/>
  <c r="C33" i="36"/>
  <c r="D31" i="36"/>
  <c r="E32" i="36"/>
  <c r="B33" i="36"/>
  <c r="A33" i="36"/>
  <c r="C32" i="36"/>
  <c r="E31" i="36"/>
  <c r="B31" i="36"/>
  <c r="C31" i="36"/>
  <c r="D32" i="36"/>
  <c r="A32" i="36"/>
  <c r="B32" i="36"/>
  <c r="D12" i="36"/>
  <c r="D7" i="36"/>
  <c r="D9" i="36"/>
  <c r="D13" i="36"/>
  <c r="D16" i="36"/>
  <c r="D5" i="36"/>
  <c r="D8" i="36"/>
  <c r="D18" i="36"/>
  <c r="A7" i="36"/>
  <c r="A9" i="36"/>
  <c r="A13" i="36"/>
  <c r="A16" i="36"/>
  <c r="A5" i="36"/>
  <c r="A8" i="36"/>
  <c r="A12" i="36"/>
  <c r="A18" i="36"/>
  <c r="B7" i="36"/>
  <c r="B9" i="36"/>
  <c r="B13" i="36"/>
  <c r="B16" i="36"/>
  <c r="B5" i="36"/>
  <c r="B8" i="36"/>
  <c r="B12" i="36"/>
  <c r="B18" i="36"/>
  <c r="C7" i="36"/>
  <c r="C9" i="36"/>
  <c r="C13" i="36"/>
  <c r="C16" i="36"/>
  <c r="C5" i="36"/>
  <c r="C8" i="36"/>
  <c r="C12" i="36"/>
  <c r="C18" i="36"/>
  <c r="C6" i="36"/>
  <c r="A14" i="36"/>
  <c r="D6" i="36"/>
  <c r="B14" i="36"/>
  <c r="B17" i="36"/>
  <c r="A11" i="36"/>
  <c r="B11" i="36"/>
  <c r="B6" i="36"/>
  <c r="C11" i="36"/>
  <c r="A6" i="36"/>
  <c r="D15" i="36"/>
  <c r="A15" i="36"/>
  <c r="C17" i="36"/>
  <c r="B15" i="36"/>
  <c r="D11" i="36"/>
  <c r="D17" i="36"/>
  <c r="A17" i="36"/>
  <c r="C15" i="36"/>
  <c r="B10" i="36"/>
  <c r="A10" i="36"/>
  <c r="C10" i="36"/>
  <c r="D10" i="36"/>
  <c r="D14" i="36"/>
  <c r="C14" i="36"/>
  <c r="A4" i="36"/>
  <c r="B4" i="36"/>
  <c r="B4" i="38"/>
  <c r="G4" i="38"/>
  <c r="F4" i="38"/>
  <c r="D4" i="38"/>
  <c r="H4" i="38"/>
  <c r="A4" i="38"/>
  <c r="E4" i="38"/>
  <c r="I4" i="38"/>
  <c r="C4" i="38"/>
  <c r="C4" i="36"/>
  <c r="D4" i="36"/>
  <c r="K6" i="35"/>
  <c r="K8" i="35"/>
  <c r="K9" i="35"/>
  <c r="K12" i="35"/>
  <c r="K15" i="35"/>
  <c r="K19" i="35"/>
  <c r="K20" i="35"/>
  <c r="E14" i="36" l="1"/>
  <c r="E11" i="36"/>
  <c r="E17" i="36"/>
  <c r="E12" i="36"/>
  <c r="E6" i="36"/>
  <c r="E5" i="36"/>
  <c r="E15" i="36"/>
  <c r="E10" i="36"/>
  <c r="E18" i="36"/>
  <c r="E8" i="36"/>
  <c r="E16" i="36"/>
  <c r="E13" i="36"/>
  <c r="E7" i="36"/>
  <c r="E9" i="36"/>
  <c r="E4" i="36"/>
  <c r="A178" i="24"/>
  <c r="A177" i="24"/>
  <c r="A176" i="24"/>
  <c r="A16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15" i="24"/>
  <c r="A108" i="24"/>
  <c r="A107" i="24"/>
  <c r="A106" i="24"/>
  <c r="A105" i="24"/>
  <c r="A104" i="24"/>
  <c r="A103" i="24"/>
  <c r="A102" i="24"/>
  <c r="A101" i="24"/>
  <c r="A92" i="24"/>
  <c r="A91" i="24"/>
  <c r="A90" i="24"/>
  <c r="A89" i="24"/>
  <c r="A88" i="24"/>
  <c r="A87" i="24"/>
  <c r="A86" i="24"/>
  <c r="A71" i="24"/>
  <c r="A48" i="24"/>
  <c r="A114" i="24"/>
  <c r="A80" i="24"/>
  <c r="A42" i="24"/>
  <c r="A13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J29" i="6"/>
  <c r="H29" i="6"/>
  <c r="F29" i="6"/>
  <c r="C29" i="6"/>
  <c r="A29" i="6"/>
  <c r="Q28" i="6"/>
  <c r="J28" i="6"/>
  <c r="H28" i="6"/>
  <c r="F28" i="6"/>
  <c r="C28" i="6"/>
  <c r="A28" i="6"/>
  <c r="Q27" i="6"/>
  <c r="J27" i="6"/>
  <c r="H27" i="6"/>
  <c r="F27" i="6"/>
  <c r="C27" i="6"/>
  <c r="A27" i="6"/>
  <c r="Q26" i="6"/>
  <c r="J26" i="6"/>
  <c r="H26" i="6"/>
  <c r="F26" i="6"/>
  <c r="C26" i="6"/>
  <c r="A26" i="6"/>
  <c r="Q25" i="6"/>
  <c r="J25" i="6"/>
  <c r="H25" i="6"/>
  <c r="F25" i="6"/>
  <c r="C25" i="6"/>
  <c r="A25" i="6"/>
  <c r="Q24" i="6"/>
  <c r="J24" i="6"/>
  <c r="H24" i="6"/>
  <c r="F24" i="6"/>
  <c r="C24" i="6"/>
  <c r="A24" i="6"/>
  <c r="Q23" i="6"/>
  <c r="J23" i="6"/>
  <c r="H23" i="6"/>
  <c r="F23" i="6"/>
  <c r="C23" i="6"/>
  <c r="A23" i="6"/>
  <c r="Q22" i="6"/>
  <c r="J22" i="6"/>
  <c r="H22" i="6"/>
  <c r="F22" i="6"/>
  <c r="C22" i="6"/>
  <c r="A22" i="6"/>
  <c r="Q21" i="6"/>
  <c r="J21" i="6"/>
  <c r="H21" i="6"/>
  <c r="F21" i="6"/>
  <c r="C21" i="6"/>
  <c r="A21" i="6"/>
  <c r="Q20" i="6"/>
  <c r="J20" i="6"/>
  <c r="H20" i="6"/>
  <c r="F20" i="6"/>
  <c r="C20" i="6"/>
  <c r="A20" i="6"/>
  <c r="Q19" i="6"/>
  <c r="J19" i="6"/>
  <c r="H19" i="6"/>
  <c r="F19" i="6"/>
  <c r="C19" i="6"/>
  <c r="A19" i="6"/>
  <c r="Q18" i="6"/>
  <c r="J18" i="6"/>
  <c r="H18" i="6"/>
  <c r="F18" i="6"/>
  <c r="C18" i="6"/>
  <c r="A18" i="6"/>
  <c r="Q17" i="6"/>
  <c r="J17" i="6"/>
  <c r="H17" i="6"/>
  <c r="F17" i="6"/>
  <c r="C17" i="6"/>
  <c r="A17" i="6"/>
  <c r="Q16" i="6"/>
  <c r="M16" i="6"/>
  <c r="J16" i="6"/>
  <c r="H16" i="6"/>
  <c r="F16" i="6"/>
  <c r="C16" i="6"/>
  <c r="A16" i="6"/>
  <c r="Q15" i="6"/>
  <c r="J15" i="6"/>
  <c r="H15" i="6"/>
  <c r="F15" i="6"/>
  <c r="C15" i="6"/>
  <c r="A15" i="6"/>
  <c r="Q14" i="6"/>
  <c r="J14" i="6"/>
  <c r="H14" i="6"/>
  <c r="F14" i="6"/>
  <c r="C14" i="6"/>
  <c r="A14" i="6"/>
  <c r="Q13" i="6"/>
  <c r="J13" i="6"/>
  <c r="H13" i="6"/>
  <c r="F13" i="6"/>
  <c r="C13" i="6"/>
  <c r="A13" i="6"/>
  <c r="Q12" i="6"/>
  <c r="J12" i="6"/>
  <c r="H12" i="6"/>
  <c r="F12" i="6"/>
  <c r="C12" i="6"/>
  <c r="A12" i="6"/>
  <c r="Q11" i="6"/>
  <c r="N11" i="6"/>
  <c r="M11" i="6"/>
  <c r="J11" i="6"/>
  <c r="H11" i="6"/>
  <c r="F11" i="6"/>
  <c r="C11" i="6"/>
  <c r="A11" i="6"/>
  <c r="Q10" i="6"/>
  <c r="N10" i="6"/>
  <c r="M10" i="6"/>
  <c r="J10" i="6"/>
  <c r="H10" i="6"/>
  <c r="F10" i="6"/>
  <c r="C10" i="6"/>
  <c r="A10" i="6"/>
  <c r="Q9" i="6"/>
  <c r="J9" i="6"/>
  <c r="H9" i="6"/>
  <c r="F9" i="6"/>
  <c r="C9" i="6"/>
  <c r="A9" i="6"/>
  <c r="Q8" i="6"/>
  <c r="J8" i="6"/>
  <c r="H8" i="6"/>
  <c r="F8" i="6"/>
  <c r="C8" i="6"/>
  <c r="A8" i="6"/>
  <c r="Q7" i="6"/>
  <c r="M7" i="6"/>
  <c r="J7" i="6"/>
  <c r="H7" i="6"/>
  <c r="F7" i="6"/>
  <c r="C7" i="6"/>
  <c r="A7" i="6"/>
  <c r="Q6" i="6"/>
  <c r="J6" i="6"/>
  <c r="H6" i="6"/>
  <c r="F6" i="6"/>
  <c r="C6" i="6"/>
  <c r="A6" i="6"/>
  <c r="Q5" i="6"/>
  <c r="J5" i="6"/>
  <c r="H5" i="6"/>
  <c r="F5" i="6"/>
  <c r="C5" i="6"/>
  <c r="A5" i="6"/>
  <c r="Q4" i="6"/>
  <c r="J4" i="6"/>
  <c r="H4" i="6"/>
  <c r="F4" i="6"/>
  <c r="C4" i="6"/>
  <c r="A4" i="6"/>
  <c r="Q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C30" i="17"/>
  <c r="I30" i="17"/>
  <c r="B30" i="17"/>
  <c r="C29" i="17"/>
  <c r="I29" i="17"/>
  <c r="B29" i="17"/>
  <c r="C28" i="17"/>
  <c r="I28" i="17"/>
  <c r="B28" i="17"/>
  <c r="C27" i="17"/>
  <c r="I27" i="17"/>
  <c r="B27" i="17"/>
  <c r="C26" i="17"/>
  <c r="I26" i="17"/>
  <c r="B26" i="17"/>
  <c r="C25" i="17"/>
  <c r="I25" i="17"/>
  <c r="B25" i="17"/>
  <c r="C24" i="17"/>
  <c r="I24" i="17"/>
  <c r="B24" i="17"/>
  <c r="C23" i="17"/>
  <c r="I23" i="17"/>
  <c r="B23" i="17"/>
  <c r="C22" i="17"/>
  <c r="I22" i="17"/>
  <c r="B22" i="17"/>
  <c r="C21" i="17"/>
  <c r="I21" i="17"/>
  <c r="B21" i="17"/>
  <c r="C20" i="17"/>
  <c r="I20" i="17"/>
  <c r="B20" i="17"/>
  <c r="C19" i="17"/>
  <c r="I19" i="17"/>
  <c r="B19" i="17"/>
  <c r="C18" i="17"/>
  <c r="I18" i="17"/>
  <c r="B18" i="17"/>
  <c r="C17" i="17"/>
  <c r="I17" i="17"/>
  <c r="B17" i="17"/>
  <c r="C16" i="17"/>
  <c r="I16" i="17"/>
  <c r="B16" i="17"/>
  <c r="C15" i="17"/>
  <c r="I15" i="17"/>
  <c r="B15" i="17"/>
  <c r="C14" i="17"/>
  <c r="I14" i="17"/>
  <c r="B14" i="17"/>
  <c r="C13" i="17"/>
  <c r="I13" i="17"/>
  <c r="B13" i="17"/>
  <c r="C12" i="17"/>
  <c r="I12" i="17"/>
  <c r="B12" i="17"/>
  <c r="C11" i="17"/>
  <c r="I11" i="17"/>
  <c r="B11" i="17"/>
  <c r="C10" i="17"/>
  <c r="I10" i="17"/>
  <c r="B10" i="17"/>
  <c r="C9" i="17"/>
  <c r="I9" i="17"/>
  <c r="B9" i="17"/>
  <c r="C8" i="17"/>
  <c r="I8" i="17"/>
  <c r="B8" i="17"/>
  <c r="C7" i="17"/>
  <c r="I7" i="17"/>
  <c r="B7" i="17"/>
  <c r="C6" i="17"/>
  <c r="I6" i="17"/>
  <c r="B6" i="17"/>
  <c r="C5" i="17"/>
  <c r="I5" i="17"/>
  <c r="B5" i="17"/>
  <c r="C4" i="17"/>
  <c r="I4" i="17"/>
  <c r="B4" i="17"/>
  <c r="L3" i="7"/>
  <c r="F3" i="7"/>
  <c r="C3" i="17" s="1"/>
  <c r="E3" i="7"/>
  <c r="I3" i="17" s="1"/>
  <c r="D3" i="7"/>
  <c r="C3" i="7"/>
  <c r="B3" i="17" s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F164" i="30"/>
  <c r="E164" i="30"/>
  <c r="B164" i="30"/>
  <c r="I164" i="30" s="1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F156" i="30"/>
  <c r="E156" i="30"/>
  <c r="B156" i="30"/>
  <c r="I156" i="30" s="1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 s="1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 s="1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 s="1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 s="1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 s="1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 s="1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 s="1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 s="1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 s="1"/>
  <c r="F99" i="30"/>
  <c r="E99" i="30"/>
  <c r="B99" i="30"/>
  <c r="I99" i="30" s="1"/>
  <c r="K98" i="30"/>
  <c r="J98" i="30" s="1"/>
  <c r="F98" i="30"/>
  <c r="E98" i="30"/>
  <c r="B98" i="30"/>
  <c r="I98" i="30" s="1"/>
  <c r="K97" i="30"/>
  <c r="J97" i="30" s="1"/>
  <c r="F97" i="30"/>
  <c r="E97" i="30"/>
  <c r="B97" i="30"/>
  <c r="I97" i="30" s="1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 s="1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F76" i="30"/>
  <c r="E76" i="30"/>
  <c r="B76" i="30"/>
  <c r="I76" i="30" s="1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F68" i="30"/>
  <c r="E68" i="30"/>
  <c r="B68" i="30"/>
  <c r="I68" i="30" s="1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F60" i="30"/>
  <c r="E60" i="30"/>
  <c r="B60" i="30"/>
  <c r="I60" i="30" s="1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F52" i="30"/>
  <c r="E52" i="30"/>
  <c r="B52" i="30"/>
  <c r="I52" i="30" s="1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F44" i="30"/>
  <c r="E44" i="30"/>
  <c r="B44" i="30"/>
  <c r="I44" i="30" s="1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 s="1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 s="1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 s="1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 s="1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F10" i="30"/>
  <c r="E10" i="30"/>
  <c r="B10" i="30"/>
  <c r="I10" i="30" s="1"/>
  <c r="K9" i="30"/>
  <c r="J9" i="30" s="1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D29" i="6" s="1"/>
  <c r="T29" i="26"/>
  <c r="S29" i="26"/>
  <c r="N29" i="26"/>
  <c r="F29" i="4" s="1"/>
  <c r="L29" i="26"/>
  <c r="K29" i="26"/>
  <c r="J29" i="26"/>
  <c r="G29" i="6" s="1"/>
  <c r="H29" i="26"/>
  <c r="G29" i="26"/>
  <c r="Q29" i="4" s="1"/>
  <c r="D29" i="26"/>
  <c r="A29" i="26"/>
  <c r="B29" i="26" s="1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A28" i="26"/>
  <c r="D28" i="6" s="1"/>
  <c r="T28" i="26"/>
  <c r="S28" i="26"/>
  <c r="N28" i="26"/>
  <c r="F28" i="4" s="1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F27" i="4" s="1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N26" i="26"/>
  <c r="F26" i="4" s="1"/>
  <c r="L26" i="26"/>
  <c r="K26" i="26"/>
  <c r="J26" i="26"/>
  <c r="G26" i="6" s="1"/>
  <c r="H26" i="26"/>
  <c r="G26" i="26"/>
  <c r="Q26" i="4" s="1"/>
  <c r="D26" i="26"/>
  <c r="A26" i="26"/>
  <c r="B26" i="26" s="1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A25" i="26"/>
  <c r="D25" i="6" s="1"/>
  <c r="T25" i="26"/>
  <c r="S25" i="26"/>
  <c r="N25" i="26"/>
  <c r="F25" i="4" s="1"/>
  <c r="L25" i="26"/>
  <c r="K25" i="26"/>
  <c r="J25" i="26"/>
  <c r="G25" i="6" s="1"/>
  <c r="H25" i="26"/>
  <c r="G25" i="26"/>
  <c r="Q25" i="4" s="1"/>
  <c r="D25" i="26"/>
  <c r="A25" i="26"/>
  <c r="B25" i="26" s="1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A24" i="26"/>
  <c r="D24" i="6" s="1"/>
  <c r="T24" i="26"/>
  <c r="S24" i="26"/>
  <c r="N24" i="26"/>
  <c r="F24" i="4" s="1"/>
  <c r="L24" i="26"/>
  <c r="K24" i="26"/>
  <c r="J24" i="26"/>
  <c r="G24" i="6" s="1"/>
  <c r="H24" i="26"/>
  <c r="G24" i="26"/>
  <c r="Q24" i="4" s="1"/>
  <c r="D24" i="26"/>
  <c r="A24" i="26"/>
  <c r="B24" i="26" s="1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A23" i="26"/>
  <c r="D23" i="6" s="1"/>
  <c r="T23" i="26"/>
  <c r="S23" i="26"/>
  <c r="N23" i="26"/>
  <c r="F23" i="4" s="1"/>
  <c r="L23" i="26"/>
  <c r="K23" i="26"/>
  <c r="J23" i="26"/>
  <c r="G23" i="6" s="1"/>
  <c r="H23" i="26"/>
  <c r="G23" i="26"/>
  <c r="Q23" i="4" s="1"/>
  <c r="D23" i="26"/>
  <c r="A23" i="26"/>
  <c r="B23" i="26" s="1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A22" i="26"/>
  <c r="D22" i="6" s="1"/>
  <c r="T22" i="26"/>
  <c r="S22" i="26"/>
  <c r="N22" i="26"/>
  <c r="F22" i="4" s="1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D21" i="6" s="1"/>
  <c r="T21" i="26"/>
  <c r="S21" i="26"/>
  <c r="N21" i="26"/>
  <c r="F21" i="4" s="1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D20" i="6" s="1"/>
  <c r="T20" i="26"/>
  <c r="S20" i="26"/>
  <c r="N20" i="26"/>
  <c r="F20" i="4" s="1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F19" i="4" s="1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N18" i="26"/>
  <c r="F18" i="4" s="1"/>
  <c r="L18" i="26"/>
  <c r="K18" i="26"/>
  <c r="J18" i="26"/>
  <c r="G18" i="6" s="1"/>
  <c r="H18" i="26"/>
  <c r="G18" i="26"/>
  <c r="Q18" i="4" s="1"/>
  <c r="D18" i="26"/>
  <c r="A18" i="26"/>
  <c r="B18" i="26" s="1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A17" i="26"/>
  <c r="D17" i="6" s="1"/>
  <c r="T17" i="26"/>
  <c r="S17" i="26"/>
  <c r="N17" i="26"/>
  <c r="F17" i="4" s="1"/>
  <c r="L17" i="26"/>
  <c r="K17" i="26"/>
  <c r="J17" i="26"/>
  <c r="G17" i="6" s="1"/>
  <c r="H17" i="26"/>
  <c r="G17" i="26"/>
  <c r="Q17" i="4" s="1"/>
  <c r="D17" i="26"/>
  <c r="A17" i="26"/>
  <c r="B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D16" i="6" s="1"/>
  <c r="T16" i="26"/>
  <c r="S16" i="26"/>
  <c r="N16" i="26"/>
  <c r="F16" i="4" s="1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F15" i="4" s="1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D14" i="6" s="1"/>
  <c r="T14" i="26"/>
  <c r="S14" i="26"/>
  <c r="N14" i="26"/>
  <c r="F14" i="4" s="1"/>
  <c r="L14" i="26"/>
  <c r="K14" i="26"/>
  <c r="J14" i="26"/>
  <c r="G14" i="6" s="1"/>
  <c r="H14" i="26"/>
  <c r="G14" i="26"/>
  <c r="Q14" i="4" s="1"/>
  <c r="D14" i="26"/>
  <c r="A14" i="26"/>
  <c r="B14" i="26" s="1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A13" i="26"/>
  <c r="D13" i="6" s="1"/>
  <c r="T13" i="26"/>
  <c r="S13" i="26"/>
  <c r="N13" i="26"/>
  <c r="F13" i="4" s="1"/>
  <c r="L13" i="26"/>
  <c r="K13" i="26"/>
  <c r="J13" i="26"/>
  <c r="G13" i="6" s="1"/>
  <c r="H13" i="26"/>
  <c r="G13" i="26"/>
  <c r="Q13" i="4" s="1"/>
  <c r="D13" i="26"/>
  <c r="A13" i="26"/>
  <c r="B13" i="26" s="1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A12" i="26"/>
  <c r="D12" i="6" s="1"/>
  <c r="T12" i="26"/>
  <c r="S12" i="26"/>
  <c r="N12" i="26"/>
  <c r="F12" i="4" s="1"/>
  <c r="L12" i="26"/>
  <c r="K12" i="26"/>
  <c r="J12" i="26"/>
  <c r="G12" i="6" s="1"/>
  <c r="H12" i="26"/>
  <c r="G12" i="26"/>
  <c r="Q12" i="4" s="1"/>
  <c r="D12" i="26"/>
  <c r="A12" i="26"/>
  <c r="B12" i="26" s="1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A11" i="26"/>
  <c r="D11" i="6" s="1"/>
  <c r="T11" i="26"/>
  <c r="S11" i="26"/>
  <c r="N11" i="26"/>
  <c r="F11" i="4" s="1"/>
  <c r="J11" i="26"/>
  <c r="G11" i="6" s="1"/>
  <c r="H11" i="26"/>
  <c r="G11" i="26"/>
  <c r="Q11" i="4" s="1"/>
  <c r="D11" i="26"/>
  <c r="A11" i="26"/>
  <c r="B11" i="26" s="1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A10" i="26"/>
  <c r="D10" i="6" s="1"/>
  <c r="T10" i="26"/>
  <c r="S10" i="26"/>
  <c r="N10" i="26"/>
  <c r="F10" i="4" s="1"/>
  <c r="J10" i="26"/>
  <c r="G10" i="6" s="1"/>
  <c r="H10" i="26"/>
  <c r="G10" i="26"/>
  <c r="Q10" i="4" s="1"/>
  <c r="D10" i="26"/>
  <c r="A10" i="26"/>
  <c r="B10" i="26" s="1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A9" i="26"/>
  <c r="D9" i="6" s="1"/>
  <c r="T9" i="26"/>
  <c r="S9" i="26"/>
  <c r="N9" i="26"/>
  <c r="F9" i="4" s="1"/>
  <c r="L9" i="26"/>
  <c r="K9" i="26"/>
  <c r="J9" i="26"/>
  <c r="G9" i="6" s="1"/>
  <c r="H9" i="26"/>
  <c r="G9" i="26"/>
  <c r="Q9" i="4" s="1"/>
  <c r="D9" i="26"/>
  <c r="A9" i="26"/>
  <c r="B9" i="26" s="1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A8" i="26"/>
  <c r="D8" i="6" s="1"/>
  <c r="T8" i="26"/>
  <c r="S8" i="26"/>
  <c r="N8" i="26"/>
  <c r="F8" i="4" s="1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F7" i="4" s="1"/>
  <c r="L7" i="26"/>
  <c r="J7" i="26"/>
  <c r="G7" i="6" s="1"/>
  <c r="H7" i="26"/>
  <c r="G7" i="26"/>
  <c r="Q7" i="4" s="1"/>
  <c r="D7" i="26"/>
  <c r="A7" i="26"/>
  <c r="B7" i="26" s="1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A6" i="26"/>
  <c r="T6" i="26"/>
  <c r="S6" i="26"/>
  <c r="N6" i="26"/>
  <c r="F6" i="4" s="1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N5" i="26"/>
  <c r="F5" i="4" s="1"/>
  <c r="L5" i="26"/>
  <c r="K5" i="26"/>
  <c r="J5" i="26"/>
  <c r="G5" i="6" s="1"/>
  <c r="H5" i="26"/>
  <c r="G5" i="26"/>
  <c r="Q5" i="4" s="1"/>
  <c r="D5" i="26"/>
  <c r="A5" i="26"/>
  <c r="B5" i="26" s="1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T4" i="26"/>
  <c r="S4" i="26"/>
  <c r="N4" i="26"/>
  <c r="F4" i="4" s="1"/>
  <c r="L4" i="26"/>
  <c r="K4" i="26"/>
  <c r="J4" i="26"/>
  <c r="G4" i="6" s="1"/>
  <c r="H4" i="26"/>
  <c r="G4" i="26"/>
  <c r="Q4" i="4" s="1"/>
  <c r="D4" i="26"/>
  <c r="A4" i="26"/>
  <c r="B4" i="26" s="1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T3" i="26"/>
  <c r="S3" i="26"/>
  <c r="N3" i="26"/>
  <c r="F3" i="4" s="1"/>
  <c r="L3" i="26"/>
  <c r="K3" i="26"/>
  <c r="J3" i="26"/>
  <c r="G3" i="6" s="1"/>
  <c r="H3" i="26"/>
  <c r="G3" i="26"/>
  <c r="Q3" i="4" s="1"/>
  <c r="D3" i="26"/>
  <c r="A3" i="26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J98" i="18"/>
  <c r="H98" i="18"/>
  <c r="F98" i="18"/>
  <c r="J97" i="18"/>
  <c r="H97" i="18"/>
  <c r="F97" i="18"/>
  <c r="J96" i="18"/>
  <c r="H96" i="18"/>
  <c r="F96" i="18"/>
  <c r="J95" i="18"/>
  <c r="H95" i="18"/>
  <c r="F95" i="18"/>
  <c r="J94" i="18"/>
  <c r="H94" i="18"/>
  <c r="F94" i="18"/>
  <c r="J93" i="18"/>
  <c r="H93" i="18"/>
  <c r="F93" i="18"/>
  <c r="J92" i="18"/>
  <c r="H92" i="18"/>
  <c r="F92" i="18"/>
  <c r="J91" i="18"/>
  <c r="H91" i="18"/>
  <c r="F91" i="18"/>
  <c r="J90" i="18"/>
  <c r="H90" i="18"/>
  <c r="F90" i="18"/>
  <c r="J89" i="18"/>
  <c r="H89" i="18"/>
  <c r="F89" i="18"/>
  <c r="J88" i="18"/>
  <c r="H88" i="18"/>
  <c r="F88" i="18"/>
  <c r="J87" i="18"/>
  <c r="H87" i="18"/>
  <c r="F87" i="18"/>
  <c r="J86" i="18"/>
  <c r="H86" i="18"/>
  <c r="F86" i="18"/>
  <c r="J85" i="18"/>
  <c r="H85" i="18"/>
  <c r="F85" i="18"/>
  <c r="J84" i="18"/>
  <c r="I84" i="18"/>
  <c r="H84" i="18"/>
  <c r="F84" i="18"/>
  <c r="J83" i="18"/>
  <c r="H83" i="18"/>
  <c r="F83" i="18"/>
  <c r="J82" i="18"/>
  <c r="H82" i="18"/>
  <c r="F82" i="18"/>
  <c r="J81" i="18"/>
  <c r="H81" i="18"/>
  <c r="F81" i="18"/>
  <c r="J80" i="18"/>
  <c r="H80" i="18"/>
  <c r="F80" i="18"/>
  <c r="J78" i="18"/>
  <c r="H78" i="18"/>
  <c r="F78" i="18"/>
  <c r="J77" i="18"/>
  <c r="H77" i="18"/>
  <c r="F77" i="18"/>
  <c r="J76" i="18"/>
  <c r="H76" i="18"/>
  <c r="F76" i="18"/>
  <c r="I76" i="18" s="1"/>
  <c r="G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J68" i="18"/>
  <c r="H68" i="18"/>
  <c r="F68" i="18"/>
  <c r="I68" i="18" s="1"/>
  <c r="G68" i="18" s="1"/>
  <c r="J67" i="18"/>
  <c r="H67" i="18"/>
  <c r="F67" i="18"/>
  <c r="I67" i="18" s="1"/>
  <c r="J66" i="18"/>
  <c r="H66" i="18"/>
  <c r="F66" i="18"/>
  <c r="I66" i="18" s="1"/>
  <c r="G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J32" i="18"/>
  <c r="I32" i="18"/>
  <c r="G32" i="18" s="1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H27" i="18"/>
  <c r="F27" i="18"/>
  <c r="I27" i="18" s="1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G24" i="18" s="1"/>
  <c r="J23" i="18"/>
  <c r="H23" i="18"/>
  <c r="F23" i="18"/>
  <c r="J22" i="18"/>
  <c r="H22" i="18"/>
  <c r="F22" i="18"/>
  <c r="I22" i="18" s="1"/>
  <c r="G22" i="18" s="1"/>
  <c r="J21" i="18"/>
  <c r="H21" i="18"/>
  <c r="F21" i="18"/>
  <c r="I21" i="18" s="1"/>
  <c r="J20" i="18"/>
  <c r="H20" i="18"/>
  <c r="F20" i="18"/>
  <c r="I20" i="18" s="1"/>
  <c r="G20" i="18" s="1"/>
  <c r="J19" i="18"/>
  <c r="H19" i="18"/>
  <c r="F19" i="18"/>
  <c r="I19" i="18" s="1"/>
  <c r="J18" i="18"/>
  <c r="H18" i="18"/>
  <c r="F18" i="18"/>
  <c r="I18" i="18" s="1"/>
  <c r="G18" i="18" s="1"/>
  <c r="J17" i="18"/>
  <c r="I17" i="18"/>
  <c r="H17" i="18"/>
  <c r="F17" i="18"/>
  <c r="J16" i="18"/>
  <c r="H16" i="18"/>
  <c r="F16" i="18"/>
  <c r="I16" i="18" s="1"/>
  <c r="J15" i="18"/>
  <c r="H15" i="18"/>
  <c r="F15" i="18"/>
  <c r="J14" i="18"/>
  <c r="H14" i="18"/>
  <c r="F14" i="18"/>
  <c r="I14" i="18" s="1"/>
  <c r="J13" i="18"/>
  <c r="H13" i="18"/>
  <c r="F13" i="18"/>
  <c r="I13" i="18" s="1"/>
  <c r="G13" i="18" s="1"/>
  <c r="J12" i="18"/>
  <c r="H12" i="18"/>
  <c r="F12" i="18"/>
  <c r="I12" i="18" s="1"/>
  <c r="J11" i="18"/>
  <c r="I11" i="18"/>
  <c r="G11" i="18" s="1"/>
  <c r="H11" i="18"/>
  <c r="F11" i="18"/>
  <c r="J10" i="18"/>
  <c r="I10" i="18"/>
  <c r="G10" i="18" s="1"/>
  <c r="H10" i="18"/>
  <c r="F10" i="18"/>
  <c r="J9" i="18"/>
  <c r="I9" i="18"/>
  <c r="H9" i="18"/>
  <c r="F9" i="18"/>
  <c r="J8" i="18"/>
  <c r="I8" i="18"/>
  <c r="G8" i="18" s="1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I2" i="18"/>
  <c r="G2" i="18" s="1"/>
  <c r="H2" i="18"/>
  <c r="F2" i="18"/>
  <c r="I302" i="27"/>
  <c r="F302" i="27"/>
  <c r="I301" i="27"/>
  <c r="F301" i="27"/>
  <c r="K300" i="27"/>
  <c r="I300" i="27"/>
  <c r="F300" i="27"/>
  <c r="K299" i="27"/>
  <c r="I299" i="27"/>
  <c r="F299" i="27"/>
  <c r="K298" i="27"/>
  <c r="I298" i="27"/>
  <c r="F298" i="27"/>
  <c r="T34" i="15" s="1"/>
  <c r="K297" i="27"/>
  <c r="I297" i="27"/>
  <c r="F297" i="27"/>
  <c r="K296" i="27"/>
  <c r="I296" i="27"/>
  <c r="F296" i="27"/>
  <c r="K295" i="27"/>
  <c r="I295" i="27"/>
  <c r="F295" i="27"/>
  <c r="K294" i="27"/>
  <c r="I294" i="27"/>
  <c r="F294" i="27"/>
  <c r="K293" i="27"/>
  <c r="I293" i="27"/>
  <c r="F293" i="27"/>
  <c r="K292" i="27"/>
  <c r="I292" i="27"/>
  <c r="F292" i="27"/>
  <c r="K291" i="27"/>
  <c r="I291" i="27"/>
  <c r="F291" i="27"/>
  <c r="K290" i="27"/>
  <c r="I290" i="27"/>
  <c r="F290" i="27"/>
  <c r="K289" i="27"/>
  <c r="I289" i="27"/>
  <c r="F289" i="27"/>
  <c r="K288" i="27"/>
  <c r="I288" i="27"/>
  <c r="F288" i="27"/>
  <c r="K287" i="27"/>
  <c r="I287" i="27"/>
  <c r="F287" i="27"/>
  <c r="K286" i="27"/>
  <c r="I286" i="27"/>
  <c r="F286" i="27"/>
  <c r="K285" i="27"/>
  <c r="I285" i="27"/>
  <c r="F285" i="27"/>
  <c r="K284" i="27"/>
  <c r="I284" i="27"/>
  <c r="F284" i="27"/>
  <c r="K283" i="27"/>
  <c r="I283" i="27"/>
  <c r="F283" i="27"/>
  <c r="K282" i="27"/>
  <c r="I282" i="27"/>
  <c r="F282" i="27"/>
  <c r="K281" i="27"/>
  <c r="I281" i="27"/>
  <c r="F281" i="27"/>
  <c r="K280" i="27"/>
  <c r="I280" i="27"/>
  <c r="F280" i="27"/>
  <c r="K279" i="27"/>
  <c r="I279" i="27"/>
  <c r="F279" i="27"/>
  <c r="K278" i="27"/>
  <c r="I278" i="27"/>
  <c r="F278" i="27"/>
  <c r="K277" i="27"/>
  <c r="I277" i="27"/>
  <c r="F277" i="27"/>
  <c r="K276" i="27"/>
  <c r="I276" i="27"/>
  <c r="F276" i="27"/>
  <c r="K275" i="27"/>
  <c r="I275" i="27"/>
  <c r="F275" i="27"/>
  <c r="K274" i="27"/>
  <c r="I274" i="27"/>
  <c r="F274" i="27"/>
  <c r="K273" i="27"/>
  <c r="I273" i="27"/>
  <c r="F273" i="27"/>
  <c r="K272" i="27"/>
  <c r="I272" i="27"/>
  <c r="F272" i="27"/>
  <c r="K271" i="27"/>
  <c r="I271" i="27"/>
  <c r="F271" i="27"/>
  <c r="K270" i="27"/>
  <c r="I270" i="27"/>
  <c r="F270" i="27"/>
  <c r="K269" i="27"/>
  <c r="I269" i="27"/>
  <c r="F269" i="27"/>
  <c r="K268" i="27"/>
  <c r="I268" i="27"/>
  <c r="F268" i="27"/>
  <c r="K267" i="27"/>
  <c r="I267" i="27"/>
  <c r="F267" i="27"/>
  <c r="K266" i="27"/>
  <c r="I266" i="27"/>
  <c r="F266" i="27"/>
  <c r="K265" i="27"/>
  <c r="I265" i="27"/>
  <c r="F265" i="27"/>
  <c r="K264" i="27"/>
  <c r="I264" i="27"/>
  <c r="F264" i="27"/>
  <c r="K263" i="27"/>
  <c r="I263" i="27"/>
  <c r="F263" i="27"/>
  <c r="K262" i="27"/>
  <c r="I262" i="27"/>
  <c r="F262" i="27"/>
  <c r="T32" i="15" s="1"/>
  <c r="K261" i="27"/>
  <c r="I261" i="27"/>
  <c r="F261" i="27"/>
  <c r="I260" i="27"/>
  <c r="F260" i="27"/>
  <c r="K259" i="27"/>
  <c r="I259" i="27"/>
  <c r="F259" i="27"/>
  <c r="I258" i="27"/>
  <c r="F258" i="27"/>
  <c r="K257" i="27"/>
  <c r="I257" i="27"/>
  <c r="F257" i="27"/>
  <c r="K256" i="27"/>
  <c r="I256" i="27"/>
  <c r="F256" i="27"/>
  <c r="K255" i="27"/>
  <c r="I255" i="27"/>
  <c r="F255" i="27"/>
  <c r="K254" i="27"/>
  <c r="I254" i="27"/>
  <c r="F254" i="27"/>
  <c r="K253" i="27"/>
  <c r="I253" i="27"/>
  <c r="F253" i="27"/>
  <c r="K252" i="27"/>
  <c r="I252" i="27"/>
  <c r="F252" i="27"/>
  <c r="K251" i="27"/>
  <c r="I251" i="27"/>
  <c r="F251" i="27"/>
  <c r="K250" i="27"/>
  <c r="I250" i="27"/>
  <c r="F250" i="27"/>
  <c r="K249" i="27"/>
  <c r="I249" i="27"/>
  <c r="F249" i="27"/>
  <c r="I248" i="27"/>
  <c r="F248" i="27"/>
  <c r="K247" i="27"/>
  <c r="I247" i="27"/>
  <c r="F247" i="27"/>
  <c r="K246" i="27"/>
  <c r="I246" i="27"/>
  <c r="F246" i="27"/>
  <c r="K245" i="27"/>
  <c r="I245" i="27"/>
  <c r="F245" i="27"/>
  <c r="K244" i="27"/>
  <c r="I244" i="27"/>
  <c r="F244" i="27"/>
  <c r="I243" i="27"/>
  <c r="F243" i="27"/>
  <c r="K242" i="27"/>
  <c r="I242" i="27"/>
  <c r="F242" i="27"/>
  <c r="I241" i="27"/>
  <c r="F241" i="27"/>
  <c r="I240" i="27"/>
  <c r="F240" i="27"/>
  <c r="K239" i="27"/>
  <c r="I239" i="27"/>
  <c r="F239" i="27"/>
  <c r="I238" i="27"/>
  <c r="F238" i="27"/>
  <c r="K237" i="27"/>
  <c r="I237" i="27"/>
  <c r="F237" i="27"/>
  <c r="K236" i="27"/>
  <c r="I236" i="27"/>
  <c r="F236" i="27"/>
  <c r="K235" i="27"/>
  <c r="I235" i="27"/>
  <c r="F235" i="27"/>
  <c r="K234" i="27"/>
  <c r="I234" i="27"/>
  <c r="F234" i="27"/>
  <c r="K233" i="27"/>
  <c r="I233" i="27"/>
  <c r="F233" i="27"/>
  <c r="I232" i="27"/>
  <c r="F232" i="27"/>
  <c r="K231" i="27"/>
  <c r="I231" i="27"/>
  <c r="F231" i="27"/>
  <c r="K230" i="27"/>
  <c r="I230" i="27"/>
  <c r="F230" i="27"/>
  <c r="I229" i="27"/>
  <c r="F229" i="27"/>
  <c r="K228" i="27"/>
  <c r="I228" i="27"/>
  <c r="F228" i="27"/>
  <c r="K227" i="27"/>
  <c r="I227" i="27"/>
  <c r="F227" i="27"/>
  <c r="I226" i="27"/>
  <c r="F226" i="27"/>
  <c r="K225" i="27"/>
  <c r="I225" i="27"/>
  <c r="F225" i="27"/>
  <c r="I224" i="27"/>
  <c r="F224" i="27"/>
  <c r="K223" i="27"/>
  <c r="I223" i="27"/>
  <c r="F223" i="27"/>
  <c r="I222" i="27"/>
  <c r="F222" i="27"/>
  <c r="K221" i="27"/>
  <c r="I221" i="27"/>
  <c r="F221" i="27"/>
  <c r="I220" i="27"/>
  <c r="F220" i="27"/>
  <c r="K219" i="27"/>
  <c r="I219" i="27"/>
  <c r="F219" i="27"/>
  <c r="I218" i="27"/>
  <c r="F218" i="27"/>
  <c r="K217" i="27"/>
  <c r="I217" i="27"/>
  <c r="F217" i="27"/>
  <c r="K216" i="27"/>
  <c r="I216" i="27"/>
  <c r="F216" i="27"/>
  <c r="K215" i="27"/>
  <c r="I215" i="27"/>
  <c r="F215" i="27"/>
  <c r="I214" i="27"/>
  <c r="F214" i="27"/>
  <c r="K213" i="27"/>
  <c r="I213" i="27"/>
  <c r="F213" i="27"/>
  <c r="K212" i="27"/>
  <c r="I212" i="27"/>
  <c r="F212" i="27"/>
  <c r="I211" i="27"/>
  <c r="F211" i="27"/>
  <c r="K210" i="27"/>
  <c r="I210" i="27"/>
  <c r="F210" i="27"/>
  <c r="K209" i="27"/>
  <c r="I209" i="27"/>
  <c r="F209" i="27"/>
  <c r="K208" i="27"/>
  <c r="I208" i="27"/>
  <c r="F208" i="27"/>
  <c r="K207" i="27"/>
  <c r="I207" i="27"/>
  <c r="F207" i="27"/>
  <c r="I206" i="27"/>
  <c r="F206" i="27"/>
  <c r="K205" i="27"/>
  <c r="I205" i="27"/>
  <c r="F205" i="27"/>
  <c r="I204" i="27"/>
  <c r="F204" i="27"/>
  <c r="K203" i="27"/>
  <c r="I203" i="27"/>
  <c r="F203" i="27"/>
  <c r="K202" i="27"/>
  <c r="I202" i="27"/>
  <c r="F202" i="27"/>
  <c r="K201" i="27"/>
  <c r="I201" i="27"/>
  <c r="F201" i="27"/>
  <c r="I200" i="27"/>
  <c r="F200" i="27"/>
  <c r="K199" i="27"/>
  <c r="I199" i="27"/>
  <c r="F199" i="27"/>
  <c r="I198" i="27"/>
  <c r="F198" i="27"/>
  <c r="I197" i="27"/>
  <c r="F197" i="27"/>
  <c r="K196" i="27"/>
  <c r="I196" i="27"/>
  <c r="F196" i="27"/>
  <c r="K195" i="27"/>
  <c r="I195" i="27"/>
  <c r="F195" i="27"/>
  <c r="K194" i="27"/>
  <c r="I194" i="27"/>
  <c r="F194" i="27"/>
  <c r="K193" i="27"/>
  <c r="I193" i="27"/>
  <c r="F193" i="27"/>
  <c r="K192" i="27"/>
  <c r="I192" i="27"/>
  <c r="F192" i="27"/>
  <c r="K191" i="27"/>
  <c r="I191" i="27"/>
  <c r="F191" i="27"/>
  <c r="I190" i="27"/>
  <c r="F190" i="27"/>
  <c r="K189" i="27"/>
  <c r="I189" i="27"/>
  <c r="F189" i="27"/>
  <c r="K188" i="27"/>
  <c r="I188" i="27"/>
  <c r="F188" i="27"/>
  <c r="K187" i="27"/>
  <c r="I187" i="27"/>
  <c r="F187" i="27"/>
  <c r="K186" i="27"/>
  <c r="I186" i="27"/>
  <c r="F186" i="27"/>
  <c r="K185" i="27"/>
  <c r="I185" i="27"/>
  <c r="F185" i="27"/>
  <c r="I184" i="27"/>
  <c r="F184" i="27"/>
  <c r="K183" i="27"/>
  <c r="I183" i="27"/>
  <c r="F183" i="27"/>
  <c r="K182" i="27"/>
  <c r="I182" i="27"/>
  <c r="F182" i="27"/>
  <c r="K181" i="27"/>
  <c r="I181" i="27"/>
  <c r="F181" i="27"/>
  <c r="K180" i="27"/>
  <c r="I180" i="27"/>
  <c r="F180" i="27"/>
  <c r="K179" i="27"/>
  <c r="I179" i="27"/>
  <c r="F179" i="27"/>
  <c r="K178" i="27"/>
  <c r="I178" i="27"/>
  <c r="F178" i="27"/>
  <c r="I177" i="27"/>
  <c r="F177" i="27"/>
  <c r="K176" i="27"/>
  <c r="I176" i="27"/>
  <c r="F176" i="27"/>
  <c r="K175" i="27"/>
  <c r="I175" i="27"/>
  <c r="F175" i="27"/>
  <c r="K174" i="27"/>
  <c r="I174" i="27"/>
  <c r="F174" i="27"/>
  <c r="K173" i="27"/>
  <c r="I173" i="27"/>
  <c r="F173" i="27"/>
  <c r="K172" i="27"/>
  <c r="I172" i="27"/>
  <c r="F172" i="27"/>
  <c r="K171" i="27"/>
  <c r="I171" i="27"/>
  <c r="F171" i="27"/>
  <c r="I170" i="27"/>
  <c r="F170" i="27"/>
  <c r="K169" i="27"/>
  <c r="I169" i="27"/>
  <c r="F169" i="27"/>
  <c r="K168" i="27"/>
  <c r="I168" i="27"/>
  <c r="F168" i="27"/>
  <c r="I167" i="27"/>
  <c r="F167" i="27"/>
  <c r="K166" i="27"/>
  <c r="I166" i="27"/>
  <c r="F166" i="27"/>
  <c r="K165" i="27"/>
  <c r="I165" i="27"/>
  <c r="F165" i="27"/>
  <c r="K164" i="27"/>
  <c r="I164" i="27"/>
  <c r="F164" i="27"/>
  <c r="K163" i="27"/>
  <c r="I163" i="27"/>
  <c r="F163" i="27"/>
  <c r="K162" i="27"/>
  <c r="I162" i="27"/>
  <c r="F162" i="27"/>
  <c r="K161" i="27"/>
  <c r="I161" i="27"/>
  <c r="F161" i="27"/>
  <c r="I160" i="27"/>
  <c r="F160" i="27"/>
  <c r="K159" i="27"/>
  <c r="I159" i="27"/>
  <c r="F159" i="27"/>
  <c r="K158" i="27"/>
  <c r="I158" i="27"/>
  <c r="F158" i="27"/>
  <c r="K157" i="27"/>
  <c r="I157" i="27"/>
  <c r="F157" i="27"/>
  <c r="K156" i="27"/>
  <c r="I156" i="27"/>
  <c r="F156" i="27"/>
  <c r="I155" i="27"/>
  <c r="F155" i="27"/>
  <c r="K154" i="27"/>
  <c r="I154" i="27"/>
  <c r="F154" i="27"/>
  <c r="K153" i="27"/>
  <c r="I153" i="27"/>
  <c r="F153" i="27"/>
  <c r="K152" i="27"/>
  <c r="I152" i="27"/>
  <c r="F152" i="27"/>
  <c r="K151" i="27"/>
  <c r="I151" i="27"/>
  <c r="F151" i="27"/>
  <c r="K150" i="27"/>
  <c r="I150" i="27"/>
  <c r="F150" i="27"/>
  <c r="K149" i="27"/>
  <c r="I149" i="27"/>
  <c r="F149" i="27"/>
  <c r="K148" i="27"/>
  <c r="I148" i="27"/>
  <c r="F148" i="27"/>
  <c r="K147" i="27"/>
  <c r="I147" i="27"/>
  <c r="F147" i="27"/>
  <c r="I146" i="27"/>
  <c r="F146" i="27"/>
  <c r="K145" i="27"/>
  <c r="I145" i="27"/>
  <c r="F145" i="27"/>
  <c r="K144" i="27"/>
  <c r="I144" i="27"/>
  <c r="F144" i="27"/>
  <c r="K143" i="27"/>
  <c r="I143" i="27"/>
  <c r="F143" i="27"/>
  <c r="I142" i="27"/>
  <c r="F142" i="27"/>
  <c r="K141" i="27"/>
  <c r="I141" i="27"/>
  <c r="F141" i="27"/>
  <c r="K140" i="27"/>
  <c r="I140" i="27"/>
  <c r="F140" i="27"/>
  <c r="K139" i="27"/>
  <c r="I139" i="27"/>
  <c r="F139" i="27"/>
  <c r="K138" i="27"/>
  <c r="I138" i="27"/>
  <c r="F138" i="27"/>
  <c r="K137" i="27"/>
  <c r="I137" i="27"/>
  <c r="F137" i="27"/>
  <c r="K136" i="27"/>
  <c r="I136" i="27"/>
  <c r="F136" i="27"/>
  <c r="K135" i="27"/>
  <c r="I135" i="27"/>
  <c r="F135" i="27"/>
  <c r="K134" i="27"/>
  <c r="I134" i="27"/>
  <c r="F134" i="27"/>
  <c r="I133" i="27"/>
  <c r="F133" i="27"/>
  <c r="K132" i="27"/>
  <c r="I132" i="27"/>
  <c r="F132" i="27"/>
  <c r="I131" i="27"/>
  <c r="F131" i="27"/>
  <c r="K130" i="27"/>
  <c r="I130" i="27"/>
  <c r="F130" i="27"/>
  <c r="K129" i="27"/>
  <c r="I129" i="27"/>
  <c r="F129" i="27"/>
  <c r="K128" i="27"/>
  <c r="I128" i="27"/>
  <c r="F128" i="27"/>
  <c r="K127" i="27"/>
  <c r="I127" i="27"/>
  <c r="F127" i="27"/>
  <c r="K126" i="27"/>
  <c r="I126" i="27"/>
  <c r="F126" i="27"/>
  <c r="K125" i="27"/>
  <c r="I125" i="27"/>
  <c r="F125" i="27"/>
  <c r="K124" i="27"/>
  <c r="I124" i="27"/>
  <c r="F124" i="27"/>
  <c r="I123" i="27"/>
  <c r="F123" i="27"/>
  <c r="K122" i="27"/>
  <c r="I122" i="27"/>
  <c r="F122" i="27"/>
  <c r="I121" i="27"/>
  <c r="F121" i="27"/>
  <c r="K120" i="27"/>
  <c r="I120" i="27"/>
  <c r="F120" i="27"/>
  <c r="K119" i="27"/>
  <c r="I119" i="27"/>
  <c r="F119" i="27"/>
  <c r="K118" i="27"/>
  <c r="I118" i="27"/>
  <c r="F118" i="27"/>
  <c r="K117" i="27"/>
  <c r="I117" i="27"/>
  <c r="F117" i="27"/>
  <c r="K116" i="27"/>
  <c r="I116" i="27"/>
  <c r="F116" i="27"/>
  <c r="K115" i="27"/>
  <c r="I115" i="27"/>
  <c r="F115" i="27"/>
  <c r="I114" i="27"/>
  <c r="F114" i="27"/>
  <c r="K113" i="27"/>
  <c r="I113" i="27"/>
  <c r="F113" i="27"/>
  <c r="K112" i="27"/>
  <c r="I112" i="27"/>
  <c r="F112" i="27"/>
  <c r="K111" i="27"/>
  <c r="I111" i="27"/>
  <c r="F111" i="27"/>
  <c r="K110" i="27"/>
  <c r="I110" i="27"/>
  <c r="F110" i="27"/>
  <c r="K109" i="27"/>
  <c r="I109" i="27"/>
  <c r="F109" i="27"/>
  <c r="I108" i="27"/>
  <c r="F108" i="27"/>
  <c r="K107" i="27"/>
  <c r="I107" i="27"/>
  <c r="F107" i="27"/>
  <c r="K106" i="27"/>
  <c r="I106" i="27"/>
  <c r="F106" i="27"/>
  <c r="I105" i="27"/>
  <c r="F105" i="27"/>
  <c r="K104" i="27"/>
  <c r="I104" i="27"/>
  <c r="F104" i="27"/>
  <c r="K103" i="27"/>
  <c r="I103" i="27"/>
  <c r="F103" i="27"/>
  <c r="K102" i="27"/>
  <c r="I102" i="27"/>
  <c r="F102" i="27"/>
  <c r="K101" i="27"/>
  <c r="I101" i="27"/>
  <c r="F101" i="27"/>
  <c r="K100" i="27"/>
  <c r="I100" i="27"/>
  <c r="F100" i="27"/>
  <c r="K99" i="27"/>
  <c r="I99" i="27"/>
  <c r="F99" i="27"/>
  <c r="K98" i="27"/>
  <c r="I98" i="27"/>
  <c r="F98" i="27"/>
  <c r="K97" i="27"/>
  <c r="I97" i="27"/>
  <c r="F97" i="27"/>
  <c r="I96" i="27"/>
  <c r="F96" i="27"/>
  <c r="K95" i="27"/>
  <c r="I95" i="27"/>
  <c r="F95" i="27"/>
  <c r="K94" i="27"/>
  <c r="I94" i="27"/>
  <c r="F94" i="27"/>
  <c r="I93" i="27"/>
  <c r="F93" i="27"/>
  <c r="K92" i="27"/>
  <c r="I92" i="27"/>
  <c r="F92" i="27"/>
  <c r="K91" i="27"/>
  <c r="I91" i="27"/>
  <c r="F91" i="27"/>
  <c r="K90" i="27"/>
  <c r="I90" i="27"/>
  <c r="F90" i="27"/>
  <c r="K89" i="27"/>
  <c r="I89" i="27"/>
  <c r="F89" i="27"/>
  <c r="K88" i="27"/>
  <c r="I88" i="27"/>
  <c r="F88" i="27"/>
  <c r="K87" i="27"/>
  <c r="I87" i="27"/>
  <c r="F87" i="27"/>
  <c r="K86" i="27"/>
  <c r="I86" i="27"/>
  <c r="F86" i="27"/>
  <c r="K85" i="27"/>
  <c r="I85" i="27"/>
  <c r="F85" i="27"/>
  <c r="K84" i="27"/>
  <c r="I84" i="27"/>
  <c r="F84" i="27"/>
  <c r="K83" i="27"/>
  <c r="I83" i="27"/>
  <c r="F83" i="27"/>
  <c r="K82" i="27"/>
  <c r="I82" i="27"/>
  <c r="F82" i="27"/>
  <c r="I81" i="27"/>
  <c r="F81" i="27"/>
  <c r="K80" i="27"/>
  <c r="I80" i="27"/>
  <c r="F80" i="27"/>
  <c r="I79" i="27"/>
  <c r="F79" i="27"/>
  <c r="K78" i="27"/>
  <c r="I78" i="27"/>
  <c r="F78" i="27"/>
  <c r="K77" i="27"/>
  <c r="I77" i="27"/>
  <c r="F77" i="27"/>
  <c r="K76" i="27"/>
  <c r="I76" i="27"/>
  <c r="F76" i="27"/>
  <c r="K75" i="27"/>
  <c r="I75" i="27"/>
  <c r="F75" i="27"/>
  <c r="I74" i="27"/>
  <c r="F74" i="27"/>
  <c r="K73" i="27"/>
  <c r="I73" i="27"/>
  <c r="F73" i="27"/>
  <c r="I72" i="27"/>
  <c r="F72" i="27"/>
  <c r="K71" i="27"/>
  <c r="I71" i="27"/>
  <c r="F71" i="27"/>
  <c r="K70" i="27"/>
  <c r="I70" i="27"/>
  <c r="F70" i="27"/>
  <c r="K69" i="27"/>
  <c r="I69" i="27"/>
  <c r="F69" i="27"/>
  <c r="K68" i="27"/>
  <c r="I68" i="27"/>
  <c r="F68" i="27"/>
  <c r="K67" i="27"/>
  <c r="I67" i="27"/>
  <c r="F67" i="27"/>
  <c r="I66" i="27"/>
  <c r="F66" i="27"/>
  <c r="K65" i="27"/>
  <c r="I65" i="27"/>
  <c r="F65" i="27"/>
  <c r="I64" i="27"/>
  <c r="F64" i="27"/>
  <c r="K63" i="27"/>
  <c r="I63" i="27"/>
  <c r="F63" i="27"/>
  <c r="K62" i="27"/>
  <c r="I62" i="27"/>
  <c r="F62" i="27"/>
  <c r="K61" i="27"/>
  <c r="I61" i="27"/>
  <c r="F61" i="27"/>
  <c r="K60" i="27"/>
  <c r="I60" i="27"/>
  <c r="F60" i="27"/>
  <c r="K59" i="27"/>
  <c r="I59" i="27"/>
  <c r="F59" i="27"/>
  <c r="K58" i="27"/>
  <c r="I58" i="27"/>
  <c r="F58" i="27"/>
  <c r="K57" i="27"/>
  <c r="I57" i="27"/>
  <c r="F57" i="27"/>
  <c r="K56" i="27"/>
  <c r="I56" i="27"/>
  <c r="F56" i="27"/>
  <c r="K55" i="27"/>
  <c r="I55" i="27"/>
  <c r="F55" i="27"/>
  <c r="I54" i="27"/>
  <c r="F54" i="27"/>
  <c r="I53" i="27"/>
  <c r="F53" i="27"/>
  <c r="K52" i="27"/>
  <c r="I52" i="27"/>
  <c r="F52" i="27"/>
  <c r="K51" i="27"/>
  <c r="I51" i="27"/>
  <c r="F51" i="27"/>
  <c r="K50" i="27"/>
  <c r="I50" i="27"/>
  <c r="F50" i="27"/>
  <c r="K49" i="27"/>
  <c r="I49" i="27"/>
  <c r="F49" i="27"/>
  <c r="K48" i="27"/>
  <c r="I48" i="27"/>
  <c r="F48" i="27"/>
  <c r="K47" i="27"/>
  <c r="I47" i="27"/>
  <c r="F47" i="27"/>
  <c r="K46" i="27"/>
  <c r="I46" i="27"/>
  <c r="F46" i="27"/>
  <c r="K45" i="27"/>
  <c r="I45" i="27"/>
  <c r="F45" i="27"/>
  <c r="K44" i="27"/>
  <c r="I44" i="27"/>
  <c r="F44" i="27"/>
  <c r="K43" i="27"/>
  <c r="I43" i="27"/>
  <c r="F43" i="27"/>
  <c r="K42" i="27"/>
  <c r="I42" i="27"/>
  <c r="F42" i="27"/>
  <c r="K41" i="27"/>
  <c r="I41" i="27"/>
  <c r="F41" i="27"/>
  <c r="K40" i="27"/>
  <c r="I40" i="27"/>
  <c r="F40" i="27"/>
  <c r="K39" i="27"/>
  <c r="I39" i="27"/>
  <c r="F39" i="27"/>
  <c r="K38" i="27"/>
  <c r="I38" i="27"/>
  <c r="F38" i="27"/>
  <c r="K37" i="27"/>
  <c r="I37" i="27"/>
  <c r="F37" i="27"/>
  <c r="K36" i="27"/>
  <c r="I36" i="27"/>
  <c r="F36" i="27"/>
  <c r="K35" i="27"/>
  <c r="I35" i="27"/>
  <c r="F35" i="27"/>
  <c r="K34" i="27"/>
  <c r="I34" i="27"/>
  <c r="F34" i="27"/>
  <c r="K33" i="27"/>
  <c r="I33" i="27"/>
  <c r="F33" i="27"/>
  <c r="K32" i="27"/>
  <c r="I32" i="27"/>
  <c r="F32" i="27"/>
  <c r="I31" i="27"/>
  <c r="F31" i="27"/>
  <c r="K30" i="27"/>
  <c r="I30" i="27"/>
  <c r="F30" i="27"/>
  <c r="K29" i="27"/>
  <c r="I29" i="27"/>
  <c r="F29" i="27"/>
  <c r="K28" i="27"/>
  <c r="I28" i="27"/>
  <c r="F28" i="27"/>
  <c r="K27" i="27"/>
  <c r="I27" i="27"/>
  <c r="F27" i="27"/>
  <c r="K26" i="27"/>
  <c r="I26" i="27"/>
  <c r="F26" i="27"/>
  <c r="K25" i="27"/>
  <c r="I25" i="27"/>
  <c r="F25" i="27"/>
  <c r="K24" i="27"/>
  <c r="I24" i="27"/>
  <c r="F24" i="27"/>
  <c r="K23" i="27"/>
  <c r="I23" i="27"/>
  <c r="F23" i="27"/>
  <c r="K22" i="27"/>
  <c r="I22" i="27"/>
  <c r="F22" i="27"/>
  <c r="I21" i="27"/>
  <c r="F21" i="27"/>
  <c r="K20" i="27"/>
  <c r="I20" i="27"/>
  <c r="F20" i="27"/>
  <c r="K19" i="27"/>
  <c r="I19" i="27"/>
  <c r="F19" i="27"/>
  <c r="K18" i="27"/>
  <c r="I18" i="27"/>
  <c r="F18" i="27"/>
  <c r="K17" i="27"/>
  <c r="I17" i="27"/>
  <c r="F17" i="27"/>
  <c r="K16" i="27"/>
  <c r="I16" i="27"/>
  <c r="F16" i="27"/>
  <c r="K15" i="27"/>
  <c r="I15" i="27"/>
  <c r="F15" i="27"/>
  <c r="K14" i="27"/>
  <c r="I14" i="27"/>
  <c r="F14" i="27"/>
  <c r="K13" i="27"/>
  <c r="I13" i="27"/>
  <c r="F13" i="27"/>
  <c r="K12" i="27"/>
  <c r="I12" i="27"/>
  <c r="F12" i="27"/>
  <c r="I11" i="27"/>
  <c r="F11" i="27"/>
  <c r="K10" i="27"/>
  <c r="I10" i="27"/>
  <c r="F10" i="27"/>
  <c r="K9" i="27"/>
  <c r="I9" i="27"/>
  <c r="F9" i="27"/>
  <c r="K8" i="27"/>
  <c r="I8" i="27"/>
  <c r="F8" i="27"/>
  <c r="K7" i="27"/>
  <c r="I7" i="27"/>
  <c r="F7" i="27"/>
  <c r="K6" i="27"/>
  <c r="I6" i="27"/>
  <c r="F6" i="27"/>
  <c r="K5" i="27"/>
  <c r="I5" i="27"/>
  <c r="F5" i="27"/>
  <c r="A5" i="27"/>
  <c r="K4" i="27"/>
  <c r="I4" i="27"/>
  <c r="F4" i="27"/>
  <c r="A4" i="27"/>
  <c r="K3" i="27"/>
  <c r="I3" i="27"/>
  <c r="F3" i="27"/>
  <c r="A3" i="27"/>
  <c r="I2" i="27"/>
  <c r="F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M4" i="28"/>
  <c r="G4" i="28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3" i="28"/>
  <c r="X64" i="15"/>
  <c r="V64" i="15"/>
  <c r="W64" i="15" s="1"/>
  <c r="G64" i="7" s="1"/>
  <c r="U64" i="15"/>
  <c r="B64" i="7" s="1"/>
  <c r="L64" i="15"/>
  <c r="K64" i="15"/>
  <c r="I64" i="15"/>
  <c r="H64" i="15"/>
  <c r="J64" i="7" s="1"/>
  <c r="G64" i="15"/>
  <c r="I64" i="7" s="1"/>
  <c r="X63" i="15"/>
  <c r="V63" i="15"/>
  <c r="W63" i="15" s="1"/>
  <c r="G63" i="7" s="1"/>
  <c r="U63" i="15"/>
  <c r="B63" i="7" s="1"/>
  <c r="P63" i="15"/>
  <c r="K63" i="7" s="1"/>
  <c r="L63" i="15"/>
  <c r="K63" i="15"/>
  <c r="I63" i="15"/>
  <c r="H63" i="15"/>
  <c r="J63" i="7" s="1"/>
  <c r="G63" i="15"/>
  <c r="I63" i="7" s="1"/>
  <c r="X62" i="15"/>
  <c r="V62" i="15"/>
  <c r="W62" i="15" s="1"/>
  <c r="G62" i="7" s="1"/>
  <c r="U62" i="15"/>
  <c r="B62" i="7" s="1"/>
  <c r="L62" i="15"/>
  <c r="K62" i="15"/>
  <c r="I62" i="15"/>
  <c r="H62" i="15"/>
  <c r="J62" i="7" s="1"/>
  <c r="G62" i="15"/>
  <c r="I62" i="7" s="1"/>
  <c r="X61" i="15"/>
  <c r="V61" i="15"/>
  <c r="W61" i="15" s="1"/>
  <c r="U61" i="15"/>
  <c r="P61" i="15"/>
  <c r="K61" i="7" s="1"/>
  <c r="L61" i="15"/>
  <c r="K61" i="15"/>
  <c r="I61" i="15"/>
  <c r="H61" i="15"/>
  <c r="G61" i="15"/>
  <c r="X60" i="15"/>
  <c r="V60" i="15"/>
  <c r="W60" i="15" s="1"/>
  <c r="U60" i="15"/>
  <c r="P60" i="15"/>
  <c r="K60" i="7" s="1"/>
  <c r="L60" i="15"/>
  <c r="K60" i="15"/>
  <c r="I60" i="15"/>
  <c r="H60" i="15"/>
  <c r="G60" i="15"/>
  <c r="X59" i="15"/>
  <c r="V59" i="15"/>
  <c r="W59" i="15" s="1"/>
  <c r="U59" i="15"/>
  <c r="P59" i="15"/>
  <c r="L59" i="15"/>
  <c r="K59" i="15"/>
  <c r="I59" i="15"/>
  <c r="H59" i="15"/>
  <c r="G59" i="15"/>
  <c r="X58" i="15"/>
  <c r="V58" i="15"/>
  <c r="W58" i="15" s="1"/>
  <c r="U58" i="15"/>
  <c r="P58" i="15"/>
  <c r="L58" i="15"/>
  <c r="K58" i="15"/>
  <c r="I58" i="15"/>
  <c r="H58" i="15"/>
  <c r="G58" i="15"/>
  <c r="X57" i="15"/>
  <c r="V57" i="15"/>
  <c r="W57" i="15" s="1"/>
  <c r="U57" i="15"/>
  <c r="P57" i="15"/>
  <c r="L57" i="15"/>
  <c r="K57" i="15"/>
  <c r="I57" i="15"/>
  <c r="H57" i="15"/>
  <c r="G57" i="15"/>
  <c r="X56" i="15"/>
  <c r="V56" i="15"/>
  <c r="W56" i="15" s="1"/>
  <c r="U56" i="15"/>
  <c r="P56" i="15"/>
  <c r="L56" i="15"/>
  <c r="K56" i="15"/>
  <c r="I56" i="15"/>
  <c r="H56" i="15"/>
  <c r="G56" i="15"/>
  <c r="X55" i="15"/>
  <c r="V55" i="15"/>
  <c r="W55" i="15" s="1"/>
  <c r="U55" i="15"/>
  <c r="P55" i="15"/>
  <c r="L55" i="15"/>
  <c r="K55" i="15"/>
  <c r="I55" i="15"/>
  <c r="H55" i="15"/>
  <c r="G55" i="15"/>
  <c r="X54" i="15"/>
  <c r="V54" i="15"/>
  <c r="W54" i="15" s="1"/>
  <c r="U54" i="15"/>
  <c r="P54" i="15"/>
  <c r="L54" i="15"/>
  <c r="K54" i="15"/>
  <c r="I54" i="15"/>
  <c r="H54" i="15"/>
  <c r="G54" i="15"/>
  <c r="X53" i="15"/>
  <c r="V53" i="15"/>
  <c r="W53" i="15" s="1"/>
  <c r="U53" i="15"/>
  <c r="P53" i="15"/>
  <c r="L53" i="15"/>
  <c r="K53" i="15"/>
  <c r="I53" i="15"/>
  <c r="H53" i="15"/>
  <c r="G53" i="15"/>
  <c r="X52" i="15"/>
  <c r="V52" i="15"/>
  <c r="W52" i="15" s="1"/>
  <c r="U52" i="15"/>
  <c r="P52" i="15"/>
  <c r="L52" i="15"/>
  <c r="K52" i="15"/>
  <c r="I52" i="15"/>
  <c r="H52" i="15"/>
  <c r="G52" i="15"/>
  <c r="X51" i="15"/>
  <c r="V51" i="15"/>
  <c r="W51" i="15" s="1"/>
  <c r="G41" i="7" s="1"/>
  <c r="U51" i="15"/>
  <c r="B41" i="7" s="1"/>
  <c r="P51" i="15"/>
  <c r="K41" i="7" s="1"/>
  <c r="L51" i="15"/>
  <c r="K51" i="15"/>
  <c r="I51" i="15"/>
  <c r="H51" i="15"/>
  <c r="J41" i="7" s="1"/>
  <c r="H41" i="17" s="1"/>
  <c r="G51" i="15"/>
  <c r="I41" i="7" s="1"/>
  <c r="G41" i="17" s="1"/>
  <c r="X30" i="15"/>
  <c r="V30" i="15"/>
  <c r="W30" i="15" s="1"/>
  <c r="G25" i="7" s="1"/>
  <c r="Q30" i="15"/>
  <c r="P30" i="15"/>
  <c r="K25" i="7" s="1"/>
  <c r="L30" i="15"/>
  <c r="K30" i="15"/>
  <c r="I30" i="15"/>
  <c r="H30" i="15"/>
  <c r="J25" i="7" s="1"/>
  <c r="G30" i="15"/>
  <c r="I25" i="7" s="1"/>
  <c r="A30" i="15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G29" i="15"/>
  <c r="I26" i="7" s="1"/>
  <c r="A29" i="15"/>
  <c r="U29" i="15" s="1"/>
  <c r="B26" i="7" s="1"/>
  <c r="X28" i="15"/>
  <c r="V28" i="15"/>
  <c r="W28" i="15" s="1"/>
  <c r="G29" i="7" s="1"/>
  <c r="Q28" i="15"/>
  <c r="P28" i="15"/>
  <c r="K29" i="7" s="1"/>
  <c r="L28" i="15"/>
  <c r="K28" i="15"/>
  <c r="I28" i="15"/>
  <c r="H28" i="15"/>
  <c r="J29" i="7" s="1"/>
  <c r="G28" i="15"/>
  <c r="I29" i="7" s="1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G27" i="15"/>
  <c r="I23" i="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G26" i="15"/>
  <c r="I24" i="7" s="1"/>
  <c r="A26" i="15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G25" i="15"/>
  <c r="I28" i="7" s="1"/>
  <c r="A25" i="15"/>
  <c r="U25" i="15" s="1"/>
  <c r="B28" i="7" s="1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G24" i="15"/>
  <c r="I27" i="7" s="1"/>
  <c r="A24" i="15"/>
  <c r="U24" i="15" s="1"/>
  <c r="B27" i="7" s="1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G23" i="15"/>
  <c r="I21" i="7" s="1"/>
  <c r="A23" i="15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G22" i="15"/>
  <c r="I22" i="7" s="1"/>
  <c r="A22" i="15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G21" i="15"/>
  <c r="I30" i="7" s="1"/>
  <c r="A21" i="15"/>
  <c r="U21" i="15" s="1"/>
  <c r="B30" i="7" s="1"/>
  <c r="X20" i="15"/>
  <c r="V20" i="15"/>
  <c r="W20" i="15" s="1"/>
  <c r="G4" i="7" s="1"/>
  <c r="Q20" i="15"/>
  <c r="P20" i="15"/>
  <c r="K4" i="7" s="1"/>
  <c r="L20" i="15"/>
  <c r="K20" i="15"/>
  <c r="I20" i="15"/>
  <c r="H20" i="15"/>
  <c r="J4" i="7" s="1"/>
  <c r="G20" i="15"/>
  <c r="I4" i="7" s="1"/>
  <c r="A20" i="15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G19" i="15"/>
  <c r="I6" i="7" s="1"/>
  <c r="A19" i="15"/>
  <c r="U19" i="15" s="1"/>
  <c r="B6" i="7" s="1"/>
  <c r="X18" i="15"/>
  <c r="V18" i="15"/>
  <c r="W18" i="15" s="1"/>
  <c r="G16" i="7" s="1"/>
  <c r="Q18" i="15"/>
  <c r="P18" i="15"/>
  <c r="K16" i="7" s="1"/>
  <c r="L18" i="15"/>
  <c r="K18" i="15"/>
  <c r="I18" i="15"/>
  <c r="H18" i="15"/>
  <c r="J16" i="7" s="1"/>
  <c r="G18" i="15"/>
  <c r="I16" i="7" s="1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G17" i="15"/>
  <c r="I15" i="7" s="1"/>
  <c r="A17" i="15"/>
  <c r="U17" i="15" s="1"/>
  <c r="B15" i="7" s="1"/>
  <c r="X16" i="15"/>
  <c r="V16" i="15"/>
  <c r="W16" i="15" s="1"/>
  <c r="G13" i="7" s="1"/>
  <c r="Q16" i="15"/>
  <c r="P16" i="15"/>
  <c r="K13" i="7" s="1"/>
  <c r="L16" i="15"/>
  <c r="K16" i="15"/>
  <c r="I16" i="15"/>
  <c r="H16" i="15"/>
  <c r="J13" i="7" s="1"/>
  <c r="G16" i="15"/>
  <c r="I13" i="7" s="1"/>
  <c r="A16" i="15"/>
  <c r="K243" i="27" s="1"/>
  <c r="X15" i="15"/>
  <c r="V15" i="15"/>
  <c r="W15" i="15" s="1"/>
  <c r="G11" i="7" s="1"/>
  <c r="Q15" i="15"/>
  <c r="P15" i="15"/>
  <c r="K11" i="7" s="1"/>
  <c r="L15" i="15"/>
  <c r="K15" i="15"/>
  <c r="I15" i="15"/>
  <c r="H15" i="15"/>
  <c r="J11" i="7" s="1"/>
  <c r="G15" i="15"/>
  <c r="I11" i="7" s="1"/>
  <c r="A15" i="15"/>
  <c r="U15" i="15" s="1"/>
  <c r="B11" i="7" s="1"/>
  <c r="X14" i="15"/>
  <c r="V14" i="15"/>
  <c r="W14" i="15" s="1"/>
  <c r="G5" i="7" s="1"/>
  <c r="Q14" i="15"/>
  <c r="P14" i="15"/>
  <c r="K5" i="7" s="1"/>
  <c r="L14" i="15"/>
  <c r="K14" i="15"/>
  <c r="I14" i="15"/>
  <c r="H14" i="15"/>
  <c r="J5" i="7" s="1"/>
  <c r="G14" i="15"/>
  <c r="I5" i="7" s="1"/>
  <c r="A14" i="15"/>
  <c r="X13" i="15"/>
  <c r="V13" i="15"/>
  <c r="W13" i="15" s="1"/>
  <c r="G12" i="7" s="1"/>
  <c r="Q13" i="15"/>
  <c r="P13" i="15"/>
  <c r="K12" i="7" s="1"/>
  <c r="L13" i="15"/>
  <c r="K13" i="15"/>
  <c r="I13" i="15"/>
  <c r="H13" i="15"/>
  <c r="J12" i="7" s="1"/>
  <c r="G13" i="15"/>
  <c r="I12" i="7" s="1"/>
  <c r="A13" i="15"/>
  <c r="U13" i="15" s="1"/>
  <c r="B12" i="7" s="1"/>
  <c r="X12" i="15"/>
  <c r="V12" i="15"/>
  <c r="W12" i="15" s="1"/>
  <c r="G9" i="7" s="1"/>
  <c r="Q12" i="15"/>
  <c r="P12" i="15"/>
  <c r="K9" i="7" s="1"/>
  <c r="L12" i="15"/>
  <c r="K12" i="15"/>
  <c r="I12" i="15"/>
  <c r="H12" i="15"/>
  <c r="J9" i="7" s="1"/>
  <c r="G12" i="15"/>
  <c r="I9" i="7" s="1"/>
  <c r="A12" i="15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G11" i="15"/>
  <c r="I8" i="7" s="1"/>
  <c r="A11" i="15"/>
  <c r="U11" i="15" s="1"/>
  <c r="B8" i="7" s="1"/>
  <c r="X10" i="15"/>
  <c r="V10" i="15"/>
  <c r="W10" i="15" s="1"/>
  <c r="G7" i="7" s="1"/>
  <c r="Q10" i="15"/>
  <c r="P10" i="15"/>
  <c r="K7" i="7" s="1"/>
  <c r="L10" i="15"/>
  <c r="K10" i="15"/>
  <c r="I10" i="15"/>
  <c r="H10" i="15"/>
  <c r="J7" i="7" s="1"/>
  <c r="G10" i="15"/>
  <c r="I7" i="7" s="1"/>
  <c r="A10" i="15"/>
  <c r="X9" i="15"/>
  <c r="V9" i="15"/>
  <c r="W9" i="15" s="1"/>
  <c r="G10" i="7" s="1"/>
  <c r="Q9" i="15"/>
  <c r="P9" i="15"/>
  <c r="K10" i="7" s="1"/>
  <c r="L9" i="15"/>
  <c r="K9" i="15"/>
  <c r="I9" i="15"/>
  <c r="H9" i="15"/>
  <c r="J10" i="7" s="1"/>
  <c r="G9" i="15"/>
  <c r="I10" i="7" s="1"/>
  <c r="A9" i="15"/>
  <c r="U9" i="15" s="1"/>
  <c r="B10" i="7" s="1"/>
  <c r="X8" i="15"/>
  <c r="V8" i="15"/>
  <c r="W8" i="15" s="1"/>
  <c r="Q8" i="15"/>
  <c r="P8" i="15"/>
  <c r="L8" i="15"/>
  <c r="K8" i="15"/>
  <c r="I8" i="15"/>
  <c r="H8" i="15"/>
  <c r="G8" i="15"/>
  <c r="A8" i="15"/>
  <c r="U8" i="15" s="1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G7" i="15"/>
  <c r="I18" i="7" s="1"/>
  <c r="A7" i="15"/>
  <c r="U7" i="15" s="1"/>
  <c r="B18" i="7" s="1"/>
  <c r="X6" i="15"/>
  <c r="V6" i="15"/>
  <c r="W6" i="15" s="1"/>
  <c r="G20" i="7" s="1"/>
  <c r="Q6" i="15"/>
  <c r="P6" i="15"/>
  <c r="K20" i="7" s="1"/>
  <c r="L6" i="15"/>
  <c r="K6" i="15"/>
  <c r="I6" i="15"/>
  <c r="H6" i="15"/>
  <c r="J20" i="7" s="1"/>
  <c r="G6" i="15"/>
  <c r="I20" i="7" s="1"/>
  <c r="A6" i="15"/>
  <c r="X5" i="15"/>
  <c r="V5" i="15"/>
  <c r="W5" i="15" s="1"/>
  <c r="G19" i="7" s="1"/>
  <c r="Q5" i="15"/>
  <c r="P5" i="15"/>
  <c r="K19" i="7" s="1"/>
  <c r="L5" i="15"/>
  <c r="K5" i="15"/>
  <c r="I5" i="15"/>
  <c r="H5" i="15"/>
  <c r="J19" i="7" s="1"/>
  <c r="G5" i="15"/>
  <c r="I19" i="7" s="1"/>
  <c r="A5" i="15"/>
  <c r="U5" i="15" s="1"/>
  <c r="B19" i="7" s="1"/>
  <c r="AH4" i="15"/>
  <c r="X4" i="15"/>
  <c r="V4" i="15"/>
  <c r="W4" i="15" s="1"/>
  <c r="G17" i="7" s="1"/>
  <c r="Q4" i="15"/>
  <c r="P4" i="15"/>
  <c r="K17" i="7" s="1"/>
  <c r="L4" i="15"/>
  <c r="K4" i="15"/>
  <c r="I4" i="15"/>
  <c r="H4" i="15"/>
  <c r="J17" i="7" s="1"/>
  <c r="G4" i="15"/>
  <c r="I17" i="7" s="1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G3" i="15"/>
  <c r="I14" i="7" s="1"/>
  <c r="A3" i="15"/>
  <c r="U3" i="15" s="1"/>
  <c r="B14" i="7" s="1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V186" i="23"/>
  <c r="R186" i="23"/>
  <c r="Q186" i="23"/>
  <c r="D186" i="23"/>
  <c r="C186" i="23"/>
  <c r="B186" i="23"/>
  <c r="A186" i="23"/>
  <c r="V185" i="23"/>
  <c r="R185" i="23"/>
  <c r="Q185" i="23"/>
  <c r="D185" i="23"/>
  <c r="C185" i="23"/>
  <c r="B185" i="23"/>
  <c r="A185" i="23"/>
  <c r="V184" i="23"/>
  <c r="R184" i="23"/>
  <c r="Q184" i="23"/>
  <c r="D184" i="23"/>
  <c r="C184" i="23"/>
  <c r="B184" i="23"/>
  <c r="A184" i="23"/>
  <c r="V183" i="23"/>
  <c r="R183" i="23"/>
  <c r="Q183" i="23"/>
  <c r="D183" i="23"/>
  <c r="C183" i="23"/>
  <c r="B183" i="23"/>
  <c r="A183" i="23"/>
  <c r="V182" i="23"/>
  <c r="R182" i="23"/>
  <c r="Q182" i="23"/>
  <c r="D182" i="23"/>
  <c r="C182" i="23"/>
  <c r="B182" i="23"/>
  <c r="A182" i="23"/>
  <c r="V181" i="23"/>
  <c r="R181" i="23"/>
  <c r="Q181" i="23"/>
  <c r="D181" i="23"/>
  <c r="C181" i="23"/>
  <c r="B181" i="23"/>
  <c r="A181" i="23"/>
  <c r="V180" i="23"/>
  <c r="R180" i="23"/>
  <c r="Q180" i="23"/>
  <c r="D180" i="23"/>
  <c r="C180" i="23"/>
  <c r="B180" i="23"/>
  <c r="A180" i="23"/>
  <c r="V179" i="23"/>
  <c r="R179" i="23"/>
  <c r="Q179" i="23"/>
  <c r="D179" i="23"/>
  <c r="C179" i="23"/>
  <c r="B179" i="23"/>
  <c r="A179" i="23"/>
  <c r="V178" i="23"/>
  <c r="R178" i="23"/>
  <c r="Q178" i="23"/>
  <c r="D178" i="23"/>
  <c r="C178" i="23"/>
  <c r="B178" i="23"/>
  <c r="A178" i="23"/>
  <c r="V176" i="23"/>
  <c r="R176" i="23"/>
  <c r="Q176" i="23"/>
  <c r="D176" i="23"/>
  <c r="C176" i="23"/>
  <c r="B176" i="23"/>
  <c r="A176" i="23"/>
  <c r="V175" i="23"/>
  <c r="R175" i="23"/>
  <c r="Q175" i="23"/>
  <c r="D175" i="23"/>
  <c r="C175" i="23"/>
  <c r="B175" i="23"/>
  <c r="A175" i="23"/>
  <c r="V174" i="23"/>
  <c r="R174" i="23"/>
  <c r="Q174" i="23"/>
  <c r="D174" i="23"/>
  <c r="C174" i="23"/>
  <c r="B174" i="23"/>
  <c r="A174" i="23"/>
  <c r="X168" i="23"/>
  <c r="Y168" i="23" s="1"/>
  <c r="V168" i="23"/>
  <c r="R168" i="23"/>
  <c r="Q168" i="23"/>
  <c r="D168" i="23"/>
  <c r="C168" i="23"/>
  <c r="B168" i="23"/>
  <c r="A168" i="23"/>
  <c r="X166" i="23"/>
  <c r="Y166" i="23" s="1"/>
  <c r="V166" i="23"/>
  <c r="R166" i="23"/>
  <c r="Q166" i="23"/>
  <c r="D166" i="23"/>
  <c r="C166" i="23"/>
  <c r="B166" i="23"/>
  <c r="A166" i="23"/>
  <c r="X165" i="23"/>
  <c r="Y165" i="23" s="1"/>
  <c r="V165" i="23"/>
  <c r="R165" i="23"/>
  <c r="Q165" i="23"/>
  <c r="D165" i="23"/>
  <c r="C165" i="23"/>
  <c r="B165" i="23"/>
  <c r="A165" i="23"/>
  <c r="X164" i="23"/>
  <c r="Y164" i="23" s="1"/>
  <c r="V164" i="23"/>
  <c r="R164" i="23"/>
  <c r="Q164" i="23"/>
  <c r="D164" i="23"/>
  <c r="C164" i="23"/>
  <c r="B164" i="23"/>
  <c r="A164" i="23"/>
  <c r="X163" i="23"/>
  <c r="Y163" i="23" s="1"/>
  <c r="V163" i="23"/>
  <c r="R163" i="23"/>
  <c r="Q163" i="23"/>
  <c r="D163" i="23"/>
  <c r="C163" i="23"/>
  <c r="B163" i="23"/>
  <c r="A163" i="23"/>
  <c r="X162" i="23"/>
  <c r="Y162" i="23" s="1"/>
  <c r="W162" i="23" s="1"/>
  <c r="V162" i="23"/>
  <c r="R162" i="23"/>
  <c r="Q162" i="23"/>
  <c r="D162" i="23"/>
  <c r="C162" i="23"/>
  <c r="B162" i="23"/>
  <c r="A162" i="23"/>
  <c r="X161" i="23"/>
  <c r="Y161" i="23" s="1"/>
  <c r="W161" i="23" s="1"/>
  <c r="V161" i="23"/>
  <c r="R161" i="23"/>
  <c r="Q161" i="23"/>
  <c r="D161" i="23"/>
  <c r="C161" i="23"/>
  <c r="B161" i="23"/>
  <c r="A161" i="23"/>
  <c r="X160" i="23"/>
  <c r="Y160" i="23" s="1"/>
  <c r="W160" i="23" s="1"/>
  <c r="V160" i="23"/>
  <c r="R160" i="23"/>
  <c r="Q160" i="23"/>
  <c r="D160" i="23"/>
  <c r="C160" i="23"/>
  <c r="B160" i="23"/>
  <c r="A160" i="23"/>
  <c r="X159" i="23"/>
  <c r="Y159" i="23" s="1"/>
  <c r="W159" i="23" s="1"/>
  <c r="V159" i="23"/>
  <c r="R159" i="23"/>
  <c r="Q159" i="23"/>
  <c r="D159" i="23"/>
  <c r="C159" i="23"/>
  <c r="B159" i="23"/>
  <c r="A159" i="23"/>
  <c r="X158" i="23"/>
  <c r="Y158" i="23" s="1"/>
  <c r="W158" i="23" s="1"/>
  <c r="V158" i="23"/>
  <c r="R158" i="23"/>
  <c r="Q158" i="23"/>
  <c r="D158" i="23"/>
  <c r="C158" i="23"/>
  <c r="B158" i="23"/>
  <c r="A158" i="23"/>
  <c r="X157" i="23"/>
  <c r="Y157" i="23" s="1"/>
  <c r="W157" i="23" s="1"/>
  <c r="V157" i="23"/>
  <c r="R157" i="23"/>
  <c r="Q157" i="23"/>
  <c r="D157" i="23"/>
  <c r="C157" i="23"/>
  <c r="B157" i="23"/>
  <c r="A157" i="23"/>
  <c r="X156" i="23"/>
  <c r="Y156" i="23" s="1"/>
  <c r="W156" i="23" s="1"/>
  <c r="V156" i="23"/>
  <c r="R156" i="23"/>
  <c r="Q156" i="23"/>
  <c r="D156" i="23"/>
  <c r="C156" i="23"/>
  <c r="B156" i="23"/>
  <c r="A156" i="23"/>
  <c r="X155" i="23"/>
  <c r="Y155" i="23" s="1"/>
  <c r="W155" i="23" s="1"/>
  <c r="V155" i="23"/>
  <c r="R155" i="23"/>
  <c r="Q155" i="23"/>
  <c r="D155" i="23"/>
  <c r="C155" i="23"/>
  <c r="B155" i="23"/>
  <c r="A155" i="23"/>
  <c r="X154" i="23"/>
  <c r="Y154" i="23" s="1"/>
  <c r="W154" i="23" s="1"/>
  <c r="V154" i="23"/>
  <c r="R154" i="23"/>
  <c r="Q154" i="23"/>
  <c r="D154" i="23"/>
  <c r="C154" i="23"/>
  <c r="B154" i="23"/>
  <c r="A154" i="23"/>
  <c r="X153" i="23"/>
  <c r="Y153" i="23" s="1"/>
  <c r="W153" i="23" s="1"/>
  <c r="V153" i="23"/>
  <c r="R153" i="23"/>
  <c r="Q153" i="23"/>
  <c r="D153" i="23"/>
  <c r="C153" i="23"/>
  <c r="B153" i="23"/>
  <c r="A153" i="23"/>
  <c r="X152" i="23"/>
  <c r="Y152" i="23" s="1"/>
  <c r="W152" i="23" s="1"/>
  <c r="V152" i="23"/>
  <c r="R152" i="23"/>
  <c r="Q152" i="23"/>
  <c r="D152" i="23"/>
  <c r="C152" i="23"/>
  <c r="B152" i="23"/>
  <c r="A152" i="23"/>
  <c r="X151" i="23"/>
  <c r="Y151" i="23" s="1"/>
  <c r="W151" i="23" s="1"/>
  <c r="V151" i="23"/>
  <c r="R151" i="23"/>
  <c r="Q151" i="23"/>
  <c r="D151" i="23"/>
  <c r="C151" i="23"/>
  <c r="B151" i="23"/>
  <c r="A151" i="23"/>
  <c r="X150" i="23"/>
  <c r="Y150" i="23" s="1"/>
  <c r="W150" i="23" s="1"/>
  <c r="V150" i="23"/>
  <c r="R150" i="23"/>
  <c r="Q150" i="23"/>
  <c r="D150" i="23"/>
  <c r="C150" i="23"/>
  <c r="B150" i="23"/>
  <c r="A150" i="23"/>
  <c r="X149" i="23"/>
  <c r="Y149" i="23" s="1"/>
  <c r="W149" i="23" s="1"/>
  <c r="V149" i="23"/>
  <c r="R149" i="23"/>
  <c r="Q149" i="23"/>
  <c r="D149" i="23"/>
  <c r="C149" i="23"/>
  <c r="B149" i="23"/>
  <c r="A149" i="23"/>
  <c r="X148" i="23"/>
  <c r="Y148" i="23" s="1"/>
  <c r="W148" i="23" s="1"/>
  <c r="V148" i="23"/>
  <c r="R148" i="23"/>
  <c r="Q148" i="23"/>
  <c r="D148" i="23"/>
  <c r="C148" i="23"/>
  <c r="B148" i="23"/>
  <c r="A148" i="23"/>
  <c r="X147" i="23"/>
  <c r="Y147" i="23" s="1"/>
  <c r="V147" i="23"/>
  <c r="R147" i="23"/>
  <c r="Q147" i="23"/>
  <c r="D147" i="23"/>
  <c r="C147" i="23"/>
  <c r="B147" i="23"/>
  <c r="A147" i="23"/>
  <c r="X146" i="23"/>
  <c r="Y146" i="23" s="1"/>
  <c r="W146" i="23" s="1"/>
  <c r="V146" i="23"/>
  <c r="R146" i="23"/>
  <c r="Q146" i="23"/>
  <c r="D146" i="23"/>
  <c r="C146" i="23"/>
  <c r="B146" i="23"/>
  <c r="A146" i="23"/>
  <c r="X145" i="23"/>
  <c r="Y145" i="23" s="1"/>
  <c r="W145" i="23" s="1"/>
  <c r="V145" i="23"/>
  <c r="R145" i="23"/>
  <c r="Q145" i="23"/>
  <c r="D145" i="23"/>
  <c r="C145" i="23"/>
  <c r="B145" i="23"/>
  <c r="A145" i="23"/>
  <c r="X144" i="23"/>
  <c r="Y144" i="23" s="1"/>
  <c r="W144" i="23" s="1"/>
  <c r="V144" i="23"/>
  <c r="R144" i="23"/>
  <c r="Q144" i="23"/>
  <c r="D144" i="23"/>
  <c r="C144" i="23"/>
  <c r="B144" i="23"/>
  <c r="A144" i="23"/>
  <c r="X143" i="23"/>
  <c r="Y143" i="23" s="1"/>
  <c r="W143" i="23" s="1"/>
  <c r="V143" i="23"/>
  <c r="R143" i="23"/>
  <c r="Q143" i="23"/>
  <c r="D143" i="23"/>
  <c r="C143" i="23"/>
  <c r="B143" i="23"/>
  <c r="A143" i="23"/>
  <c r="X142" i="23"/>
  <c r="Y142" i="23" s="1"/>
  <c r="W142" i="23" s="1"/>
  <c r="V142" i="23"/>
  <c r="R142" i="23"/>
  <c r="Q142" i="23"/>
  <c r="D142" i="23"/>
  <c r="C142" i="23"/>
  <c r="B142" i="23"/>
  <c r="A142" i="23"/>
  <c r="X141" i="23"/>
  <c r="Y141" i="23" s="1"/>
  <c r="W141" i="23" s="1"/>
  <c r="V141" i="23"/>
  <c r="R141" i="23"/>
  <c r="Q141" i="23"/>
  <c r="D141" i="23"/>
  <c r="C141" i="23"/>
  <c r="B141" i="23"/>
  <c r="A141" i="23"/>
  <c r="X140" i="23"/>
  <c r="Y140" i="23" s="1"/>
  <c r="W140" i="23" s="1"/>
  <c r="V140" i="23"/>
  <c r="R140" i="23"/>
  <c r="Q140" i="23"/>
  <c r="D140" i="23"/>
  <c r="C140" i="23"/>
  <c r="B140" i="23"/>
  <c r="A140" i="23"/>
  <c r="X139" i="23"/>
  <c r="Y139" i="23" s="1"/>
  <c r="W139" i="23" s="1"/>
  <c r="V139" i="23"/>
  <c r="R139" i="23"/>
  <c r="Q139" i="23"/>
  <c r="D139" i="23"/>
  <c r="C139" i="23"/>
  <c r="B139" i="23"/>
  <c r="A139" i="23"/>
  <c r="X138" i="23"/>
  <c r="Y138" i="23" s="1"/>
  <c r="W138" i="23" s="1"/>
  <c r="V138" i="23"/>
  <c r="R138" i="23"/>
  <c r="Q138" i="23"/>
  <c r="D138" i="23"/>
  <c r="C138" i="23"/>
  <c r="B138" i="23"/>
  <c r="A138" i="23"/>
  <c r="X137" i="23"/>
  <c r="Y137" i="23" s="1"/>
  <c r="W137" i="23" s="1"/>
  <c r="V137" i="23"/>
  <c r="R137" i="23"/>
  <c r="Q137" i="23"/>
  <c r="D137" i="23"/>
  <c r="C137" i="23"/>
  <c r="B137" i="23"/>
  <c r="A137" i="23"/>
  <c r="X136" i="23"/>
  <c r="Y136" i="23" s="1"/>
  <c r="W136" i="23" s="1"/>
  <c r="V136" i="23"/>
  <c r="R136" i="23"/>
  <c r="Q136" i="23"/>
  <c r="D136" i="23"/>
  <c r="C136" i="23"/>
  <c r="B136" i="23"/>
  <c r="A136" i="23"/>
  <c r="X135" i="23"/>
  <c r="Y135" i="23" s="1"/>
  <c r="W135" i="23" s="1"/>
  <c r="V135" i="23"/>
  <c r="R135" i="23"/>
  <c r="Q135" i="23"/>
  <c r="D135" i="23"/>
  <c r="C135" i="23"/>
  <c r="B135" i="23"/>
  <c r="A135" i="23"/>
  <c r="X134" i="23"/>
  <c r="Y134" i="23" s="1"/>
  <c r="W134" i="23" s="1"/>
  <c r="V134" i="23"/>
  <c r="R134" i="23"/>
  <c r="Q134" i="23"/>
  <c r="D134" i="23"/>
  <c r="C134" i="23"/>
  <c r="B134" i="23"/>
  <c r="A134" i="23"/>
  <c r="X133" i="23"/>
  <c r="Y133" i="23" s="1"/>
  <c r="W133" i="23" s="1"/>
  <c r="V133" i="23"/>
  <c r="R133" i="23"/>
  <c r="Q133" i="23"/>
  <c r="D133" i="23"/>
  <c r="C133" i="23"/>
  <c r="B133" i="23"/>
  <c r="A133" i="23"/>
  <c r="X132" i="23"/>
  <c r="Y132" i="23" s="1"/>
  <c r="W132" i="23" s="1"/>
  <c r="V132" i="23"/>
  <c r="R132" i="23"/>
  <c r="Q132" i="23"/>
  <c r="D132" i="23"/>
  <c r="C132" i="23"/>
  <c r="B132" i="23"/>
  <c r="A132" i="23"/>
  <c r="X131" i="23"/>
  <c r="Y131" i="23" s="1"/>
  <c r="V131" i="23"/>
  <c r="R131" i="23"/>
  <c r="Q131" i="23"/>
  <c r="D131" i="23"/>
  <c r="C131" i="23"/>
  <c r="B131" i="23"/>
  <c r="A131" i="23"/>
  <c r="X130" i="23"/>
  <c r="Y130" i="23" s="1"/>
  <c r="W130" i="23" s="1"/>
  <c r="V130" i="23"/>
  <c r="R130" i="23"/>
  <c r="Q130" i="23"/>
  <c r="D130" i="23"/>
  <c r="C130" i="23"/>
  <c r="B130" i="23"/>
  <c r="A130" i="23"/>
  <c r="X129" i="23"/>
  <c r="Y129" i="23" s="1"/>
  <c r="W129" i="23" s="1"/>
  <c r="V129" i="23"/>
  <c r="R129" i="23"/>
  <c r="Q129" i="23"/>
  <c r="D129" i="23"/>
  <c r="C129" i="23"/>
  <c r="B129" i="23"/>
  <c r="A129" i="23"/>
  <c r="X128" i="23"/>
  <c r="Y128" i="23" s="1"/>
  <c r="W128" i="23" s="1"/>
  <c r="V128" i="23"/>
  <c r="R128" i="23"/>
  <c r="Q128" i="23"/>
  <c r="D128" i="23"/>
  <c r="C128" i="23"/>
  <c r="B128" i="23"/>
  <c r="A128" i="23"/>
  <c r="X127" i="23"/>
  <c r="Y127" i="23" s="1"/>
  <c r="W127" i="23" s="1"/>
  <c r="V127" i="23"/>
  <c r="R127" i="23"/>
  <c r="Q127" i="23"/>
  <c r="D127" i="23"/>
  <c r="C127" i="23"/>
  <c r="B127" i="23"/>
  <c r="A127" i="23"/>
  <c r="X126" i="23"/>
  <c r="Y126" i="23" s="1"/>
  <c r="W126" i="23" s="1"/>
  <c r="V126" i="23"/>
  <c r="R126" i="23"/>
  <c r="Q126" i="23"/>
  <c r="D126" i="23"/>
  <c r="C126" i="23"/>
  <c r="B126" i="23"/>
  <c r="A126" i="23"/>
  <c r="X125" i="23"/>
  <c r="Y125" i="23" s="1"/>
  <c r="W125" i="23" s="1"/>
  <c r="V125" i="23"/>
  <c r="R125" i="23"/>
  <c r="Q125" i="23"/>
  <c r="D125" i="23"/>
  <c r="C125" i="23"/>
  <c r="B125" i="23"/>
  <c r="A125" i="23"/>
  <c r="X124" i="23"/>
  <c r="Y124" i="23" s="1"/>
  <c r="W124" i="23" s="1"/>
  <c r="V124" i="23"/>
  <c r="R124" i="23"/>
  <c r="Q124" i="23"/>
  <c r="D124" i="23"/>
  <c r="C124" i="23"/>
  <c r="B124" i="23"/>
  <c r="A124" i="23"/>
  <c r="X123" i="23"/>
  <c r="Y123" i="23" s="1"/>
  <c r="W123" i="23" s="1"/>
  <c r="V123" i="23"/>
  <c r="R123" i="23"/>
  <c r="Q123" i="23"/>
  <c r="D123" i="23"/>
  <c r="C123" i="23"/>
  <c r="B123" i="23"/>
  <c r="A123" i="23"/>
  <c r="X122" i="23"/>
  <c r="Y122" i="23" s="1"/>
  <c r="W122" i="23" s="1"/>
  <c r="V122" i="23"/>
  <c r="R122" i="23"/>
  <c r="Q122" i="23"/>
  <c r="D122" i="23"/>
  <c r="C122" i="23"/>
  <c r="B122" i="23"/>
  <c r="A122" i="23"/>
  <c r="X121" i="23"/>
  <c r="Y121" i="23" s="1"/>
  <c r="W121" i="23" s="1"/>
  <c r="V121" i="23"/>
  <c r="R121" i="23"/>
  <c r="Q121" i="23"/>
  <c r="D121" i="23"/>
  <c r="C121" i="23"/>
  <c r="B121" i="23"/>
  <c r="A121" i="23"/>
  <c r="X120" i="23"/>
  <c r="Y120" i="23" s="1"/>
  <c r="W120" i="23" s="1"/>
  <c r="V120" i="23"/>
  <c r="R120" i="23"/>
  <c r="Q120" i="23"/>
  <c r="D120" i="23"/>
  <c r="C120" i="23"/>
  <c r="B120" i="23"/>
  <c r="A120" i="23"/>
  <c r="X119" i="23"/>
  <c r="Y119" i="23" s="1"/>
  <c r="W119" i="23" s="1"/>
  <c r="V119" i="23"/>
  <c r="R119" i="23"/>
  <c r="Q119" i="23"/>
  <c r="D119" i="23"/>
  <c r="C119" i="23"/>
  <c r="B119" i="23"/>
  <c r="A119" i="23"/>
  <c r="X118" i="23"/>
  <c r="Y118" i="23" s="1"/>
  <c r="W118" i="23" s="1"/>
  <c r="V118" i="23"/>
  <c r="R118" i="23"/>
  <c r="Q118" i="23"/>
  <c r="D118" i="23"/>
  <c r="C118" i="23"/>
  <c r="B118" i="23"/>
  <c r="A118" i="23"/>
  <c r="X117" i="23"/>
  <c r="Y117" i="23" s="1"/>
  <c r="W117" i="23" s="1"/>
  <c r="V117" i="23"/>
  <c r="R117" i="23"/>
  <c r="Q117" i="23"/>
  <c r="D117" i="23"/>
  <c r="C117" i="23"/>
  <c r="B117" i="23"/>
  <c r="A117" i="23"/>
  <c r="X116" i="23"/>
  <c r="Y116" i="23" s="1"/>
  <c r="W116" i="23" s="1"/>
  <c r="V116" i="23"/>
  <c r="R116" i="23"/>
  <c r="Q116" i="23"/>
  <c r="D116" i="23"/>
  <c r="C116" i="23"/>
  <c r="B116" i="23"/>
  <c r="A116" i="23"/>
  <c r="X115" i="23"/>
  <c r="Y115" i="23" s="1"/>
  <c r="V115" i="23"/>
  <c r="R115" i="23"/>
  <c r="Q115" i="23"/>
  <c r="D115" i="23"/>
  <c r="C115" i="23"/>
  <c r="B115" i="23"/>
  <c r="A115" i="23"/>
  <c r="X114" i="23"/>
  <c r="Y114" i="23" s="1"/>
  <c r="V114" i="23"/>
  <c r="R114" i="23"/>
  <c r="Q114" i="23"/>
  <c r="D114" i="23"/>
  <c r="C114" i="23"/>
  <c r="B114" i="23"/>
  <c r="A114" i="23"/>
  <c r="X113" i="23"/>
  <c r="Y113" i="23" s="1"/>
  <c r="W113" i="23" s="1"/>
  <c r="V113" i="23"/>
  <c r="R113" i="23"/>
  <c r="Q113" i="23"/>
  <c r="D113" i="23"/>
  <c r="C113" i="23"/>
  <c r="B113" i="23"/>
  <c r="A113" i="23"/>
  <c r="X112" i="23"/>
  <c r="Y112" i="23" s="1"/>
  <c r="W112" i="23" s="1"/>
  <c r="V112" i="23"/>
  <c r="R112" i="23"/>
  <c r="Q112" i="23"/>
  <c r="D112" i="23"/>
  <c r="C112" i="23"/>
  <c r="B112" i="23"/>
  <c r="A112" i="23"/>
  <c r="X111" i="23"/>
  <c r="Y111" i="23" s="1"/>
  <c r="W111" i="23" s="1"/>
  <c r="V111" i="23"/>
  <c r="R111" i="23"/>
  <c r="Q111" i="23"/>
  <c r="D111" i="23"/>
  <c r="C111" i="23"/>
  <c r="B111" i="23"/>
  <c r="A111" i="23"/>
  <c r="X110" i="23"/>
  <c r="Y110" i="23" s="1"/>
  <c r="W110" i="23" s="1"/>
  <c r="V110" i="23"/>
  <c r="R110" i="23"/>
  <c r="Q110" i="23"/>
  <c r="D110" i="23"/>
  <c r="C110" i="23"/>
  <c r="B110" i="23"/>
  <c r="A110" i="23"/>
  <c r="X109" i="23"/>
  <c r="Y109" i="23" s="1"/>
  <c r="W109" i="23" s="1"/>
  <c r="V109" i="23"/>
  <c r="R109" i="23"/>
  <c r="Q109" i="23"/>
  <c r="D109" i="23"/>
  <c r="C109" i="23"/>
  <c r="B109" i="23"/>
  <c r="A109" i="23"/>
  <c r="X108" i="23"/>
  <c r="Y108" i="23" s="1"/>
  <c r="W108" i="23" s="1"/>
  <c r="V108" i="23"/>
  <c r="R108" i="23"/>
  <c r="Q108" i="23"/>
  <c r="D108" i="23"/>
  <c r="C108" i="23"/>
  <c r="B108" i="23"/>
  <c r="A108" i="23"/>
  <c r="X107" i="23"/>
  <c r="Y107" i="23" s="1"/>
  <c r="W107" i="23" s="1"/>
  <c r="V107" i="23"/>
  <c r="R107" i="23"/>
  <c r="Q107" i="23"/>
  <c r="D107" i="23"/>
  <c r="C107" i="23"/>
  <c r="B107" i="23"/>
  <c r="A107" i="23"/>
  <c r="X106" i="23"/>
  <c r="Y106" i="23" s="1"/>
  <c r="W106" i="23" s="1"/>
  <c r="V106" i="23"/>
  <c r="R106" i="23"/>
  <c r="Q106" i="23"/>
  <c r="D106" i="23"/>
  <c r="C106" i="23"/>
  <c r="B106" i="23"/>
  <c r="A106" i="23"/>
  <c r="X105" i="23"/>
  <c r="Y105" i="23" s="1"/>
  <c r="W105" i="23" s="1"/>
  <c r="V105" i="23"/>
  <c r="R105" i="23"/>
  <c r="Q105" i="23"/>
  <c r="D105" i="23"/>
  <c r="C105" i="23"/>
  <c r="B105" i="23"/>
  <c r="A105" i="23"/>
  <c r="X104" i="23"/>
  <c r="Y104" i="23" s="1"/>
  <c r="W104" i="23" s="1"/>
  <c r="V104" i="23"/>
  <c r="R104" i="23"/>
  <c r="Q104" i="23"/>
  <c r="D104" i="23"/>
  <c r="C104" i="23"/>
  <c r="B104" i="23"/>
  <c r="A104" i="23"/>
  <c r="X103" i="23"/>
  <c r="Y103" i="23" s="1"/>
  <c r="W103" i="23" s="1"/>
  <c r="V103" i="23"/>
  <c r="R103" i="23"/>
  <c r="Q103" i="23"/>
  <c r="D103" i="23"/>
  <c r="C103" i="23"/>
  <c r="B103" i="23"/>
  <c r="A103" i="23"/>
  <c r="X102" i="23"/>
  <c r="Y102" i="23" s="1"/>
  <c r="W102" i="23" s="1"/>
  <c r="V102" i="23"/>
  <c r="R102" i="23"/>
  <c r="Q102" i="23"/>
  <c r="D102" i="23"/>
  <c r="C102" i="23"/>
  <c r="B102" i="23"/>
  <c r="A102" i="23"/>
  <c r="X101" i="23"/>
  <c r="Y101" i="23" s="1"/>
  <c r="W101" i="23" s="1"/>
  <c r="V101" i="23"/>
  <c r="R101" i="23"/>
  <c r="Q101" i="23"/>
  <c r="D101" i="23"/>
  <c r="C101" i="23"/>
  <c r="B101" i="23"/>
  <c r="A101" i="23"/>
  <c r="X100" i="23"/>
  <c r="Y100" i="23" s="1"/>
  <c r="W100" i="23" s="1"/>
  <c r="V100" i="23"/>
  <c r="R100" i="23"/>
  <c r="Q100" i="23"/>
  <c r="D100" i="23"/>
  <c r="C100" i="23"/>
  <c r="B100" i="23"/>
  <c r="A100" i="23"/>
  <c r="X99" i="23"/>
  <c r="Y99" i="23" s="1"/>
  <c r="W99" i="23" s="1"/>
  <c r="V99" i="23"/>
  <c r="R99" i="23"/>
  <c r="Q99" i="23"/>
  <c r="D99" i="23"/>
  <c r="C99" i="23"/>
  <c r="B99" i="23"/>
  <c r="A99" i="23"/>
  <c r="X98" i="23"/>
  <c r="Y98" i="23" s="1"/>
  <c r="V98" i="23"/>
  <c r="R98" i="23"/>
  <c r="Q98" i="23"/>
  <c r="D98" i="23"/>
  <c r="C98" i="23"/>
  <c r="B98" i="23"/>
  <c r="A98" i="23"/>
  <c r="X97" i="23"/>
  <c r="Y97" i="23" s="1"/>
  <c r="V97" i="23"/>
  <c r="R97" i="23"/>
  <c r="Q97" i="23"/>
  <c r="D97" i="23"/>
  <c r="C97" i="23"/>
  <c r="B97" i="23"/>
  <c r="A97" i="23"/>
  <c r="X96" i="23"/>
  <c r="Y96" i="23" s="1"/>
  <c r="V96" i="23"/>
  <c r="R96" i="23"/>
  <c r="Q96" i="23"/>
  <c r="D96" i="23"/>
  <c r="C96" i="23"/>
  <c r="B96" i="23"/>
  <c r="A96" i="23"/>
  <c r="X95" i="23"/>
  <c r="Y95" i="23" s="1"/>
  <c r="W95" i="23" s="1"/>
  <c r="V95" i="23"/>
  <c r="R95" i="23"/>
  <c r="Q95" i="23"/>
  <c r="D95" i="23"/>
  <c r="C95" i="23"/>
  <c r="B95" i="23"/>
  <c r="A95" i="23"/>
  <c r="X94" i="23"/>
  <c r="Y94" i="23" s="1"/>
  <c r="W94" i="23" s="1"/>
  <c r="V94" i="23"/>
  <c r="R94" i="23"/>
  <c r="Q94" i="23"/>
  <c r="D94" i="23"/>
  <c r="C94" i="23"/>
  <c r="B94" i="23"/>
  <c r="A94" i="23"/>
  <c r="X93" i="23"/>
  <c r="Y93" i="23" s="1"/>
  <c r="V93" i="23"/>
  <c r="R93" i="23"/>
  <c r="Q93" i="23"/>
  <c r="D93" i="23"/>
  <c r="C93" i="23"/>
  <c r="B93" i="23"/>
  <c r="A93" i="23"/>
  <c r="X92" i="23"/>
  <c r="Y92" i="23" s="1"/>
  <c r="V92" i="23"/>
  <c r="R92" i="23"/>
  <c r="Q92" i="23"/>
  <c r="D92" i="23"/>
  <c r="C92" i="23"/>
  <c r="B92" i="23"/>
  <c r="A92" i="23"/>
  <c r="X91" i="23"/>
  <c r="Y91" i="23" s="1"/>
  <c r="V91" i="23"/>
  <c r="R91" i="23"/>
  <c r="Q91" i="23"/>
  <c r="D91" i="23"/>
  <c r="C91" i="23"/>
  <c r="B91" i="23"/>
  <c r="A91" i="23"/>
  <c r="X90" i="23"/>
  <c r="Y90" i="23" s="1"/>
  <c r="V90" i="23"/>
  <c r="R90" i="23"/>
  <c r="Q90" i="23"/>
  <c r="D90" i="23"/>
  <c r="C90" i="23"/>
  <c r="B90" i="23"/>
  <c r="A90" i="23"/>
  <c r="X89" i="23"/>
  <c r="Y89" i="23" s="1"/>
  <c r="V89" i="23"/>
  <c r="R89" i="23"/>
  <c r="Q89" i="23"/>
  <c r="D89" i="23"/>
  <c r="C89" i="23"/>
  <c r="B89" i="23"/>
  <c r="A89" i="23"/>
  <c r="X88" i="23"/>
  <c r="Y88" i="23" s="1"/>
  <c r="V88" i="23"/>
  <c r="R88" i="23"/>
  <c r="Q88" i="23"/>
  <c r="D88" i="23"/>
  <c r="C88" i="23"/>
  <c r="B88" i="23"/>
  <c r="A88" i="23"/>
  <c r="X87" i="23"/>
  <c r="Y87" i="23" s="1"/>
  <c r="V87" i="23"/>
  <c r="R87" i="23"/>
  <c r="Q87" i="23"/>
  <c r="D87" i="23"/>
  <c r="C87" i="23"/>
  <c r="B87" i="23"/>
  <c r="A87" i="23"/>
  <c r="X86" i="23"/>
  <c r="Y86" i="23" s="1"/>
  <c r="V86" i="23"/>
  <c r="R86" i="23"/>
  <c r="Q86" i="23"/>
  <c r="D86" i="23"/>
  <c r="C86" i="23"/>
  <c r="B86" i="23"/>
  <c r="A86" i="23"/>
  <c r="X85" i="23"/>
  <c r="Y85" i="23" s="1"/>
  <c r="V85" i="23"/>
  <c r="R85" i="23"/>
  <c r="Q85" i="23"/>
  <c r="D85" i="23"/>
  <c r="C85" i="23"/>
  <c r="B85" i="23"/>
  <c r="A85" i="23"/>
  <c r="X84" i="23"/>
  <c r="Y84" i="23" s="1"/>
  <c r="V84" i="23"/>
  <c r="R84" i="23"/>
  <c r="Q84" i="23"/>
  <c r="D84" i="23"/>
  <c r="C84" i="23"/>
  <c r="B84" i="23"/>
  <c r="A84" i="23"/>
  <c r="X83" i="23"/>
  <c r="Y83" i="23" s="1"/>
  <c r="W83" i="23" s="1"/>
  <c r="V83" i="23"/>
  <c r="R83" i="23"/>
  <c r="Q83" i="23"/>
  <c r="D83" i="23"/>
  <c r="C83" i="23"/>
  <c r="B83" i="23"/>
  <c r="A83" i="23"/>
  <c r="X82" i="23"/>
  <c r="Y82" i="23" s="1"/>
  <c r="W82" i="23" s="1"/>
  <c r="V82" i="23"/>
  <c r="R82" i="23"/>
  <c r="Q82" i="23"/>
  <c r="D82" i="23"/>
  <c r="C82" i="23"/>
  <c r="B82" i="23"/>
  <c r="A82" i="23"/>
  <c r="X81" i="23"/>
  <c r="Y81" i="23" s="1"/>
  <c r="W81" i="23" s="1"/>
  <c r="V81" i="23"/>
  <c r="R81" i="23"/>
  <c r="Q81" i="23"/>
  <c r="D81" i="23"/>
  <c r="C81" i="23"/>
  <c r="B81" i="23"/>
  <c r="A81" i="23"/>
  <c r="X80" i="23"/>
  <c r="Y80" i="23" s="1"/>
  <c r="W80" i="23" s="1"/>
  <c r="V80" i="23"/>
  <c r="R80" i="23"/>
  <c r="Q80" i="23"/>
  <c r="D80" i="23"/>
  <c r="C80" i="23"/>
  <c r="B80" i="23"/>
  <c r="A80" i="23"/>
  <c r="X79" i="23"/>
  <c r="Y79" i="23" s="1"/>
  <c r="W79" i="23" s="1"/>
  <c r="V79" i="23"/>
  <c r="R79" i="23"/>
  <c r="Q79" i="23"/>
  <c r="D79" i="23"/>
  <c r="C79" i="23"/>
  <c r="B79" i="23"/>
  <c r="A79" i="23"/>
  <c r="X78" i="23"/>
  <c r="Y78" i="23" s="1"/>
  <c r="V78" i="23"/>
  <c r="R78" i="23"/>
  <c r="Q78" i="23"/>
  <c r="D78" i="23"/>
  <c r="C78" i="23"/>
  <c r="B78" i="23"/>
  <c r="A78" i="23"/>
  <c r="X77" i="23"/>
  <c r="Y77" i="23" s="1"/>
  <c r="W77" i="23" s="1"/>
  <c r="V77" i="23"/>
  <c r="R77" i="23"/>
  <c r="Q77" i="23"/>
  <c r="D77" i="23"/>
  <c r="C77" i="23"/>
  <c r="B77" i="23"/>
  <c r="A77" i="23"/>
  <c r="X76" i="23"/>
  <c r="Y76" i="23" s="1"/>
  <c r="W76" i="23" s="1"/>
  <c r="V76" i="23"/>
  <c r="R76" i="23"/>
  <c r="Q76" i="23"/>
  <c r="D76" i="23"/>
  <c r="C76" i="23"/>
  <c r="B76" i="23"/>
  <c r="A76" i="23"/>
  <c r="X75" i="23"/>
  <c r="Y75" i="23" s="1"/>
  <c r="W75" i="23" s="1"/>
  <c r="V75" i="23"/>
  <c r="R75" i="23"/>
  <c r="Q75" i="23"/>
  <c r="D75" i="23"/>
  <c r="C75" i="23"/>
  <c r="B75" i="23"/>
  <c r="A75" i="23"/>
  <c r="X74" i="23"/>
  <c r="Y74" i="23" s="1"/>
  <c r="W74" i="23" s="1"/>
  <c r="V74" i="23"/>
  <c r="R74" i="23"/>
  <c r="Q74" i="23"/>
  <c r="D74" i="23"/>
  <c r="C74" i="23"/>
  <c r="B74" i="23"/>
  <c r="A74" i="23"/>
  <c r="X73" i="23"/>
  <c r="Y73" i="23" s="1"/>
  <c r="V73" i="23"/>
  <c r="R73" i="23"/>
  <c r="Q73" i="23"/>
  <c r="D73" i="23"/>
  <c r="C73" i="23"/>
  <c r="B73" i="23"/>
  <c r="A73" i="23"/>
  <c r="X72" i="23"/>
  <c r="Y72" i="23" s="1"/>
  <c r="W72" i="23" s="1"/>
  <c r="V72" i="23"/>
  <c r="R72" i="23"/>
  <c r="Q72" i="23"/>
  <c r="D72" i="23"/>
  <c r="C72" i="23"/>
  <c r="B72" i="23"/>
  <c r="A72" i="23"/>
  <c r="X71" i="23"/>
  <c r="Y71" i="23" s="1"/>
  <c r="W71" i="23" s="1"/>
  <c r="V71" i="23"/>
  <c r="R71" i="23"/>
  <c r="Q71" i="23"/>
  <c r="D71" i="23"/>
  <c r="C71" i="23"/>
  <c r="B71" i="23"/>
  <c r="A71" i="23"/>
  <c r="X70" i="23"/>
  <c r="Y70" i="23" s="1"/>
  <c r="W70" i="23" s="1"/>
  <c r="V70" i="23"/>
  <c r="R70" i="23"/>
  <c r="Q70" i="23"/>
  <c r="D70" i="23"/>
  <c r="C70" i="23"/>
  <c r="B70" i="23"/>
  <c r="A70" i="23"/>
  <c r="X69" i="23"/>
  <c r="Y69" i="23" s="1"/>
  <c r="W69" i="23" s="1"/>
  <c r="V69" i="23"/>
  <c r="R69" i="23"/>
  <c r="Q69" i="23"/>
  <c r="D69" i="23"/>
  <c r="C69" i="23"/>
  <c r="B69" i="23"/>
  <c r="A69" i="23"/>
  <c r="X68" i="23"/>
  <c r="Y68" i="23" s="1"/>
  <c r="W68" i="23" s="1"/>
  <c r="V68" i="23"/>
  <c r="R68" i="23"/>
  <c r="Q68" i="23"/>
  <c r="D68" i="23"/>
  <c r="C68" i="23"/>
  <c r="B68" i="23"/>
  <c r="A68" i="23"/>
  <c r="X67" i="23"/>
  <c r="Y67" i="23" s="1"/>
  <c r="W67" i="23" s="1"/>
  <c r="V67" i="23"/>
  <c r="R67" i="23"/>
  <c r="Q67" i="23"/>
  <c r="D67" i="23"/>
  <c r="C67" i="23"/>
  <c r="B67" i="23"/>
  <c r="A67" i="23"/>
  <c r="X66" i="23"/>
  <c r="Y66" i="23" s="1"/>
  <c r="W66" i="23" s="1"/>
  <c r="V66" i="23"/>
  <c r="R66" i="23"/>
  <c r="Q66" i="23"/>
  <c r="D66" i="23"/>
  <c r="C66" i="23"/>
  <c r="B66" i="23"/>
  <c r="A66" i="23"/>
  <c r="X65" i="23"/>
  <c r="Y65" i="23" s="1"/>
  <c r="W65" i="23" s="1"/>
  <c r="V65" i="23"/>
  <c r="R65" i="23"/>
  <c r="Q65" i="23"/>
  <c r="D65" i="23"/>
  <c r="C65" i="23"/>
  <c r="B65" i="23"/>
  <c r="A65" i="23"/>
  <c r="X64" i="23"/>
  <c r="Y64" i="23" s="1"/>
  <c r="W64" i="23" s="1"/>
  <c r="V64" i="23"/>
  <c r="R64" i="23"/>
  <c r="Q64" i="23"/>
  <c r="D64" i="23"/>
  <c r="C64" i="23"/>
  <c r="B64" i="23"/>
  <c r="A64" i="23"/>
  <c r="X63" i="23"/>
  <c r="Y63" i="23" s="1"/>
  <c r="W63" i="23" s="1"/>
  <c r="V63" i="23"/>
  <c r="R63" i="23"/>
  <c r="Q63" i="23"/>
  <c r="D63" i="23"/>
  <c r="C63" i="23"/>
  <c r="B63" i="23"/>
  <c r="A63" i="23"/>
  <c r="X62" i="23"/>
  <c r="Y62" i="23" s="1"/>
  <c r="W62" i="23" s="1"/>
  <c r="V62" i="23"/>
  <c r="R62" i="23"/>
  <c r="Q62" i="23"/>
  <c r="D62" i="23"/>
  <c r="C62" i="23"/>
  <c r="B62" i="23"/>
  <c r="A62" i="23"/>
  <c r="X61" i="23"/>
  <c r="Y61" i="23" s="1"/>
  <c r="W61" i="23" s="1"/>
  <c r="V61" i="23"/>
  <c r="R61" i="23"/>
  <c r="Q61" i="23"/>
  <c r="D61" i="23"/>
  <c r="C61" i="23"/>
  <c r="B61" i="23"/>
  <c r="A61" i="23"/>
  <c r="X60" i="23"/>
  <c r="Y60" i="23" s="1"/>
  <c r="W60" i="23" s="1"/>
  <c r="V60" i="23"/>
  <c r="R60" i="23"/>
  <c r="Q60" i="23"/>
  <c r="D60" i="23"/>
  <c r="C60" i="23"/>
  <c r="B60" i="23"/>
  <c r="A60" i="23"/>
  <c r="X59" i="23"/>
  <c r="Y59" i="23" s="1"/>
  <c r="W59" i="23" s="1"/>
  <c r="V59" i="23"/>
  <c r="R59" i="23"/>
  <c r="Q59" i="23"/>
  <c r="D59" i="23"/>
  <c r="C59" i="23"/>
  <c r="B59" i="23"/>
  <c r="A59" i="23"/>
  <c r="X58" i="23"/>
  <c r="Y58" i="23" s="1"/>
  <c r="W58" i="23" s="1"/>
  <c r="V58" i="23"/>
  <c r="R58" i="23"/>
  <c r="Q58" i="23"/>
  <c r="D58" i="23"/>
  <c r="C58" i="23"/>
  <c r="B58" i="23"/>
  <c r="A58" i="23"/>
  <c r="X57" i="23"/>
  <c r="Y57" i="23" s="1"/>
  <c r="V57" i="23"/>
  <c r="R57" i="23"/>
  <c r="Q57" i="23"/>
  <c r="D57" i="23"/>
  <c r="C57" i="23"/>
  <c r="B57" i="23"/>
  <c r="A57" i="23"/>
  <c r="X56" i="23"/>
  <c r="Y56" i="23" s="1"/>
  <c r="W56" i="23" s="1"/>
  <c r="V56" i="23"/>
  <c r="R56" i="23"/>
  <c r="Q56" i="23"/>
  <c r="D56" i="23"/>
  <c r="C56" i="23"/>
  <c r="B56" i="23"/>
  <c r="A56" i="23"/>
  <c r="X55" i="23"/>
  <c r="Y55" i="23" s="1"/>
  <c r="W55" i="23" s="1"/>
  <c r="V55" i="23"/>
  <c r="R55" i="23"/>
  <c r="Q55" i="23"/>
  <c r="D55" i="23"/>
  <c r="C55" i="23"/>
  <c r="B55" i="23"/>
  <c r="A55" i="23"/>
  <c r="X54" i="23"/>
  <c r="Y54" i="23" s="1"/>
  <c r="W54" i="23" s="1"/>
  <c r="V54" i="23"/>
  <c r="R54" i="23"/>
  <c r="Q54" i="23"/>
  <c r="D54" i="23"/>
  <c r="C54" i="23"/>
  <c r="B54" i="23"/>
  <c r="A54" i="23"/>
  <c r="X53" i="23"/>
  <c r="Y53" i="23" s="1"/>
  <c r="W53" i="23" s="1"/>
  <c r="V53" i="23"/>
  <c r="R53" i="23"/>
  <c r="Q53" i="23"/>
  <c r="D53" i="23"/>
  <c r="C53" i="23"/>
  <c r="B53" i="23"/>
  <c r="A53" i="23"/>
  <c r="X52" i="23"/>
  <c r="Y52" i="23" s="1"/>
  <c r="W52" i="23" s="1"/>
  <c r="V52" i="23"/>
  <c r="R52" i="23"/>
  <c r="Q52" i="23"/>
  <c r="D52" i="23"/>
  <c r="C52" i="23"/>
  <c r="B52" i="23"/>
  <c r="A52" i="23"/>
  <c r="X51" i="23"/>
  <c r="Y51" i="23" s="1"/>
  <c r="W51" i="23" s="1"/>
  <c r="V51" i="23"/>
  <c r="R51" i="23"/>
  <c r="Q51" i="23"/>
  <c r="D51" i="23"/>
  <c r="C51" i="23"/>
  <c r="B51" i="23"/>
  <c r="A51" i="23"/>
  <c r="X50" i="23"/>
  <c r="Y50" i="23" s="1"/>
  <c r="W50" i="23" s="1"/>
  <c r="V50" i="23"/>
  <c r="R50" i="23"/>
  <c r="Q50" i="23"/>
  <c r="D50" i="23"/>
  <c r="C50" i="23"/>
  <c r="B50" i="23"/>
  <c r="A50" i="23"/>
  <c r="X49" i="23"/>
  <c r="Y49" i="23" s="1"/>
  <c r="W49" i="23" s="1"/>
  <c r="V49" i="23"/>
  <c r="R49" i="23"/>
  <c r="Q49" i="23"/>
  <c r="D49" i="23"/>
  <c r="C49" i="23"/>
  <c r="B49" i="23"/>
  <c r="A49" i="23"/>
  <c r="X48" i="23"/>
  <c r="Y48" i="23" s="1"/>
  <c r="W48" i="23" s="1"/>
  <c r="V48" i="23"/>
  <c r="R48" i="23"/>
  <c r="Q48" i="23"/>
  <c r="D48" i="23"/>
  <c r="C48" i="23"/>
  <c r="B48" i="23"/>
  <c r="A48" i="23"/>
  <c r="X47" i="23"/>
  <c r="Y47" i="23" s="1"/>
  <c r="W47" i="23" s="1"/>
  <c r="V47" i="23"/>
  <c r="R47" i="23"/>
  <c r="Q47" i="23"/>
  <c r="D47" i="23"/>
  <c r="C47" i="23"/>
  <c r="B47" i="23"/>
  <c r="A47" i="23"/>
  <c r="X46" i="23"/>
  <c r="Y46" i="23" s="1"/>
  <c r="W46" i="23" s="1"/>
  <c r="V46" i="23"/>
  <c r="R46" i="23"/>
  <c r="Q46" i="23"/>
  <c r="D46" i="23"/>
  <c r="C46" i="23"/>
  <c r="B46" i="23"/>
  <c r="A46" i="23"/>
  <c r="X45" i="23"/>
  <c r="Y45" i="23" s="1"/>
  <c r="W45" i="23" s="1"/>
  <c r="V45" i="23"/>
  <c r="R45" i="23"/>
  <c r="Q45" i="23"/>
  <c r="D45" i="23"/>
  <c r="C45" i="23"/>
  <c r="B45" i="23"/>
  <c r="A45" i="23"/>
  <c r="X44" i="23"/>
  <c r="Y44" i="23" s="1"/>
  <c r="W44" i="23" s="1"/>
  <c r="V44" i="23"/>
  <c r="R44" i="23"/>
  <c r="Q44" i="23"/>
  <c r="D44" i="23"/>
  <c r="C44" i="23"/>
  <c r="B44" i="23"/>
  <c r="A44" i="23"/>
  <c r="X43" i="23"/>
  <c r="Y43" i="23" s="1"/>
  <c r="W43" i="23" s="1"/>
  <c r="V43" i="23"/>
  <c r="R43" i="23"/>
  <c r="Q43" i="23"/>
  <c r="D43" i="23"/>
  <c r="C43" i="23"/>
  <c r="B43" i="23"/>
  <c r="A43" i="23"/>
  <c r="X42" i="23"/>
  <c r="Y42" i="23" s="1"/>
  <c r="W42" i="23" s="1"/>
  <c r="V42" i="23"/>
  <c r="R42" i="23"/>
  <c r="Q42" i="23"/>
  <c r="D42" i="23"/>
  <c r="C42" i="23"/>
  <c r="B42" i="23"/>
  <c r="A42" i="23"/>
  <c r="X41" i="23"/>
  <c r="Y41" i="23" s="1"/>
  <c r="V41" i="23"/>
  <c r="R41" i="23"/>
  <c r="Q41" i="23"/>
  <c r="D41" i="23"/>
  <c r="C41" i="23"/>
  <c r="B41" i="23"/>
  <c r="A41" i="23"/>
  <c r="X187" i="23"/>
  <c r="Y187" i="23" s="1"/>
  <c r="V187" i="23"/>
  <c r="R187" i="23"/>
  <c r="Q187" i="23"/>
  <c r="D187" i="23"/>
  <c r="C187" i="23"/>
  <c r="B187" i="23"/>
  <c r="A187" i="23"/>
  <c r="X40" i="23"/>
  <c r="Y40" i="23" s="1"/>
  <c r="V40" i="23"/>
  <c r="R40" i="23"/>
  <c r="Q40" i="23"/>
  <c r="D40" i="23"/>
  <c r="C40" i="23"/>
  <c r="B40" i="23"/>
  <c r="A40" i="23"/>
  <c r="X39" i="23"/>
  <c r="Y39" i="23" s="1"/>
  <c r="V39" i="23"/>
  <c r="R39" i="23"/>
  <c r="Q39" i="23"/>
  <c r="D39" i="23"/>
  <c r="C39" i="23"/>
  <c r="B39" i="23"/>
  <c r="A39" i="23"/>
  <c r="X38" i="23"/>
  <c r="Y38" i="23" s="1"/>
  <c r="V38" i="23"/>
  <c r="R38" i="23"/>
  <c r="Q38" i="23"/>
  <c r="D38" i="23"/>
  <c r="C38" i="23"/>
  <c r="B38" i="23"/>
  <c r="A38" i="23"/>
  <c r="X37" i="23"/>
  <c r="Y37" i="23" s="1"/>
  <c r="V37" i="23"/>
  <c r="R37" i="23"/>
  <c r="Q37" i="23"/>
  <c r="D37" i="23"/>
  <c r="C37" i="23"/>
  <c r="B37" i="23"/>
  <c r="A37" i="23"/>
  <c r="X36" i="23"/>
  <c r="Y36" i="23" s="1"/>
  <c r="W36" i="23" s="1"/>
  <c r="V36" i="23"/>
  <c r="R36" i="23"/>
  <c r="Q36" i="23"/>
  <c r="D36" i="23"/>
  <c r="C36" i="23"/>
  <c r="B36" i="23"/>
  <c r="A36" i="23"/>
  <c r="X35" i="23"/>
  <c r="Y35" i="23" s="1"/>
  <c r="W35" i="23" s="1"/>
  <c r="V35" i="23"/>
  <c r="R35" i="23"/>
  <c r="Q35" i="23"/>
  <c r="D35" i="23"/>
  <c r="C35" i="23"/>
  <c r="B35" i="23"/>
  <c r="A35" i="23"/>
  <c r="X34" i="23"/>
  <c r="Y34" i="23" s="1"/>
  <c r="W34" i="23" s="1"/>
  <c r="V34" i="23"/>
  <c r="R34" i="23"/>
  <c r="Q34" i="23"/>
  <c r="D34" i="23"/>
  <c r="C34" i="23"/>
  <c r="B34" i="23"/>
  <c r="A34" i="23"/>
  <c r="X33" i="23"/>
  <c r="Y33" i="23" s="1"/>
  <c r="V33" i="23"/>
  <c r="R33" i="23"/>
  <c r="Q33" i="23"/>
  <c r="D33" i="23"/>
  <c r="C33" i="23"/>
  <c r="B33" i="23"/>
  <c r="A33" i="23"/>
  <c r="X32" i="23"/>
  <c r="Y32" i="23" s="1"/>
  <c r="W32" i="23" s="1"/>
  <c r="V32" i="23"/>
  <c r="R32" i="23"/>
  <c r="Q32" i="23"/>
  <c r="D32" i="23"/>
  <c r="C32" i="23"/>
  <c r="B32" i="23"/>
  <c r="A32" i="23"/>
  <c r="X31" i="23"/>
  <c r="Y31" i="23" s="1"/>
  <c r="W31" i="23" s="1"/>
  <c r="V31" i="23"/>
  <c r="R31" i="23"/>
  <c r="Q31" i="23"/>
  <c r="D31" i="23"/>
  <c r="C31" i="23"/>
  <c r="B31" i="23"/>
  <c r="A31" i="23"/>
  <c r="X30" i="23"/>
  <c r="Y30" i="23" s="1"/>
  <c r="V30" i="23"/>
  <c r="R30" i="23"/>
  <c r="Q30" i="23"/>
  <c r="D30" i="23"/>
  <c r="C30" i="23"/>
  <c r="B30" i="23"/>
  <c r="A30" i="23"/>
  <c r="X29" i="23"/>
  <c r="Y29" i="23" s="1"/>
  <c r="V29" i="23"/>
  <c r="R29" i="23"/>
  <c r="Q29" i="23"/>
  <c r="H29" i="23"/>
  <c r="D29" i="23"/>
  <c r="C29" i="23"/>
  <c r="B29" i="23"/>
  <c r="A29" i="23"/>
  <c r="X28" i="23"/>
  <c r="Y28" i="23" s="1"/>
  <c r="V28" i="23"/>
  <c r="R28" i="23"/>
  <c r="Q28" i="23"/>
  <c r="H28" i="23"/>
  <c r="D28" i="23"/>
  <c r="C28" i="23"/>
  <c r="B28" i="23"/>
  <c r="A28" i="23"/>
  <c r="X27" i="23"/>
  <c r="Y27" i="23" s="1"/>
  <c r="V27" i="23"/>
  <c r="R27" i="23"/>
  <c r="Q27" i="23"/>
  <c r="H27" i="23"/>
  <c r="D27" i="23"/>
  <c r="C27" i="23"/>
  <c r="B27" i="23"/>
  <c r="A27" i="23"/>
  <c r="X26" i="23"/>
  <c r="Y26" i="23" s="1"/>
  <c r="W26" i="23" s="1"/>
  <c r="V26" i="23"/>
  <c r="R26" i="23"/>
  <c r="Q26" i="23"/>
  <c r="H26" i="23"/>
  <c r="D26" i="23"/>
  <c r="C26" i="23"/>
  <c r="B26" i="23"/>
  <c r="A26" i="23"/>
  <c r="X25" i="23"/>
  <c r="Y25" i="23" s="1"/>
  <c r="W25" i="23" s="1"/>
  <c r="V25" i="23"/>
  <c r="R25" i="23"/>
  <c r="Q25" i="23"/>
  <c r="H25" i="23"/>
  <c r="D25" i="23"/>
  <c r="C25" i="23"/>
  <c r="B25" i="23"/>
  <c r="A25" i="23"/>
  <c r="X24" i="23"/>
  <c r="Y24" i="23" s="1"/>
  <c r="W24" i="23" s="1"/>
  <c r="V24" i="23"/>
  <c r="R24" i="23"/>
  <c r="Q24" i="23"/>
  <c r="H24" i="23"/>
  <c r="D24" i="23"/>
  <c r="C24" i="23"/>
  <c r="B24" i="23"/>
  <c r="A24" i="23"/>
  <c r="X23" i="23"/>
  <c r="Y23" i="23" s="1"/>
  <c r="W23" i="23" s="1"/>
  <c r="V23" i="23"/>
  <c r="R23" i="23"/>
  <c r="Q23" i="23"/>
  <c r="H23" i="23"/>
  <c r="D23" i="23"/>
  <c r="C23" i="23"/>
  <c r="B23" i="23"/>
  <c r="A23" i="23"/>
  <c r="X22" i="23"/>
  <c r="Y22" i="23" s="1"/>
  <c r="W22" i="23" s="1"/>
  <c r="V22" i="23"/>
  <c r="R22" i="23"/>
  <c r="Q22" i="23"/>
  <c r="H22" i="23"/>
  <c r="D22" i="23"/>
  <c r="C22" i="23"/>
  <c r="B22" i="23"/>
  <c r="A22" i="23"/>
  <c r="X21" i="23"/>
  <c r="Y21" i="23" s="1"/>
  <c r="V21" i="23"/>
  <c r="R21" i="23"/>
  <c r="Q21" i="23"/>
  <c r="H21" i="23"/>
  <c r="D21" i="23"/>
  <c r="C21" i="23"/>
  <c r="B21" i="23"/>
  <c r="A21" i="23"/>
  <c r="X20" i="23"/>
  <c r="Y20" i="23" s="1"/>
  <c r="V20" i="23"/>
  <c r="R20" i="23"/>
  <c r="Q20" i="23"/>
  <c r="H20" i="23"/>
  <c r="D20" i="23"/>
  <c r="C20" i="23"/>
  <c r="B20" i="23"/>
  <c r="A20" i="23"/>
  <c r="X19" i="23"/>
  <c r="Y19" i="23" s="1"/>
  <c r="V19" i="23"/>
  <c r="R19" i="23"/>
  <c r="Q19" i="23"/>
  <c r="H19" i="23"/>
  <c r="D19" i="23"/>
  <c r="C19" i="23"/>
  <c r="B19" i="23"/>
  <c r="A19" i="23"/>
  <c r="X18" i="23"/>
  <c r="Y18" i="23" s="1"/>
  <c r="V18" i="23"/>
  <c r="R18" i="23"/>
  <c r="Q18" i="23"/>
  <c r="H18" i="23"/>
  <c r="D18" i="23"/>
  <c r="C18" i="23"/>
  <c r="B18" i="23"/>
  <c r="A18" i="23"/>
  <c r="X17" i="23"/>
  <c r="Y17" i="23" s="1"/>
  <c r="W17" i="23" s="1"/>
  <c r="V17" i="23"/>
  <c r="R17" i="23"/>
  <c r="Q17" i="23"/>
  <c r="H17" i="23"/>
  <c r="D17" i="23"/>
  <c r="C17" i="23"/>
  <c r="B17" i="23"/>
  <c r="A17" i="23"/>
  <c r="X16" i="23"/>
  <c r="Y16" i="23" s="1"/>
  <c r="W16" i="23" s="1"/>
  <c r="V16" i="23"/>
  <c r="R16" i="23"/>
  <c r="Q16" i="23"/>
  <c r="H16" i="23"/>
  <c r="D16" i="23"/>
  <c r="C16" i="23"/>
  <c r="B16" i="23"/>
  <c r="A16" i="23"/>
  <c r="X15" i="23"/>
  <c r="Y15" i="23" s="1"/>
  <c r="W15" i="23" s="1"/>
  <c r="V15" i="23"/>
  <c r="R15" i="23"/>
  <c r="Q15" i="23"/>
  <c r="H15" i="23"/>
  <c r="D15" i="23"/>
  <c r="C15" i="23"/>
  <c r="B15" i="23"/>
  <c r="A15" i="23"/>
  <c r="X14" i="23"/>
  <c r="Y14" i="23" s="1"/>
  <c r="V14" i="23"/>
  <c r="R14" i="23"/>
  <c r="Q14" i="23"/>
  <c r="H14" i="23"/>
  <c r="D14" i="23"/>
  <c r="C14" i="23"/>
  <c r="B14" i="23"/>
  <c r="A14" i="23"/>
  <c r="X13" i="23"/>
  <c r="Y13" i="23" s="1"/>
  <c r="W13" i="23" s="1"/>
  <c r="V13" i="23"/>
  <c r="R13" i="23"/>
  <c r="Q13" i="23"/>
  <c r="H13" i="23"/>
  <c r="D13" i="23"/>
  <c r="C13" i="23"/>
  <c r="B13" i="23"/>
  <c r="A13" i="23"/>
  <c r="X12" i="23"/>
  <c r="Y12" i="23" s="1"/>
  <c r="V12" i="23"/>
  <c r="R12" i="23"/>
  <c r="Q12" i="23"/>
  <c r="H12" i="23"/>
  <c r="D12" i="23"/>
  <c r="C12" i="23"/>
  <c r="B12" i="23"/>
  <c r="A12" i="23"/>
  <c r="X11" i="23"/>
  <c r="Y11" i="23" s="1"/>
  <c r="W11" i="23" s="1"/>
  <c r="V11" i="23"/>
  <c r="R11" i="23"/>
  <c r="Q11" i="23"/>
  <c r="H11" i="23"/>
  <c r="D11" i="23"/>
  <c r="C11" i="23"/>
  <c r="B11" i="23"/>
  <c r="A11" i="23"/>
  <c r="X10" i="23"/>
  <c r="Y10" i="23" s="1"/>
  <c r="W10" i="23" s="1"/>
  <c r="V10" i="23"/>
  <c r="R10" i="23"/>
  <c r="Q10" i="23"/>
  <c r="H10" i="23"/>
  <c r="D10" i="23"/>
  <c r="C10" i="23"/>
  <c r="B10" i="23"/>
  <c r="A10" i="23"/>
  <c r="X9" i="23"/>
  <c r="Y9" i="23" s="1"/>
  <c r="W9" i="23" s="1"/>
  <c r="V9" i="23"/>
  <c r="R9" i="23"/>
  <c r="Q9" i="23"/>
  <c r="H9" i="23"/>
  <c r="D9" i="23"/>
  <c r="C9" i="23"/>
  <c r="B9" i="23"/>
  <c r="A9" i="23"/>
  <c r="AH8" i="23"/>
  <c r="X8" i="23"/>
  <c r="Y8" i="23" s="1"/>
  <c r="V8" i="23"/>
  <c r="R8" i="23"/>
  <c r="Q8" i="23"/>
  <c r="H8" i="23"/>
  <c r="D8" i="23"/>
  <c r="C8" i="23"/>
  <c r="B8" i="23"/>
  <c r="A8" i="23"/>
  <c r="AH7" i="23"/>
  <c r="X7" i="23"/>
  <c r="Y7" i="23" s="1"/>
  <c r="V4" i="23"/>
  <c r="R4" i="23"/>
  <c r="Q4" i="23"/>
  <c r="H4" i="23"/>
  <c r="D4" i="23"/>
  <c r="C4" i="23"/>
  <c r="B4" i="23"/>
  <c r="A4" i="23"/>
  <c r="AH6" i="23"/>
  <c r="X6" i="23"/>
  <c r="Y6" i="23" s="1"/>
  <c r="V7" i="23"/>
  <c r="R7" i="23"/>
  <c r="Q7" i="23"/>
  <c r="H7" i="23"/>
  <c r="D7" i="23"/>
  <c r="C7" i="23"/>
  <c r="B7" i="23"/>
  <c r="A7" i="23"/>
  <c r="AH5" i="23"/>
  <c r="X5" i="23"/>
  <c r="Y5" i="23" s="1"/>
  <c r="V6" i="23"/>
  <c r="R6" i="23"/>
  <c r="Q6" i="23"/>
  <c r="H6" i="23"/>
  <c r="D6" i="23"/>
  <c r="C6" i="23"/>
  <c r="B6" i="23"/>
  <c r="A6" i="23"/>
  <c r="AH4" i="23"/>
  <c r="X4" i="23"/>
  <c r="Y4" i="23" s="1"/>
  <c r="V5" i="23"/>
  <c r="R5" i="23"/>
  <c r="Q5" i="23"/>
  <c r="H5" i="23"/>
  <c r="D5" i="23"/>
  <c r="C5" i="23"/>
  <c r="B5" i="23"/>
  <c r="A5" i="23"/>
  <c r="AH3" i="23"/>
  <c r="X3" i="23"/>
  <c r="Y3" i="23" s="1"/>
  <c r="W3" i="23" s="1"/>
  <c r="V3" i="23"/>
  <c r="R3" i="23"/>
  <c r="Q3" i="23"/>
  <c r="M3" i="23"/>
  <c r="H3" i="23"/>
  <c r="D3" i="23"/>
  <c r="C3" i="23"/>
  <c r="B3" i="23"/>
  <c r="A3" i="23"/>
  <c r="D17" i="25"/>
  <c r="E17" i="25" s="1"/>
  <c r="D16" i="25"/>
  <c r="E16" i="25" s="1"/>
  <c r="D15" i="25"/>
  <c r="E15" i="25" s="1"/>
  <c r="E14" i="25"/>
  <c r="D14" i="25"/>
  <c r="D13" i="25"/>
  <c r="E13" i="25" s="1"/>
  <c r="O12" i="25"/>
  <c r="N12" i="25"/>
  <c r="H12" i="25"/>
  <c r="D12" i="25"/>
  <c r="E12" i="25" s="1"/>
  <c r="O11" i="25"/>
  <c r="N11" i="25"/>
  <c r="H11" i="25"/>
  <c r="D11" i="25"/>
  <c r="E11" i="25" s="1"/>
  <c r="O10" i="25"/>
  <c r="N10" i="25"/>
  <c r="H10" i="25"/>
  <c r="D10" i="25"/>
  <c r="E10" i="25" s="1"/>
  <c r="O9" i="25"/>
  <c r="N9" i="25"/>
  <c r="H9" i="25"/>
  <c r="D9" i="25"/>
  <c r="E9" i="25" s="1"/>
  <c r="O8" i="25"/>
  <c r="N8" i="25"/>
  <c r="H8" i="25"/>
  <c r="K19" i="23" s="1"/>
  <c r="M19" i="23" s="1"/>
  <c r="D8" i="25"/>
  <c r="E8" i="25" s="1"/>
  <c r="O7" i="25"/>
  <c r="N7" i="25"/>
  <c r="H7" i="25"/>
  <c r="K10" i="23" s="1"/>
  <c r="M10" i="23" s="1"/>
  <c r="D7" i="25"/>
  <c r="E7" i="25" s="1"/>
  <c r="G209" i="31"/>
  <c r="F209" i="31"/>
  <c r="M204" i="31"/>
  <c r="M203" i="31"/>
  <c r="M202" i="31"/>
  <c r="M201" i="31"/>
  <c r="M200" i="31"/>
  <c r="M199" i="31"/>
  <c r="I198" i="31"/>
  <c r="G198" i="31" s="1"/>
  <c r="J198" i="31" s="1"/>
  <c r="L198" i="31" s="1"/>
  <c r="D198" i="31"/>
  <c r="I197" i="31"/>
  <c r="G197" i="31" s="1"/>
  <c r="J197" i="31" s="1"/>
  <c r="L197" i="31" s="1"/>
  <c r="D197" i="31"/>
  <c r="D196" i="31"/>
  <c r="D195" i="31"/>
  <c r="I194" i="31"/>
  <c r="D194" i="31"/>
  <c r="I193" i="31"/>
  <c r="K193" i="31" s="1"/>
  <c r="D193" i="31"/>
  <c r="D192" i="31"/>
  <c r="D191" i="31"/>
  <c r="I190" i="31"/>
  <c r="G190" i="31" s="1"/>
  <c r="J190" i="31" s="1"/>
  <c r="L190" i="31" s="1"/>
  <c r="D190" i="31"/>
  <c r="D189" i="31"/>
  <c r="D188" i="31"/>
  <c r="I187" i="31"/>
  <c r="G187" i="31" s="1"/>
  <c r="J187" i="31" s="1"/>
  <c r="L187" i="31" s="1"/>
  <c r="D187" i="31"/>
  <c r="D186" i="31"/>
  <c r="I185" i="31"/>
  <c r="K185" i="31" s="1"/>
  <c r="D185" i="31"/>
  <c r="I184" i="31"/>
  <c r="G184" i="31" s="1"/>
  <c r="J184" i="31" s="1"/>
  <c r="L184" i="31" s="1"/>
  <c r="D184" i="31"/>
  <c r="D183" i="31"/>
  <c r="I182" i="31"/>
  <c r="G182" i="31" s="1"/>
  <c r="J182" i="31" s="1"/>
  <c r="L182" i="31" s="1"/>
  <c r="D182" i="31"/>
  <c r="D181" i="31"/>
  <c r="D180" i="31"/>
  <c r="I179" i="31"/>
  <c r="G179" i="31" s="1"/>
  <c r="J179" i="31" s="1"/>
  <c r="L179" i="31" s="1"/>
  <c r="D179" i="31"/>
  <c r="D178" i="31"/>
  <c r="I177" i="31"/>
  <c r="K177" i="31" s="1"/>
  <c r="D177" i="31"/>
  <c r="I176" i="31"/>
  <c r="G176" i="31" s="1"/>
  <c r="J176" i="31" s="1"/>
  <c r="L176" i="31" s="1"/>
  <c r="D176" i="31"/>
  <c r="D175" i="31"/>
  <c r="I174" i="31"/>
  <c r="G174" i="31" s="1"/>
  <c r="J174" i="31" s="1"/>
  <c r="L174" i="31" s="1"/>
  <c r="D174" i="31"/>
  <c r="D173" i="31"/>
  <c r="D172" i="31"/>
  <c r="I171" i="31"/>
  <c r="G171" i="31" s="1"/>
  <c r="J171" i="31" s="1"/>
  <c r="L171" i="31" s="1"/>
  <c r="D171" i="31"/>
  <c r="D170" i="31"/>
  <c r="I169" i="31"/>
  <c r="K169" i="31" s="1"/>
  <c r="D169" i="31"/>
  <c r="I168" i="31"/>
  <c r="G168" i="31" s="1"/>
  <c r="J168" i="31" s="1"/>
  <c r="L168" i="31" s="1"/>
  <c r="D168" i="31"/>
  <c r="I167" i="31"/>
  <c r="K167" i="31" s="1"/>
  <c r="D167" i="31"/>
  <c r="D166" i="31"/>
  <c r="I165" i="31"/>
  <c r="G165" i="31" s="1"/>
  <c r="J165" i="31" s="1"/>
  <c r="L165" i="31" s="1"/>
  <c r="D165" i="31"/>
  <c r="I164" i="31"/>
  <c r="G164" i="31" s="1"/>
  <c r="J164" i="31" s="1"/>
  <c r="L164" i="31" s="1"/>
  <c r="D164" i="31"/>
  <c r="D163" i="31"/>
  <c r="D162" i="31"/>
  <c r="D161" i="31"/>
  <c r="D160" i="31"/>
  <c r="D159" i="31"/>
  <c r="I158" i="31"/>
  <c r="G158" i="31" s="1"/>
  <c r="J158" i="31" s="1"/>
  <c r="L158" i="31" s="1"/>
  <c r="D158" i="31"/>
  <c r="I157" i="31"/>
  <c r="G157" i="31" s="1"/>
  <c r="J157" i="31" s="1"/>
  <c r="L157" i="31" s="1"/>
  <c r="D157" i="31"/>
  <c r="D156" i="31"/>
  <c r="D155" i="31"/>
  <c r="D154" i="31"/>
  <c r="D153" i="31"/>
  <c r="D152" i="31"/>
  <c r="D151" i="31"/>
  <c r="I150" i="31"/>
  <c r="G150" i="31" s="1"/>
  <c r="J150" i="31" s="1"/>
  <c r="L150" i="31" s="1"/>
  <c r="D150" i="31"/>
  <c r="I149" i="31"/>
  <c r="G149" i="31" s="1"/>
  <c r="J149" i="31" s="1"/>
  <c r="L149" i="31" s="1"/>
  <c r="D149" i="31"/>
  <c r="D148" i="31"/>
  <c r="D147" i="31"/>
  <c r="D146" i="31"/>
  <c r="D145" i="31"/>
  <c r="D144" i="31"/>
  <c r="D143" i="31"/>
  <c r="I142" i="31"/>
  <c r="G142" i="31" s="1"/>
  <c r="J142" i="31" s="1"/>
  <c r="L142" i="31" s="1"/>
  <c r="D142" i="31"/>
  <c r="I141" i="31"/>
  <c r="G141" i="31" s="1"/>
  <c r="J141" i="31" s="1"/>
  <c r="L141" i="31" s="1"/>
  <c r="D141" i="31"/>
  <c r="D140" i="31"/>
  <c r="D139" i="31"/>
  <c r="D138" i="31"/>
  <c r="D137" i="31"/>
  <c r="D136" i="31"/>
  <c r="D135" i="31"/>
  <c r="I134" i="31"/>
  <c r="G134" i="31" s="1"/>
  <c r="J134" i="31" s="1"/>
  <c r="L134" i="31" s="1"/>
  <c r="D134" i="31"/>
  <c r="I133" i="31"/>
  <c r="G133" i="31" s="1"/>
  <c r="J133" i="31" s="1"/>
  <c r="L133" i="31" s="1"/>
  <c r="D133" i="31"/>
  <c r="D132" i="31"/>
  <c r="D131" i="31"/>
  <c r="D130" i="31"/>
  <c r="D129" i="31"/>
  <c r="D128" i="31"/>
  <c r="D127" i="31"/>
  <c r="I126" i="31"/>
  <c r="G126" i="31" s="1"/>
  <c r="J126" i="31" s="1"/>
  <c r="L126" i="31" s="1"/>
  <c r="D126" i="31"/>
  <c r="I125" i="31"/>
  <c r="G125" i="31" s="1"/>
  <c r="J125" i="31" s="1"/>
  <c r="L125" i="31" s="1"/>
  <c r="D125" i="31"/>
  <c r="D124" i="31"/>
  <c r="D123" i="31"/>
  <c r="D122" i="31"/>
  <c r="D121" i="31"/>
  <c r="D120" i="31"/>
  <c r="D119" i="31"/>
  <c r="I118" i="31"/>
  <c r="G118" i="31" s="1"/>
  <c r="J118" i="31" s="1"/>
  <c r="L118" i="31" s="1"/>
  <c r="D118" i="31"/>
  <c r="I117" i="31"/>
  <c r="G117" i="31" s="1"/>
  <c r="J117" i="31" s="1"/>
  <c r="L117" i="31" s="1"/>
  <c r="D117" i="31"/>
  <c r="D116" i="31"/>
  <c r="D115" i="31"/>
  <c r="D114" i="31"/>
  <c r="D113" i="31"/>
  <c r="D112" i="31"/>
  <c r="D111" i="31"/>
  <c r="I110" i="31"/>
  <c r="G110" i="31" s="1"/>
  <c r="J110" i="31" s="1"/>
  <c r="L110" i="31" s="1"/>
  <c r="D110" i="31"/>
  <c r="I109" i="31"/>
  <c r="G109" i="31" s="1"/>
  <c r="J109" i="31" s="1"/>
  <c r="L109" i="31" s="1"/>
  <c r="D109" i="31"/>
  <c r="D108" i="31"/>
  <c r="D107" i="31"/>
  <c r="D106" i="31"/>
  <c r="D105" i="31"/>
  <c r="D104" i="31"/>
  <c r="D103" i="31"/>
  <c r="I102" i="31"/>
  <c r="G102" i="31" s="1"/>
  <c r="J102" i="31" s="1"/>
  <c r="L102" i="31" s="1"/>
  <c r="D102" i="31"/>
  <c r="I101" i="31"/>
  <c r="G101" i="31" s="1"/>
  <c r="J101" i="31" s="1"/>
  <c r="L101" i="31" s="1"/>
  <c r="D101" i="31"/>
  <c r="D100" i="31"/>
  <c r="D99" i="31"/>
  <c r="D98" i="31"/>
  <c r="D97" i="31"/>
  <c r="D96" i="31"/>
  <c r="D95" i="31"/>
  <c r="V94" i="31"/>
  <c r="D94" i="31"/>
  <c r="V93" i="31"/>
  <c r="D93" i="31"/>
  <c r="V92" i="31"/>
  <c r="I92" i="31"/>
  <c r="K92" i="31" s="1"/>
  <c r="D92" i="31"/>
  <c r="Y91" i="31"/>
  <c r="S91" i="31" s="1"/>
  <c r="D91" i="31"/>
  <c r="Y90" i="31"/>
  <c r="Z90" i="31" s="1"/>
  <c r="D90" i="31"/>
  <c r="Y89" i="31"/>
  <c r="S89" i="31" s="1"/>
  <c r="D89" i="31"/>
  <c r="Y88" i="31"/>
  <c r="S88" i="31" s="1"/>
  <c r="D88" i="31"/>
  <c r="Y87" i="31"/>
  <c r="Z87" i="31" s="1"/>
  <c r="I87" i="31"/>
  <c r="G87" i="31" s="1"/>
  <c r="J87" i="31" s="1"/>
  <c r="L87" i="31" s="1"/>
  <c r="D87" i="31"/>
  <c r="Y86" i="31"/>
  <c r="Z86" i="31" s="1"/>
  <c r="D86" i="31"/>
  <c r="Y85" i="31"/>
  <c r="Z85" i="31" s="1"/>
  <c r="D85" i="31"/>
  <c r="Y84" i="31"/>
  <c r="S84" i="31" s="1"/>
  <c r="D84" i="31"/>
  <c r="Y83" i="31"/>
  <c r="Z83" i="31" s="1"/>
  <c r="D83" i="31"/>
  <c r="Y82" i="31"/>
  <c r="Z82" i="31" s="1"/>
  <c r="D82" i="31"/>
  <c r="Y81" i="31"/>
  <c r="Z81" i="31" s="1"/>
  <c r="S81" i="31"/>
  <c r="D81" i="31"/>
  <c r="Y80" i="31"/>
  <c r="S80" i="31" s="1"/>
  <c r="Q80" i="31"/>
  <c r="R80" i="31" s="1"/>
  <c r="D80" i="31"/>
  <c r="Y79" i="31"/>
  <c r="S79" i="31" s="1"/>
  <c r="D79" i="31"/>
  <c r="Y78" i="31"/>
  <c r="Z78" i="31" s="1"/>
  <c r="S78" i="31"/>
  <c r="D78" i="31"/>
  <c r="Y77" i="31"/>
  <c r="Z77" i="31" s="1"/>
  <c r="S77" i="31"/>
  <c r="I77" i="31"/>
  <c r="G77" i="31" s="1"/>
  <c r="J77" i="31" s="1"/>
  <c r="L77" i="31" s="1"/>
  <c r="D77" i="31"/>
  <c r="Y76" i="31"/>
  <c r="S76" i="31" s="1"/>
  <c r="I76" i="31"/>
  <c r="K76" i="31" s="1"/>
  <c r="D76" i="31"/>
  <c r="Y75" i="31"/>
  <c r="S75" i="31" s="1"/>
  <c r="I75" i="31"/>
  <c r="G75" i="31" s="1"/>
  <c r="J75" i="31" s="1"/>
  <c r="L75" i="31" s="1"/>
  <c r="D75" i="31"/>
  <c r="Y74" i="31"/>
  <c r="Z74" i="31" s="1"/>
  <c r="D74" i="31"/>
  <c r="Y73" i="31"/>
  <c r="Z73" i="31" s="1"/>
  <c r="S73" i="31"/>
  <c r="Q73" i="31"/>
  <c r="Q74" i="31" s="1"/>
  <c r="Q75" i="31" s="1"/>
  <c r="D73" i="31"/>
  <c r="Y72" i="31"/>
  <c r="S72" i="31" s="1"/>
  <c r="D72" i="31"/>
  <c r="Z71" i="31"/>
  <c r="Y71" i="31"/>
  <c r="S71" i="31"/>
  <c r="I71" i="31"/>
  <c r="G71" i="31" s="1"/>
  <c r="J71" i="31" s="1"/>
  <c r="L71" i="31" s="1"/>
  <c r="D71" i="31"/>
  <c r="Y70" i="31"/>
  <c r="Z70" i="31" s="1"/>
  <c r="Q70" i="31"/>
  <c r="Q71" i="31" s="1"/>
  <c r="D70" i="31"/>
  <c r="Y69" i="31"/>
  <c r="Z69" i="31" s="1"/>
  <c r="D69" i="31"/>
  <c r="Y68" i="31"/>
  <c r="S68" i="31" s="1"/>
  <c r="D68" i="31"/>
  <c r="Y67" i="31"/>
  <c r="S67" i="31" s="1"/>
  <c r="I67" i="31"/>
  <c r="G67" i="31" s="1"/>
  <c r="J67" i="31" s="1"/>
  <c r="L67" i="31" s="1"/>
  <c r="D67" i="31"/>
  <c r="Y66" i="31"/>
  <c r="Z66" i="31" s="1"/>
  <c r="D66" i="31"/>
  <c r="Y65" i="31"/>
  <c r="S65" i="31" s="1"/>
  <c r="I65" i="31"/>
  <c r="G65" i="31" s="1"/>
  <c r="J65" i="31" s="1"/>
  <c r="L65" i="31" s="1"/>
  <c r="D65" i="31"/>
  <c r="Y64" i="31"/>
  <c r="S64" i="31" s="1"/>
  <c r="I64" i="31"/>
  <c r="K64" i="31" s="1"/>
  <c r="D64" i="31"/>
  <c r="Y63" i="31"/>
  <c r="Z63" i="31" s="1"/>
  <c r="D63" i="31"/>
  <c r="Y62" i="31"/>
  <c r="Z62" i="31" s="1"/>
  <c r="D62" i="31"/>
  <c r="Y61" i="31"/>
  <c r="Z61" i="31" s="1"/>
  <c r="I61" i="31"/>
  <c r="G61" i="31" s="1"/>
  <c r="J61" i="31" s="1"/>
  <c r="L61" i="31" s="1"/>
  <c r="D61" i="31"/>
  <c r="Y60" i="31"/>
  <c r="S60" i="31" s="1"/>
  <c r="I60" i="31"/>
  <c r="K60" i="31" s="1"/>
  <c r="G60" i="31"/>
  <c r="J60" i="31" s="1"/>
  <c r="L60" i="31" s="1"/>
  <c r="D60" i="31"/>
  <c r="Y59" i="31"/>
  <c r="Z59" i="31" s="1"/>
  <c r="S59" i="31"/>
  <c r="I59" i="31"/>
  <c r="K59" i="31" s="1"/>
  <c r="D59" i="31"/>
  <c r="Y58" i="31"/>
  <c r="Z58" i="31" s="1"/>
  <c r="S58" i="31"/>
  <c r="D58" i="31"/>
  <c r="Y57" i="31"/>
  <c r="Z57" i="31" s="1"/>
  <c r="S57" i="31"/>
  <c r="I57" i="31"/>
  <c r="G57" i="31" s="1"/>
  <c r="J57" i="31" s="1"/>
  <c r="L57" i="31" s="1"/>
  <c r="D57" i="31"/>
  <c r="Y56" i="31"/>
  <c r="S56" i="31" s="1"/>
  <c r="I56" i="31"/>
  <c r="K56" i="31" s="1"/>
  <c r="D56" i="31"/>
  <c r="Y55" i="31"/>
  <c r="S55" i="31" s="1"/>
  <c r="I55" i="31"/>
  <c r="G55" i="31" s="1"/>
  <c r="J55" i="31" s="1"/>
  <c r="L55" i="31" s="1"/>
  <c r="D55" i="31"/>
  <c r="Y54" i="31"/>
  <c r="Z54" i="31" s="1"/>
  <c r="D54" i="31"/>
  <c r="Y53" i="31"/>
  <c r="Z53" i="31" s="1"/>
  <c r="S53" i="31"/>
  <c r="D53" i="31"/>
  <c r="Y52" i="31"/>
  <c r="S52" i="31" s="1"/>
  <c r="Q52" i="31"/>
  <c r="Q53" i="31" s="1"/>
  <c r="D52" i="31"/>
  <c r="Y51" i="31"/>
  <c r="S51" i="31" s="1"/>
  <c r="I51" i="31"/>
  <c r="G51" i="31" s="1"/>
  <c r="J51" i="31" s="1"/>
  <c r="L51" i="31" s="1"/>
  <c r="D51" i="31"/>
  <c r="Y50" i="31"/>
  <c r="Z50" i="31" s="1"/>
  <c r="D50" i="31"/>
  <c r="Y49" i="31"/>
  <c r="S49" i="31" s="1"/>
  <c r="I49" i="31"/>
  <c r="G49" i="31" s="1"/>
  <c r="J49" i="31" s="1"/>
  <c r="L49" i="31" s="1"/>
  <c r="D49" i="31"/>
  <c r="Y48" i="31"/>
  <c r="S48" i="31" s="1"/>
  <c r="I48" i="31"/>
  <c r="K48" i="31" s="1"/>
  <c r="D48" i="31"/>
  <c r="Y47" i="31"/>
  <c r="Z47" i="31" s="1"/>
  <c r="Q47" i="31"/>
  <c r="R47" i="31" s="1"/>
  <c r="D47" i="31"/>
  <c r="Y46" i="31"/>
  <c r="Z46" i="31" s="1"/>
  <c r="D46" i="31"/>
  <c r="Y45" i="31"/>
  <c r="Z45" i="31" s="1"/>
  <c r="S45" i="31"/>
  <c r="I45" i="31"/>
  <c r="G45" i="31" s="1"/>
  <c r="J45" i="31" s="1"/>
  <c r="L45" i="31" s="1"/>
  <c r="D45" i="31"/>
  <c r="Y44" i="31"/>
  <c r="S44" i="31" s="1"/>
  <c r="I44" i="31"/>
  <c r="K44" i="31" s="1"/>
  <c r="D44" i="31"/>
  <c r="Y43" i="31"/>
  <c r="Z43" i="31" s="1"/>
  <c r="I43" i="31"/>
  <c r="K43" i="31" s="1"/>
  <c r="D43" i="31"/>
  <c r="Y42" i="31"/>
  <c r="Z42" i="31" s="1"/>
  <c r="D42" i="31"/>
  <c r="Y41" i="31"/>
  <c r="Z41" i="31" s="1"/>
  <c r="I41" i="31"/>
  <c r="G41" i="31" s="1"/>
  <c r="J41" i="31" s="1"/>
  <c r="L41" i="31" s="1"/>
  <c r="D41" i="31"/>
  <c r="Y40" i="31"/>
  <c r="S40" i="31" s="1"/>
  <c r="D40" i="31"/>
  <c r="Y39" i="31"/>
  <c r="S39" i="31" s="1"/>
  <c r="I39" i="31"/>
  <c r="G39" i="31" s="1"/>
  <c r="J39" i="31" s="1"/>
  <c r="L39" i="31" s="1"/>
  <c r="D39" i="31"/>
  <c r="Y38" i="31"/>
  <c r="Z38" i="31" s="1"/>
  <c r="I38" i="31"/>
  <c r="K38" i="31" s="1"/>
  <c r="D38" i="31"/>
  <c r="Y37" i="31"/>
  <c r="S37" i="31" s="1"/>
  <c r="I37" i="31"/>
  <c r="G37" i="31" s="1"/>
  <c r="J37" i="31" s="1"/>
  <c r="L37" i="31" s="1"/>
  <c r="D37" i="31"/>
  <c r="Y36" i="31"/>
  <c r="S36" i="31" s="1"/>
  <c r="D36" i="31"/>
  <c r="Z35" i="31"/>
  <c r="Y35" i="31"/>
  <c r="S35" i="31"/>
  <c r="I35" i="31"/>
  <c r="G35" i="31" s="1"/>
  <c r="J35" i="31" s="1"/>
  <c r="L35" i="31" s="1"/>
  <c r="D35" i="31"/>
  <c r="Y34" i="31"/>
  <c r="Z34" i="31" s="1"/>
  <c r="I34" i="31"/>
  <c r="K34" i="31" s="1"/>
  <c r="D34" i="31"/>
  <c r="Y33" i="31"/>
  <c r="Z33" i="31" s="1"/>
  <c r="I33" i="31"/>
  <c r="G33" i="31" s="1"/>
  <c r="J33" i="31" s="1"/>
  <c r="L33" i="31" s="1"/>
  <c r="D33" i="31"/>
  <c r="Y32" i="31"/>
  <c r="S32" i="31" s="1"/>
  <c r="D32" i="31"/>
  <c r="Y31" i="31"/>
  <c r="Z31" i="31" s="1"/>
  <c r="S31" i="31"/>
  <c r="I31" i="31"/>
  <c r="G31" i="31" s="1"/>
  <c r="J31" i="31" s="1"/>
  <c r="L31" i="31" s="1"/>
  <c r="D31" i="31"/>
  <c r="Y30" i="31"/>
  <c r="Z30" i="31" s="1"/>
  <c r="I30" i="31"/>
  <c r="K30" i="31" s="1"/>
  <c r="D30" i="31"/>
  <c r="Y29" i="31"/>
  <c r="S29" i="31" s="1"/>
  <c r="D29" i="31"/>
  <c r="Y28" i="31"/>
  <c r="S28" i="31" s="1"/>
  <c r="Q28" i="31"/>
  <c r="Q29" i="31" s="1"/>
  <c r="Q30" i="31" s="1"/>
  <c r="D28" i="31"/>
  <c r="Z27" i="31"/>
  <c r="Y27" i="31"/>
  <c r="S27" i="31"/>
  <c r="D27" i="31"/>
  <c r="Y26" i="31"/>
  <c r="Z26" i="31" s="1"/>
  <c r="D26" i="31"/>
  <c r="Y25" i="31"/>
  <c r="S25" i="31" s="1"/>
  <c r="D25" i="31"/>
  <c r="Y24" i="31"/>
  <c r="S24" i="31" s="1"/>
  <c r="I24" i="31"/>
  <c r="K24" i="31" s="1"/>
  <c r="D24" i="31"/>
  <c r="Y23" i="31"/>
  <c r="Z23" i="31" s="1"/>
  <c r="I23" i="31"/>
  <c r="G23" i="31" s="1"/>
  <c r="J23" i="31" s="1"/>
  <c r="L23" i="31" s="1"/>
  <c r="D23" i="31"/>
  <c r="Y22" i="31"/>
  <c r="Z22" i="31" s="1"/>
  <c r="I22" i="31"/>
  <c r="K22" i="31" s="1"/>
  <c r="D22" i="31"/>
  <c r="Y21" i="31"/>
  <c r="S21" i="31" s="1"/>
  <c r="D21" i="31"/>
  <c r="Y20" i="31"/>
  <c r="S20" i="31" s="1"/>
  <c r="D20" i="31"/>
  <c r="Y19" i="31"/>
  <c r="Z19" i="31" s="1"/>
  <c r="S19" i="31"/>
  <c r="Q19" i="31"/>
  <c r="R19" i="31" s="1"/>
  <c r="D19" i="31"/>
  <c r="Y18" i="31"/>
  <c r="Z18" i="31" s="1"/>
  <c r="R18" i="31"/>
  <c r="D18" i="31"/>
  <c r="M13" i="31"/>
  <c r="N13" i="31" s="1"/>
  <c r="M12" i="31"/>
  <c r="N12" i="31" s="1"/>
  <c r="M11" i="31"/>
  <c r="N11" i="31" s="1"/>
  <c r="M10" i="31"/>
  <c r="N10" i="31" s="1"/>
  <c r="M9" i="31"/>
  <c r="N9" i="31" s="1"/>
  <c r="M8" i="31"/>
  <c r="N8" i="31" s="1"/>
  <c r="M7" i="31"/>
  <c r="N7" i="31" s="1"/>
  <c r="M6" i="31"/>
  <c r="N6" i="31" s="1"/>
  <c r="M5" i="31"/>
  <c r="N5" i="31" s="1"/>
  <c r="M4" i="31"/>
  <c r="N4" i="31" s="1"/>
  <c r="M3" i="31"/>
  <c r="N3" i="31" s="1"/>
  <c r="O11" i="26" l="1"/>
  <c r="G11" i="4" s="1"/>
  <c r="AB23" i="26"/>
  <c r="J23" i="4" s="1"/>
  <c r="O24" i="26"/>
  <c r="G24" i="4" s="1"/>
  <c r="AB8" i="26"/>
  <c r="J8" i="4" s="1"/>
  <c r="O9" i="26"/>
  <c r="G9" i="4" s="1"/>
  <c r="O16" i="26"/>
  <c r="G16" i="4" s="1"/>
  <c r="AB25" i="26"/>
  <c r="J25" i="4" s="1"/>
  <c r="O26" i="26"/>
  <c r="G26" i="4" s="1"/>
  <c r="I27" i="31"/>
  <c r="G27" i="31" s="1"/>
  <c r="J27" i="31" s="1"/>
  <c r="L27" i="31" s="1"/>
  <c r="Z39" i="31"/>
  <c r="K55" i="31"/>
  <c r="J7" i="25"/>
  <c r="K8" i="23"/>
  <c r="M8" i="23" s="1"/>
  <c r="J42" i="7"/>
  <c r="H42" i="17" s="1"/>
  <c r="J52" i="7"/>
  <c r="K42" i="7"/>
  <c r="K52" i="7"/>
  <c r="I43" i="7"/>
  <c r="G43" i="17" s="1"/>
  <c r="I53" i="7"/>
  <c r="G44" i="7"/>
  <c r="G54" i="7"/>
  <c r="B45" i="7"/>
  <c r="B55" i="7"/>
  <c r="J46" i="7"/>
  <c r="H46" i="17" s="1"/>
  <c r="J56" i="7"/>
  <c r="K46" i="7"/>
  <c r="K56" i="7"/>
  <c r="I47" i="7"/>
  <c r="G47" i="17" s="1"/>
  <c r="I57" i="7"/>
  <c r="G48" i="7"/>
  <c r="G58" i="7"/>
  <c r="B49" i="7"/>
  <c r="B59" i="7"/>
  <c r="J50" i="7"/>
  <c r="H50" i="17" s="1"/>
  <c r="J60" i="7"/>
  <c r="I51" i="7"/>
  <c r="I61" i="7"/>
  <c r="B3" i="26"/>
  <c r="H52" i="16"/>
  <c r="H54" i="16"/>
  <c r="H56" i="16"/>
  <c r="H58" i="16"/>
  <c r="H60" i="16"/>
  <c r="A53" i="16"/>
  <c r="A55" i="16"/>
  <c r="C56" i="16"/>
  <c r="A57" i="16"/>
  <c r="C58" i="16"/>
  <c r="A59" i="16"/>
  <c r="A61" i="16"/>
  <c r="C52" i="16"/>
  <c r="C54" i="16"/>
  <c r="C60" i="16"/>
  <c r="H53" i="16"/>
  <c r="H55" i="16"/>
  <c r="H57" i="16"/>
  <c r="H59" i="16"/>
  <c r="H61" i="16"/>
  <c r="A52" i="16"/>
  <c r="C53" i="16"/>
  <c r="A54" i="16"/>
  <c r="C55" i="16"/>
  <c r="A56" i="16"/>
  <c r="C57" i="16"/>
  <c r="A58" i="16"/>
  <c r="C59" i="16"/>
  <c r="A60" i="16"/>
  <c r="E60" i="16"/>
  <c r="C61" i="16"/>
  <c r="K9" i="23"/>
  <c r="M9" i="23" s="1"/>
  <c r="Z21" i="31"/>
  <c r="I29" i="31"/>
  <c r="G29" i="31" s="1"/>
  <c r="J29" i="31" s="1"/>
  <c r="L29" i="31" s="1"/>
  <c r="K65" i="31"/>
  <c r="K75" i="31"/>
  <c r="I18" i="31"/>
  <c r="G18" i="31" s="1"/>
  <c r="J18" i="31" s="1"/>
  <c r="L18" i="31" s="1"/>
  <c r="I20" i="31"/>
  <c r="I26" i="31"/>
  <c r="K26" i="31" s="1"/>
  <c r="R28" i="31"/>
  <c r="K169" i="23"/>
  <c r="M169" i="23" s="1"/>
  <c r="K170" i="23"/>
  <c r="M170" i="23" s="1"/>
  <c r="K167" i="23"/>
  <c r="M167" i="23" s="1"/>
  <c r="K173" i="23"/>
  <c r="M173" i="23" s="1"/>
  <c r="K177" i="23"/>
  <c r="M177" i="23" s="1"/>
  <c r="K171" i="23"/>
  <c r="M171" i="23" s="1"/>
  <c r="K172" i="23"/>
  <c r="M172" i="23" s="1"/>
  <c r="K13" i="23"/>
  <c r="M13" i="23" s="1"/>
  <c r="K123" i="23"/>
  <c r="M123" i="23" s="1"/>
  <c r="B42" i="7"/>
  <c r="B52" i="7"/>
  <c r="J43" i="7"/>
  <c r="H43" i="17" s="1"/>
  <c r="J53" i="7"/>
  <c r="K43" i="7"/>
  <c r="K53" i="7"/>
  <c r="I44" i="7"/>
  <c r="G44" i="17" s="1"/>
  <c r="I54" i="7"/>
  <c r="G45" i="7"/>
  <c r="G55" i="7"/>
  <c r="B46" i="7"/>
  <c r="B56" i="7"/>
  <c r="J47" i="7"/>
  <c r="H47" i="17" s="1"/>
  <c r="J57" i="7"/>
  <c r="K47" i="7"/>
  <c r="K57" i="7"/>
  <c r="I48" i="7"/>
  <c r="G48" i="17" s="1"/>
  <c r="I58" i="7"/>
  <c r="G49" i="7"/>
  <c r="G59" i="7"/>
  <c r="B50" i="7"/>
  <c r="B60" i="7"/>
  <c r="J51" i="7"/>
  <c r="J61" i="7"/>
  <c r="B592" i="8"/>
  <c r="B601" i="8"/>
  <c r="E676" i="8"/>
  <c r="B600" i="8"/>
  <c r="C596" i="8"/>
  <c r="B628" i="8"/>
  <c r="D642" i="8"/>
  <c r="C657" i="8"/>
  <c r="B676" i="8"/>
  <c r="E688" i="8"/>
  <c r="C599" i="8"/>
  <c r="E644" i="8"/>
  <c r="D676" i="8"/>
  <c r="C697" i="8"/>
  <c r="B700" i="8"/>
  <c r="B664" i="8"/>
  <c r="C636" i="8"/>
  <c r="B702" i="8"/>
  <c r="B638" i="8"/>
  <c r="C645" i="8"/>
  <c r="D689" i="8"/>
  <c r="D681" i="8"/>
  <c r="C652" i="8"/>
  <c r="D641" i="8"/>
  <c r="D633" i="8"/>
  <c r="B615" i="8"/>
  <c r="B699" i="8"/>
  <c r="B667" i="8"/>
  <c r="B651" i="8"/>
  <c r="C638" i="8"/>
  <c r="D619" i="8"/>
  <c r="C614" i="8"/>
  <c r="D609" i="8"/>
  <c r="E702" i="8"/>
  <c r="D686" i="8"/>
  <c r="C676" i="8"/>
  <c r="B663" i="8"/>
  <c r="D650" i="8"/>
  <c r="C640" i="8"/>
  <c r="B635" i="8"/>
  <c r="D623" i="8"/>
  <c r="D702" i="8"/>
  <c r="C692" i="8"/>
  <c r="C681" i="8"/>
  <c r="D669" i="8"/>
  <c r="E660" i="8"/>
  <c r="C648" i="8"/>
  <c r="C642" i="8"/>
  <c r="C634" i="8"/>
  <c r="C620" i="8"/>
  <c r="D616" i="8"/>
  <c r="C608" i="8"/>
  <c r="E604" i="8"/>
  <c r="C597" i="8"/>
  <c r="D628" i="8"/>
  <c r="B603" i="8"/>
  <c r="B627" i="8"/>
  <c r="C610" i="8"/>
  <c r="D593" i="8"/>
  <c r="B668" i="8"/>
  <c r="C696" i="8"/>
  <c r="E693" i="8"/>
  <c r="D665" i="8"/>
  <c r="E671" i="8"/>
  <c r="B698" i="8"/>
  <c r="C682" i="8"/>
  <c r="E680" i="8"/>
  <c r="E670" i="8"/>
  <c r="B688" i="8"/>
  <c r="B662" i="8"/>
  <c r="B654" i="8"/>
  <c r="B596" i="8"/>
  <c r="E592" i="8"/>
  <c r="E624" i="8"/>
  <c r="E684" i="8"/>
  <c r="E610" i="8"/>
  <c r="C600" i="8"/>
  <c r="E632" i="8"/>
  <c r="D644" i="8"/>
  <c r="C661" i="8"/>
  <c r="C684" i="8"/>
  <c r="D690" i="8"/>
  <c r="C603" i="8"/>
  <c r="D656" i="8"/>
  <c r="D684" i="8"/>
  <c r="E700" i="8"/>
  <c r="B692" i="8"/>
  <c r="C660" i="8"/>
  <c r="D620" i="8"/>
  <c r="B678" i="8"/>
  <c r="E618" i="8"/>
  <c r="E701" i="8"/>
  <c r="E617" i="8"/>
  <c r="B687" i="8"/>
  <c r="C666" i="8"/>
  <c r="C650" i="8"/>
  <c r="D640" i="8"/>
  <c r="B631" i="8"/>
  <c r="B612" i="8"/>
  <c r="B703" i="8"/>
  <c r="D697" i="8"/>
  <c r="C664" i="8"/>
  <c r="D649" i="8"/>
  <c r="C630" i="8"/>
  <c r="D617" i="8"/>
  <c r="B611" i="8"/>
  <c r="C606" i="8"/>
  <c r="C700" i="8"/>
  <c r="D685" i="8"/>
  <c r="D672" i="8"/>
  <c r="D661" i="8"/>
  <c r="E648" i="8"/>
  <c r="E638" i="8"/>
  <c r="C632" i="8"/>
  <c r="D605" i="8"/>
  <c r="D701" i="8"/>
  <c r="C689" i="8"/>
  <c r="E678" i="8"/>
  <c r="B666" i="8"/>
  <c r="C658" i="8"/>
  <c r="E646" i="8"/>
  <c r="B640" i="8"/>
  <c r="E631" i="8"/>
  <c r="C618" i="8"/>
  <c r="D612" i="8"/>
  <c r="E608" i="8"/>
  <c r="B595" i="8"/>
  <c r="B624" i="8"/>
  <c r="D600" i="8"/>
  <c r="D625" i="8"/>
  <c r="D599" i="8"/>
  <c r="B591" i="8"/>
  <c r="B680" i="8"/>
  <c r="C668" i="8"/>
  <c r="D696" i="8"/>
  <c r="D677" i="8"/>
  <c r="C665" i="8"/>
  <c r="B659" i="8"/>
  <c r="D698" i="8"/>
  <c r="B682" i="8"/>
  <c r="C670" i="8"/>
  <c r="E668" i="8"/>
  <c r="C685" i="8"/>
  <c r="B660" i="8"/>
  <c r="B652" i="8"/>
  <c r="B634" i="8"/>
  <c r="E690" i="8"/>
  <c r="E673" i="8"/>
  <c r="B658" i="8"/>
  <c r="D646" i="8"/>
  <c r="D632" i="8"/>
  <c r="C612" i="8"/>
  <c r="D592" i="8"/>
  <c r="E650" i="8"/>
  <c r="D596" i="8"/>
  <c r="D595" i="8"/>
  <c r="E628" i="8"/>
  <c r="E616" i="8"/>
  <c r="E620" i="8"/>
  <c r="E636" i="8"/>
  <c r="E645" i="8"/>
  <c r="E669" i="8"/>
  <c r="E685" i="8"/>
  <c r="D692" i="8"/>
  <c r="D624" i="8"/>
  <c r="E657" i="8"/>
  <c r="E692" i="8"/>
  <c r="C688" i="8"/>
  <c r="B656" i="8"/>
  <c r="B608" i="8"/>
  <c r="E619" i="8"/>
  <c r="D674" i="8"/>
  <c r="C673" i="8"/>
  <c r="B609" i="8"/>
  <c r="C686" i="8"/>
  <c r="C662" i="8"/>
  <c r="C646" i="8"/>
  <c r="D637" i="8"/>
  <c r="C626" i="8"/>
  <c r="E612" i="8"/>
  <c r="C702" i="8"/>
  <c r="C678" i="8"/>
  <c r="D660" i="8"/>
  <c r="D648" i="8"/>
  <c r="B619" i="8"/>
  <c r="B617" i="8"/>
  <c r="C611" i="8"/>
  <c r="D606" i="8"/>
  <c r="C694" i="8"/>
  <c r="E681" i="8"/>
  <c r="E666" i="8"/>
  <c r="D657" i="8"/>
  <c r="B647" i="8"/>
  <c r="E637" i="8"/>
  <c r="B625" i="8"/>
  <c r="D602" i="8"/>
  <c r="E697" i="8"/>
  <c r="D688" i="8"/>
  <c r="B675" i="8"/>
  <c r="D664" i="8"/>
  <c r="E652" i="8"/>
  <c r="D645" i="8"/>
  <c r="D638" i="8"/>
  <c r="C622" i="8"/>
  <c r="B618" i="8"/>
  <c r="B610" i="8"/>
  <c r="C604" i="8"/>
  <c r="D613" i="8"/>
  <c r="E594" i="8"/>
  <c r="D621" i="8"/>
  <c r="E597" i="8"/>
  <c r="C680" i="8"/>
  <c r="D668" i="8"/>
  <c r="D693" i="8"/>
  <c r="C677" i="8"/>
  <c r="E665" i="8"/>
  <c r="E659" i="8"/>
  <c r="E698" i="8"/>
  <c r="D682" i="8"/>
  <c r="B670" i="8"/>
  <c r="C701" i="8"/>
  <c r="B674" i="8"/>
  <c r="E658" i="8"/>
  <c r="C649" i="8"/>
  <c r="B632" i="8"/>
  <c r="D658" i="8"/>
  <c r="E689" i="8"/>
  <c r="D666" i="8"/>
  <c r="E654" i="8"/>
  <c r="C644" i="8"/>
  <c r="E626" i="8"/>
  <c r="D604" i="8"/>
  <c r="E591" i="8"/>
  <c r="E649" i="8"/>
  <c r="E641" i="8"/>
  <c r="B626" i="8"/>
  <c r="C605" i="8"/>
  <c r="D591" i="8"/>
  <c r="E679" i="8"/>
  <c r="B697" i="8"/>
  <c r="B689" i="8"/>
  <c r="B681" i="8"/>
  <c r="B673" i="8"/>
  <c r="B665" i="8"/>
  <c r="B657" i="8"/>
  <c r="E600" i="8"/>
  <c r="E596" i="8"/>
  <c r="B597" i="8"/>
  <c r="E656" i="8"/>
  <c r="E590" i="8"/>
  <c r="E625" i="8"/>
  <c r="E640" i="8"/>
  <c r="C656" i="8"/>
  <c r="C672" i="8"/>
  <c r="E686" i="8"/>
  <c r="B694" i="8"/>
  <c r="C628" i="8"/>
  <c r="E672" i="8"/>
  <c r="E694" i="8"/>
  <c r="B684" i="8"/>
  <c r="B648" i="8"/>
  <c r="B642" i="8"/>
  <c r="C669" i="8"/>
  <c r="B691" i="8"/>
  <c r="B683" i="8"/>
  <c r="B655" i="8"/>
  <c r="B643" i="8"/>
  <c r="B636" i="8"/>
  <c r="C621" i="8"/>
  <c r="D700" i="8"/>
  <c r="C674" i="8"/>
  <c r="C654" i="8"/>
  <c r="B639" i="8"/>
  <c r="C619" i="8"/>
  <c r="C617" i="8"/>
  <c r="E611" i="8"/>
  <c r="E664" i="8"/>
  <c r="B623" i="8"/>
  <c r="D673" i="8"/>
  <c r="C637" i="8"/>
  <c r="B604" i="8"/>
  <c r="B616" i="8"/>
  <c r="E677" i="8"/>
  <c r="E682" i="8"/>
  <c r="E655" i="8"/>
  <c r="D678" i="8"/>
  <c r="E653" i="8"/>
  <c r="C624" i="8"/>
  <c r="D654" i="8"/>
  <c r="E642" i="8"/>
  <c r="D622" i="8"/>
  <c r="E599" i="8"/>
  <c r="E687" i="8"/>
  <c r="D695" i="8"/>
  <c r="B685" i="8"/>
  <c r="D675" i="8"/>
  <c r="D663" i="8"/>
  <c r="B653" i="8"/>
  <c r="B645" i="8"/>
  <c r="B637" i="8"/>
  <c r="E630" i="8"/>
  <c r="B621" i="8"/>
  <c r="C607" i="8"/>
  <c r="D601" i="8"/>
  <c r="E683" i="8"/>
  <c r="C703" i="8"/>
  <c r="C687" i="8"/>
  <c r="C671" i="8"/>
  <c r="C655" i="8"/>
  <c r="C639" i="8"/>
  <c r="C629" i="8"/>
  <c r="B602" i="8"/>
  <c r="E651" i="8"/>
  <c r="B630" i="8"/>
  <c r="C625" i="8"/>
  <c r="C615" i="8"/>
  <c r="D610" i="8"/>
  <c r="E605" i="8"/>
  <c r="C590" i="8"/>
  <c r="D3" i="8"/>
  <c r="B599" i="8"/>
  <c r="D653" i="8"/>
  <c r="E602" i="8"/>
  <c r="D662" i="8"/>
  <c r="B620" i="8"/>
  <c r="D629" i="8"/>
  <c r="E595" i="8"/>
  <c r="D680" i="8"/>
  <c r="B671" i="8"/>
  <c r="D670" i="8"/>
  <c r="C641" i="8"/>
  <c r="E674" i="8"/>
  <c r="D652" i="8"/>
  <c r="C616" i="8"/>
  <c r="C653" i="8"/>
  <c r="D634" i="8"/>
  <c r="E609" i="8"/>
  <c r="B593" i="8"/>
  <c r="D703" i="8"/>
  <c r="B693" i="8"/>
  <c r="D683" i="8"/>
  <c r="D671" i="8"/>
  <c r="B661" i="8"/>
  <c r="D651" i="8"/>
  <c r="D643" i="8"/>
  <c r="D635" i="8"/>
  <c r="E629" i="8"/>
  <c r="E615" i="8"/>
  <c r="B606" i="8"/>
  <c r="B594" i="8"/>
  <c r="E675" i="8"/>
  <c r="C699" i="8"/>
  <c r="C683" i="8"/>
  <c r="C667" i="8"/>
  <c r="C651" i="8"/>
  <c r="C635" i="8"/>
  <c r="D615" i="8"/>
  <c r="C602" i="8"/>
  <c r="B598" i="8"/>
  <c r="B629" i="8"/>
  <c r="E623" i="8"/>
  <c r="B614" i="8"/>
  <c r="C609" i="8"/>
  <c r="E601" i="8"/>
  <c r="D590" i="8"/>
  <c r="E3" i="8"/>
  <c r="C690" i="8"/>
  <c r="B644" i="8"/>
  <c r="B695" i="8"/>
  <c r="B650" i="8"/>
  <c r="D618" i="8"/>
  <c r="B607" i="8"/>
  <c r="B696" i="8"/>
  <c r="C698" i="8"/>
  <c r="B690" i="8"/>
  <c r="E635" i="8"/>
  <c r="E593" i="8"/>
  <c r="E662" i="8"/>
  <c r="E634" i="8"/>
  <c r="E603" i="8"/>
  <c r="E647" i="8"/>
  <c r="C633" i="8"/>
  <c r="D607" i="8"/>
  <c r="E703" i="8"/>
  <c r="B701" i="8"/>
  <c r="D691" i="8"/>
  <c r="D679" i="8"/>
  <c r="B669" i="8"/>
  <c r="D659" i="8"/>
  <c r="B649" i="8"/>
  <c r="B641" i="8"/>
  <c r="B633" i="8"/>
  <c r="C623" i="8"/>
  <c r="E614" i="8"/>
  <c r="B605" i="8"/>
  <c r="C594" i="8"/>
  <c r="E667" i="8"/>
  <c r="C695" i="8"/>
  <c r="C679" i="8"/>
  <c r="C663" i="8"/>
  <c r="C647" i="8"/>
  <c r="C631" i="8"/>
  <c r="D614" i="8"/>
  <c r="E695" i="8"/>
  <c r="C598" i="8"/>
  <c r="D627" i="8"/>
  <c r="E622" i="8"/>
  <c r="B613" i="8"/>
  <c r="E607" i="8"/>
  <c r="E598" i="8"/>
  <c r="C595" i="8"/>
  <c r="B3" i="8"/>
  <c r="B679" i="8"/>
  <c r="D636" i="8"/>
  <c r="B686" i="8"/>
  <c r="E643" i="8"/>
  <c r="D608" i="8"/>
  <c r="C592" i="8"/>
  <c r="C693" i="8"/>
  <c r="E696" i="8"/>
  <c r="B672" i="8"/>
  <c r="C627" i="8"/>
  <c r="D694" i="8"/>
  <c r="E661" i="8"/>
  <c r="E633" i="8"/>
  <c r="C593" i="8"/>
  <c r="B646" i="8"/>
  <c r="E627" i="8"/>
  <c r="D603" i="8"/>
  <c r="E699" i="8"/>
  <c r="D699" i="8"/>
  <c r="D687" i="8"/>
  <c r="B677" i="8"/>
  <c r="D667" i="8"/>
  <c r="D655" i="8"/>
  <c r="D647" i="8"/>
  <c r="D639" i="8"/>
  <c r="D631" i="8"/>
  <c r="B622" i="8"/>
  <c r="E613" i="8"/>
  <c r="C601" i="8"/>
  <c r="D594" i="8"/>
  <c r="E691" i="8"/>
  <c r="E639" i="8"/>
  <c r="C691" i="8"/>
  <c r="C675" i="8"/>
  <c r="C659" i="8"/>
  <c r="C643" i="8"/>
  <c r="D630" i="8"/>
  <c r="C613" i="8"/>
  <c r="E663" i="8"/>
  <c r="D598" i="8"/>
  <c r="D626" i="8"/>
  <c r="E621" i="8"/>
  <c r="D611" i="8"/>
  <c r="E606" i="8"/>
  <c r="B590" i="8"/>
  <c r="C591" i="8"/>
  <c r="D597" i="8"/>
  <c r="C3" i="8"/>
  <c r="B5" i="8"/>
  <c r="B8" i="8"/>
  <c r="B4" i="8"/>
  <c r="B7" i="8"/>
  <c r="B6" i="8"/>
  <c r="C6" i="8"/>
  <c r="D6" i="8"/>
  <c r="E6" i="8"/>
  <c r="C5" i="8"/>
  <c r="C8" i="8"/>
  <c r="C4" i="8"/>
  <c r="C7" i="8"/>
  <c r="D5" i="8"/>
  <c r="D8" i="8"/>
  <c r="D4" i="8"/>
  <c r="D7" i="8"/>
  <c r="E7" i="8"/>
  <c r="E5" i="8"/>
  <c r="E8" i="8"/>
  <c r="E4" i="8"/>
  <c r="T33" i="15"/>
  <c r="K23" i="31"/>
  <c r="I19" i="31"/>
  <c r="I21" i="31"/>
  <c r="G21" i="31" s="1"/>
  <c r="J21" i="31" s="1"/>
  <c r="L21" i="31" s="1"/>
  <c r="K49" i="31"/>
  <c r="R70" i="31"/>
  <c r="G22" i="31"/>
  <c r="J22" i="31" s="1"/>
  <c r="L22" i="31" s="1"/>
  <c r="I25" i="31"/>
  <c r="G25" i="31" s="1"/>
  <c r="J25" i="31" s="1"/>
  <c r="L25" i="31" s="1"/>
  <c r="I28" i="31"/>
  <c r="I10" i="25"/>
  <c r="K11" i="23"/>
  <c r="M11" i="23" s="1"/>
  <c r="F5" i="15"/>
  <c r="H19" i="7" s="1"/>
  <c r="F19" i="17" s="1"/>
  <c r="G42" i="7"/>
  <c r="G52" i="7"/>
  <c r="B43" i="7"/>
  <c r="B53" i="7"/>
  <c r="J44" i="7"/>
  <c r="H44" i="17" s="1"/>
  <c r="J54" i="7"/>
  <c r="K44" i="7"/>
  <c r="K54" i="7"/>
  <c r="I45" i="7"/>
  <c r="G45" i="17" s="1"/>
  <c r="I55" i="7"/>
  <c r="G46" i="7"/>
  <c r="G56" i="7"/>
  <c r="B47" i="7"/>
  <c r="B57" i="7"/>
  <c r="J48" i="7"/>
  <c r="H48" i="17" s="1"/>
  <c r="J58" i="7"/>
  <c r="K48" i="7"/>
  <c r="K58" i="7"/>
  <c r="I49" i="7"/>
  <c r="G49" i="17" s="1"/>
  <c r="I59" i="7"/>
  <c r="G50" i="7"/>
  <c r="G60" i="7"/>
  <c r="B51" i="7"/>
  <c r="B61" i="7"/>
  <c r="K5" i="23"/>
  <c r="M5" i="23" s="1"/>
  <c r="K128" i="23"/>
  <c r="M128" i="23" s="1"/>
  <c r="I42" i="7"/>
  <c r="G42" i="17" s="1"/>
  <c r="I52" i="7"/>
  <c r="G43" i="7"/>
  <c r="G53" i="7"/>
  <c r="B44" i="7"/>
  <c r="B54" i="7"/>
  <c r="J45" i="7"/>
  <c r="H45" i="17" s="1"/>
  <c r="J55" i="7"/>
  <c r="K45" i="7"/>
  <c r="K55" i="7"/>
  <c r="I46" i="7"/>
  <c r="G46" i="17" s="1"/>
  <c r="I56" i="7"/>
  <c r="G47" i="7"/>
  <c r="G57" i="7"/>
  <c r="B48" i="7"/>
  <c r="B58" i="7"/>
  <c r="J49" i="7"/>
  <c r="H49" i="17" s="1"/>
  <c r="J59" i="7"/>
  <c r="K49" i="7"/>
  <c r="K59" i="7"/>
  <c r="I50" i="7"/>
  <c r="G50" i="17" s="1"/>
  <c r="I60" i="7"/>
  <c r="G51" i="7"/>
  <c r="G61" i="7"/>
  <c r="AB17" i="26"/>
  <c r="J17" i="4" s="1"/>
  <c r="O18" i="26"/>
  <c r="G18" i="4" s="1"/>
  <c r="F189" i="1"/>
  <c r="I187" i="1"/>
  <c r="H188" i="1"/>
  <c r="C189" i="1"/>
  <c r="K189" i="1"/>
  <c r="H190" i="1"/>
  <c r="C191" i="1"/>
  <c r="I191" i="1"/>
  <c r="E192" i="1"/>
  <c r="F195" i="1"/>
  <c r="I196" i="1"/>
  <c r="E197" i="1"/>
  <c r="K197" i="1"/>
  <c r="H198" i="1"/>
  <c r="I184" i="1"/>
  <c r="F185" i="1"/>
  <c r="I188" i="1"/>
  <c r="E189" i="1"/>
  <c r="I190" i="1"/>
  <c r="E191" i="1"/>
  <c r="K191" i="1"/>
  <c r="H192" i="1"/>
  <c r="F197" i="1"/>
  <c r="I198" i="1"/>
  <c r="E199" i="1"/>
  <c r="K199" i="1"/>
  <c r="G189" i="1"/>
  <c r="D190" i="1"/>
  <c r="F191" i="1"/>
  <c r="I192" i="1"/>
  <c r="F199" i="1"/>
  <c r="K185" i="1"/>
  <c r="F187" i="1"/>
  <c r="B189" i="1"/>
  <c r="D192" i="1"/>
  <c r="I197" i="1"/>
  <c r="B199" i="1"/>
  <c r="E190" i="1"/>
  <c r="C197" i="1"/>
  <c r="D184" i="1"/>
  <c r="I189" i="1"/>
  <c r="B191" i="1"/>
  <c r="H196" i="1"/>
  <c r="C199" i="1"/>
  <c r="K195" i="1"/>
  <c r="I186" i="1"/>
  <c r="E188" i="1"/>
  <c r="G191" i="1"/>
  <c r="E195" i="1"/>
  <c r="E198" i="1"/>
  <c r="G199" i="1"/>
  <c r="B185" i="1"/>
  <c r="I199" i="1"/>
  <c r="F193" i="1"/>
  <c r="H194" i="1"/>
  <c r="B197" i="1"/>
  <c r="D198" i="1"/>
  <c r="G193" i="1"/>
  <c r="K193" i="1"/>
  <c r="I194" i="1"/>
  <c r="G197" i="1"/>
  <c r="B192" i="1"/>
  <c r="I185" i="1"/>
  <c r="G195" i="1"/>
  <c r="D195" i="1"/>
  <c r="B194" i="1"/>
  <c r="B195" i="1"/>
  <c r="C193" i="1"/>
  <c r="D186" i="1"/>
  <c r="E196" i="1"/>
  <c r="D191" i="1"/>
  <c r="B184" i="1"/>
  <c r="K187" i="1"/>
  <c r="D187" i="1"/>
  <c r="C187" i="1"/>
  <c r="E193" i="1"/>
  <c r="C195" i="1"/>
  <c r="C185" i="1"/>
  <c r="B190" i="1"/>
  <c r="G198" i="1"/>
  <c r="G194" i="1"/>
  <c r="G190" i="1"/>
  <c r="H199" i="1"/>
  <c r="K196" i="1"/>
  <c r="F194" i="1"/>
  <c r="H191" i="1"/>
  <c r="K188" i="1"/>
  <c r="F186" i="1"/>
  <c r="D194" i="1"/>
  <c r="D193" i="1"/>
  <c r="B188" i="1"/>
  <c r="B198" i="1"/>
  <c r="B186" i="1"/>
  <c r="D189" i="1"/>
  <c r="C198" i="1"/>
  <c r="C190" i="1"/>
  <c r="C186" i="1"/>
  <c r="F196" i="1"/>
  <c r="K190" i="1"/>
  <c r="C194" i="1"/>
  <c r="K198" i="1"/>
  <c r="H193" i="1"/>
  <c r="F188" i="1"/>
  <c r="E194" i="1"/>
  <c r="D199" i="1"/>
  <c r="G192" i="1"/>
  <c r="H195" i="1"/>
  <c r="F190" i="1"/>
  <c r="I195" i="1"/>
  <c r="C192" i="1"/>
  <c r="C184" i="1"/>
  <c r="K194" i="1"/>
  <c r="H189" i="1"/>
  <c r="K184" i="1"/>
  <c r="B193" i="1"/>
  <c r="D196" i="1"/>
  <c r="D188" i="1"/>
  <c r="D197" i="1"/>
  <c r="B196" i="1"/>
  <c r="G196" i="1"/>
  <c r="G188" i="1"/>
  <c r="F198" i="1"/>
  <c r="K192" i="1"/>
  <c r="F184" i="1"/>
  <c r="I193" i="1"/>
  <c r="D185" i="1"/>
  <c r="B187" i="1"/>
  <c r="C196" i="1"/>
  <c r="C188" i="1"/>
  <c r="H197" i="1"/>
  <c r="F192" i="1"/>
  <c r="K186" i="1"/>
  <c r="J444" i="27"/>
  <c r="J516" i="27"/>
  <c r="J518" i="27"/>
  <c r="J520" i="27"/>
  <c r="J522" i="27"/>
  <c r="J524" i="27"/>
  <c r="J526" i="27"/>
  <c r="J528" i="27"/>
  <c r="J530" i="27"/>
  <c r="J532" i="27"/>
  <c r="J534" i="27"/>
  <c r="J536" i="27"/>
  <c r="J538" i="27"/>
  <c r="J540" i="27"/>
  <c r="J542" i="27"/>
  <c r="J544" i="27"/>
  <c r="J546" i="27"/>
  <c r="J548" i="27"/>
  <c r="J550" i="27"/>
  <c r="J552" i="27"/>
  <c r="J554" i="27"/>
  <c r="J556" i="27"/>
  <c r="J558" i="27"/>
  <c r="J560" i="27"/>
  <c r="J562" i="27"/>
  <c r="J564" i="27"/>
  <c r="J566" i="27"/>
  <c r="J568" i="27"/>
  <c r="J570" i="27"/>
  <c r="J572" i="27"/>
  <c r="J574" i="27"/>
  <c r="J576" i="27"/>
  <c r="J578" i="27"/>
  <c r="J580" i="27"/>
  <c r="J582" i="27"/>
  <c r="J584" i="27"/>
  <c r="J586" i="27"/>
  <c r="J588" i="27"/>
  <c r="J497" i="27"/>
  <c r="G499" i="27"/>
  <c r="H499" i="27" s="1"/>
  <c r="J467" i="27"/>
  <c r="J484" i="27"/>
  <c r="J496" i="27"/>
  <c r="J498" i="27"/>
  <c r="G513" i="27"/>
  <c r="H513" i="27" s="1"/>
  <c r="J414" i="27"/>
  <c r="J412" i="27"/>
  <c r="G560" i="27"/>
  <c r="H560" i="27" s="1"/>
  <c r="J503" i="27"/>
  <c r="J512" i="27"/>
  <c r="G526" i="27"/>
  <c r="H526" i="27" s="1"/>
  <c r="J478" i="27"/>
  <c r="J479" i="27"/>
  <c r="J486" i="27"/>
  <c r="J445" i="27"/>
  <c r="J446" i="27"/>
  <c r="G524" i="27"/>
  <c r="H524" i="27" s="1"/>
  <c r="J485" i="27"/>
  <c r="J557" i="27"/>
  <c r="J525" i="27"/>
  <c r="J361" i="27"/>
  <c r="J505" i="27"/>
  <c r="J454" i="27"/>
  <c r="J581" i="27"/>
  <c r="J549" i="27"/>
  <c r="J517" i="27"/>
  <c r="J357" i="27"/>
  <c r="J358" i="27"/>
  <c r="J515" i="27"/>
  <c r="J561" i="27"/>
  <c r="J529" i="27"/>
  <c r="J421" i="27"/>
  <c r="J355" i="27"/>
  <c r="J425" i="27"/>
  <c r="G470" i="27"/>
  <c r="H470" i="27" s="1"/>
  <c r="J456" i="27"/>
  <c r="J487" i="27"/>
  <c r="J437" i="27"/>
  <c r="J463" i="27"/>
  <c r="J514" i="27"/>
  <c r="J492" i="27"/>
  <c r="G504" i="27"/>
  <c r="H504" i="27" s="1"/>
  <c r="J583" i="27"/>
  <c r="J567" i="27"/>
  <c r="J551" i="27"/>
  <c r="J539" i="27"/>
  <c r="J468" i="27"/>
  <c r="J447" i="27"/>
  <c r="J488" i="27"/>
  <c r="J533" i="27"/>
  <c r="J365" i="27"/>
  <c r="J458" i="27"/>
  <c r="J354" i="27"/>
  <c r="J375" i="27"/>
  <c r="J569" i="27"/>
  <c r="J521" i="27"/>
  <c r="J363" i="27"/>
  <c r="J429" i="27"/>
  <c r="G376" i="27"/>
  <c r="H376" i="27" s="1"/>
  <c r="J432" i="27"/>
  <c r="J508" i="27"/>
  <c r="J448" i="27"/>
  <c r="J559" i="27"/>
  <c r="J531" i="27"/>
  <c r="J543" i="27"/>
  <c r="J422" i="27"/>
  <c r="J483" i="27"/>
  <c r="J426" i="27"/>
  <c r="J472" i="27"/>
  <c r="J459" i="27"/>
  <c r="J500" i="27"/>
  <c r="J482" i="27"/>
  <c r="J474" i="27"/>
  <c r="J475" i="27"/>
  <c r="J439" i="27"/>
  <c r="J471" i="27"/>
  <c r="J455" i="27"/>
  <c r="J443" i="27"/>
  <c r="J385" i="27"/>
  <c r="J410" i="27"/>
  <c r="J382" i="27"/>
  <c r="J406" i="27"/>
  <c r="J403" i="27"/>
  <c r="J391" i="27"/>
  <c r="J400" i="27"/>
  <c r="J377" i="27"/>
  <c r="J360" i="27"/>
  <c r="J433" i="27"/>
  <c r="J573" i="27"/>
  <c r="J399" i="27"/>
  <c r="J440" i="27"/>
  <c r="J553" i="27"/>
  <c r="J494" i="27"/>
  <c r="J547" i="27"/>
  <c r="J519" i="27"/>
  <c r="J504" i="27"/>
  <c r="J555" i="27"/>
  <c r="J420" i="27"/>
  <c r="J464" i="27"/>
  <c r="J511" i="27"/>
  <c r="J495" i="27"/>
  <c r="J481" i="27"/>
  <c r="J388" i="27"/>
  <c r="J415" i="27"/>
  <c r="G371" i="27"/>
  <c r="H371" i="27" s="1"/>
  <c r="J373" i="27"/>
  <c r="J372" i="27"/>
  <c r="J369" i="27"/>
  <c r="J359" i="27"/>
  <c r="J480" i="27"/>
  <c r="J371" i="27"/>
  <c r="J398" i="27"/>
  <c r="G500" i="27"/>
  <c r="H500" i="27" s="1"/>
  <c r="J571" i="27"/>
  <c r="J473" i="27"/>
  <c r="G399" i="27"/>
  <c r="H399" i="27" s="1"/>
  <c r="J430" i="27"/>
  <c r="J470" i="27"/>
  <c r="J460" i="27"/>
  <c r="J442" i="27"/>
  <c r="J379" i="27"/>
  <c r="J431" i="27"/>
  <c r="J423" i="27"/>
  <c r="J405" i="27"/>
  <c r="J395" i="27"/>
  <c r="J402" i="27"/>
  <c r="J390" i="27"/>
  <c r="J392" i="27"/>
  <c r="J356" i="27"/>
  <c r="J565" i="27"/>
  <c r="J438" i="27"/>
  <c r="J585" i="27"/>
  <c r="J510" i="27"/>
  <c r="J457" i="27"/>
  <c r="J493" i="27"/>
  <c r="J499" i="27"/>
  <c r="J587" i="27"/>
  <c r="G535" i="27"/>
  <c r="H535" i="27" s="1"/>
  <c r="J575" i="27"/>
  <c r="J507" i="27"/>
  <c r="J469" i="27"/>
  <c r="J461" i="27"/>
  <c r="J489" i="27"/>
  <c r="J416" i="27"/>
  <c r="J465" i="27"/>
  <c r="J449" i="27"/>
  <c r="G429" i="27"/>
  <c r="H429" i="27" s="1"/>
  <c r="J407" i="27"/>
  <c r="J394" i="27"/>
  <c r="J383" i="27"/>
  <c r="J401" i="27"/>
  <c r="J380" i="27"/>
  <c r="J541" i="27"/>
  <c r="J577" i="27"/>
  <c r="J417" i="27"/>
  <c r="J509" i="27"/>
  <c r="J434" i="27"/>
  <c r="J453" i="27"/>
  <c r="G394" i="27"/>
  <c r="H394" i="27" s="1"/>
  <c r="J579" i="27"/>
  <c r="J535" i="27"/>
  <c r="J451" i="27"/>
  <c r="G422" i="27"/>
  <c r="H422" i="27" s="1"/>
  <c r="J491" i="27"/>
  <c r="J506" i="27"/>
  <c r="J477" i="27"/>
  <c r="J378" i="27"/>
  <c r="J427" i="27"/>
  <c r="J411" i="27"/>
  <c r="J386" i="27"/>
  <c r="J409" i="27"/>
  <c r="J396" i="27"/>
  <c r="J374" i="27"/>
  <c r="J404" i="27"/>
  <c r="G370" i="27"/>
  <c r="H370" i="27" s="1"/>
  <c r="J366" i="27"/>
  <c r="J545" i="27"/>
  <c r="J413" i="27"/>
  <c r="J513" i="27"/>
  <c r="J367" i="27"/>
  <c r="J563" i="27"/>
  <c r="J527" i="27"/>
  <c r="G453" i="27"/>
  <c r="H453" i="27" s="1"/>
  <c r="J428" i="27"/>
  <c r="G492" i="27"/>
  <c r="H492" i="27" s="1"/>
  <c r="G557" i="27"/>
  <c r="H557" i="27" s="1"/>
  <c r="J501" i="27"/>
  <c r="J476" i="27"/>
  <c r="J418" i="27"/>
  <c r="J393" i="27"/>
  <c r="J387" i="27"/>
  <c r="J389" i="27"/>
  <c r="J397" i="27"/>
  <c r="J408" i="27"/>
  <c r="J381" i="27"/>
  <c r="J368" i="27"/>
  <c r="J362" i="27"/>
  <c r="J537" i="27"/>
  <c r="J452" i="27"/>
  <c r="J370" i="27"/>
  <c r="G512" i="27"/>
  <c r="H512" i="27" s="1"/>
  <c r="G364" i="27"/>
  <c r="H364" i="27" s="1"/>
  <c r="J436" i="27"/>
  <c r="J523" i="27"/>
  <c r="J502" i="27"/>
  <c r="J441" i="27"/>
  <c r="J462" i="27"/>
  <c r="J490" i="27"/>
  <c r="J424" i="27"/>
  <c r="J466" i="27"/>
  <c r="J450" i="27"/>
  <c r="J435" i="27"/>
  <c r="J419" i="27"/>
  <c r="J384" i="27"/>
  <c r="J353" i="27"/>
  <c r="J376" i="27"/>
  <c r="J364" i="27"/>
  <c r="F173" i="1"/>
  <c r="I174" i="1"/>
  <c r="F181" i="1"/>
  <c r="I182" i="1"/>
  <c r="I168" i="1"/>
  <c r="D168" i="1"/>
  <c r="F169" i="1"/>
  <c r="I170" i="1"/>
  <c r="K171" i="1"/>
  <c r="D174" i="1"/>
  <c r="I176" i="1"/>
  <c r="F177" i="1"/>
  <c r="I180" i="1"/>
  <c r="B173" i="1"/>
  <c r="I173" i="1"/>
  <c r="D182" i="1"/>
  <c r="C173" i="1"/>
  <c r="K173" i="1"/>
  <c r="B181" i="1"/>
  <c r="I181" i="1"/>
  <c r="B169" i="1"/>
  <c r="F171" i="1"/>
  <c r="F183" i="1"/>
  <c r="K181" i="1"/>
  <c r="D170" i="1"/>
  <c r="I172" i="1"/>
  <c r="C181" i="1"/>
  <c r="C175" i="1"/>
  <c r="F179" i="1"/>
  <c r="K177" i="1"/>
  <c r="D169" i="1"/>
  <c r="K169" i="1"/>
  <c r="D180" i="1"/>
  <c r="B176" i="1"/>
  <c r="C171" i="1"/>
  <c r="B183" i="1"/>
  <c r="K175" i="1"/>
  <c r="F175" i="1"/>
  <c r="C179" i="1"/>
  <c r="B178" i="1"/>
  <c r="I178" i="1"/>
  <c r="B170" i="1"/>
  <c r="C169" i="1"/>
  <c r="D177" i="1"/>
  <c r="D171" i="1"/>
  <c r="I171" i="1"/>
  <c r="B168" i="1"/>
  <c r="B182" i="1"/>
  <c r="I179" i="1"/>
  <c r="I175" i="1"/>
  <c r="D178" i="1"/>
  <c r="B180" i="1"/>
  <c r="D172" i="1"/>
  <c r="K183" i="1"/>
  <c r="D173" i="1"/>
  <c r="K180" i="1"/>
  <c r="F178" i="1"/>
  <c r="K172" i="1"/>
  <c r="F170" i="1"/>
  <c r="B177" i="1"/>
  <c r="D179" i="1"/>
  <c r="D176" i="1"/>
  <c r="I169" i="1"/>
  <c r="C177" i="1"/>
  <c r="B171" i="1"/>
  <c r="C178" i="1"/>
  <c r="C170" i="1"/>
  <c r="C182" i="1"/>
  <c r="C174" i="1"/>
  <c r="B179" i="1"/>
  <c r="C183" i="1"/>
  <c r="I177" i="1"/>
  <c r="D183" i="1"/>
  <c r="D181" i="1"/>
  <c r="F182" i="1"/>
  <c r="K178" i="1"/>
  <c r="K174" i="1"/>
  <c r="F168" i="1"/>
  <c r="K179" i="1"/>
  <c r="B172" i="1"/>
  <c r="B174" i="1"/>
  <c r="C176" i="1"/>
  <c r="C168" i="1"/>
  <c r="F174" i="1"/>
  <c r="K170" i="1"/>
  <c r="D175" i="1"/>
  <c r="G172" i="1"/>
  <c r="F180" i="1"/>
  <c r="K176" i="1"/>
  <c r="B175" i="1"/>
  <c r="I183" i="1"/>
  <c r="C180" i="1"/>
  <c r="C172" i="1"/>
  <c r="K182" i="1"/>
  <c r="F176" i="1"/>
  <c r="F172" i="1"/>
  <c r="K168" i="1"/>
  <c r="K184" i="27"/>
  <c r="K232" i="27"/>
  <c r="K114" i="27"/>
  <c r="K206" i="27"/>
  <c r="K222" i="27"/>
  <c r="K146" i="27"/>
  <c r="K72" i="27"/>
  <c r="K79" i="27"/>
  <c r="K105" i="27"/>
  <c r="K123" i="27"/>
  <c r="K160" i="27"/>
  <c r="K190" i="27"/>
  <c r="K224" i="27"/>
  <c r="K241" i="27"/>
  <c r="K53" i="27"/>
  <c r="K64" i="27"/>
  <c r="K93" i="27"/>
  <c r="K133" i="27"/>
  <c r="K167" i="27"/>
  <c r="K197" i="27"/>
  <c r="K200" i="27"/>
  <c r="K50" i="7"/>
  <c r="K51" i="7"/>
  <c r="J345" i="27"/>
  <c r="J348" i="27"/>
  <c r="J352" i="27"/>
  <c r="J342" i="27"/>
  <c r="J349" i="27"/>
  <c r="J328" i="27"/>
  <c r="J329" i="27"/>
  <c r="J332" i="27"/>
  <c r="J333" i="27"/>
  <c r="J336" i="27"/>
  <c r="J337" i="27"/>
  <c r="J340" i="27"/>
  <c r="J341" i="27"/>
  <c r="J343" i="27"/>
  <c r="J346" i="27"/>
  <c r="J350" i="27"/>
  <c r="J330" i="27"/>
  <c r="J334" i="27"/>
  <c r="J338" i="27"/>
  <c r="J344" i="27"/>
  <c r="J347" i="27"/>
  <c r="J351" i="27"/>
  <c r="J326" i="27"/>
  <c r="J331" i="27"/>
  <c r="J324" i="27"/>
  <c r="J325" i="27"/>
  <c r="J339" i="27"/>
  <c r="J327" i="27"/>
  <c r="J335" i="27"/>
  <c r="J312" i="27"/>
  <c r="J319" i="27"/>
  <c r="J311" i="27"/>
  <c r="J314" i="27"/>
  <c r="J310" i="27"/>
  <c r="J318" i="27"/>
  <c r="J320" i="27"/>
  <c r="J315" i="27"/>
  <c r="J309" i="27"/>
  <c r="J316" i="27"/>
  <c r="J313" i="27"/>
  <c r="J303" i="27"/>
  <c r="J322" i="27"/>
  <c r="J305" i="27"/>
  <c r="J304" i="27"/>
  <c r="J317" i="27"/>
  <c r="J308" i="27"/>
  <c r="J307" i="27"/>
  <c r="J306" i="27"/>
  <c r="J323" i="27"/>
  <c r="J321" i="27"/>
  <c r="T26" i="15"/>
  <c r="T30" i="15"/>
  <c r="H14" i="17"/>
  <c r="H9" i="17"/>
  <c r="H16" i="17"/>
  <c r="H20" i="17"/>
  <c r="H7" i="17"/>
  <c r="H13" i="17"/>
  <c r="H22" i="17"/>
  <c r="H27" i="17"/>
  <c r="H24" i="17"/>
  <c r="H29" i="17"/>
  <c r="H25" i="17"/>
  <c r="G19" i="17"/>
  <c r="G18" i="17"/>
  <c r="G10" i="17"/>
  <c r="G8" i="17"/>
  <c r="G12" i="17"/>
  <c r="G9" i="17"/>
  <c r="G11" i="17"/>
  <c r="G15" i="17"/>
  <c r="G6" i="17"/>
  <c r="G30" i="17"/>
  <c r="G21" i="17"/>
  <c r="G28" i="17"/>
  <c r="G23" i="17"/>
  <c r="G26" i="17"/>
  <c r="G22" i="17"/>
  <c r="G24" i="17"/>
  <c r="G25" i="17"/>
  <c r="G14" i="17"/>
  <c r="H17" i="17"/>
  <c r="H19" i="17"/>
  <c r="H18" i="17"/>
  <c r="H10" i="17"/>
  <c r="H8" i="17"/>
  <c r="H12" i="17"/>
  <c r="H11" i="17"/>
  <c r="U16" i="15"/>
  <c r="B13" i="7" s="1"/>
  <c r="B32" i="16"/>
  <c r="H15" i="17"/>
  <c r="H6" i="17"/>
  <c r="H30" i="17"/>
  <c r="H21" i="17"/>
  <c r="H28" i="17"/>
  <c r="H23" i="17"/>
  <c r="H26" i="17"/>
  <c r="T23" i="15"/>
  <c r="T31" i="15"/>
  <c r="F15" i="15"/>
  <c r="H11" i="7" s="1"/>
  <c r="T5" i="15"/>
  <c r="F27" i="15"/>
  <c r="H23" i="7" s="1"/>
  <c r="T15" i="15"/>
  <c r="H5" i="17"/>
  <c r="F17" i="15"/>
  <c r="H15" i="7" s="1"/>
  <c r="T17" i="15"/>
  <c r="F30" i="15"/>
  <c r="H25" i="7" s="1"/>
  <c r="T19" i="15"/>
  <c r="T9" i="15"/>
  <c r="T7" i="15"/>
  <c r="T4" i="15"/>
  <c r="F13" i="15"/>
  <c r="H12" i="7" s="1"/>
  <c r="F23" i="15"/>
  <c r="H21" i="7" s="1"/>
  <c r="R71" i="31"/>
  <c r="Q72" i="31"/>
  <c r="R72" i="31" s="1"/>
  <c r="S23" i="31"/>
  <c r="G24" i="31"/>
  <c r="J24" i="31" s="1"/>
  <c r="L24" i="31" s="1"/>
  <c r="Z25" i="31"/>
  <c r="K27" i="31"/>
  <c r="Z29" i="31"/>
  <c r="K31" i="31"/>
  <c r="S33" i="31"/>
  <c r="G34" i="31"/>
  <c r="J34" i="31" s="1"/>
  <c r="L34" i="31" s="1"/>
  <c r="Z37" i="31"/>
  <c r="K39" i="31"/>
  <c r="S41" i="31"/>
  <c r="S42" i="31"/>
  <c r="S43" i="31"/>
  <c r="G44" i="31"/>
  <c r="J44" i="31" s="1"/>
  <c r="L44" i="31" s="1"/>
  <c r="Z49" i="31"/>
  <c r="Z51" i="31"/>
  <c r="S61" i="31"/>
  <c r="Z65" i="31"/>
  <c r="Z67" i="31"/>
  <c r="S69" i="31"/>
  <c r="Z76" i="31"/>
  <c r="Z79" i="31"/>
  <c r="S85" i="31"/>
  <c r="S86" i="31"/>
  <c r="S87" i="31"/>
  <c r="Z89" i="31"/>
  <c r="G167" i="31"/>
  <c r="J167" i="31" s="1"/>
  <c r="L167" i="31" s="1"/>
  <c r="K136" i="23"/>
  <c r="M136" i="23" s="1"/>
  <c r="K134" i="23"/>
  <c r="M134" i="23" s="1"/>
  <c r="K138" i="23"/>
  <c r="M138" i="23" s="1"/>
  <c r="K27" i="23"/>
  <c r="K25" i="23"/>
  <c r="M25" i="23" s="1"/>
  <c r="K17" i="23"/>
  <c r="M17" i="23" s="1"/>
  <c r="I8" i="25"/>
  <c r="L162" i="23" s="1"/>
  <c r="N162" i="23" s="1"/>
  <c r="K181" i="23"/>
  <c r="K127" i="23"/>
  <c r="M127" i="23" s="1"/>
  <c r="K125" i="23"/>
  <c r="M125" i="23" s="1"/>
  <c r="K122" i="23"/>
  <c r="M122" i="23" s="1"/>
  <c r="K117" i="23"/>
  <c r="M117" i="23" s="1"/>
  <c r="K129" i="23"/>
  <c r="M129" i="23" s="1"/>
  <c r="K124" i="23"/>
  <c r="M124" i="23" s="1"/>
  <c r="K119" i="23"/>
  <c r="M119" i="23" s="1"/>
  <c r="K116" i="23"/>
  <c r="K96" i="23"/>
  <c r="M96" i="23" s="1"/>
  <c r="K37" i="23"/>
  <c r="M37" i="23" s="1"/>
  <c r="I188" i="31"/>
  <c r="G188" i="31" s="1"/>
  <c r="J188" i="31" s="1"/>
  <c r="L188" i="31" s="1"/>
  <c r="I183" i="31"/>
  <c r="I180" i="31"/>
  <c r="G180" i="31" s="1"/>
  <c r="J180" i="31" s="1"/>
  <c r="L180" i="31" s="1"/>
  <c r="I175" i="31"/>
  <c r="I172" i="31"/>
  <c r="G172" i="31" s="1"/>
  <c r="J172" i="31" s="1"/>
  <c r="L172" i="31" s="1"/>
  <c r="K121" i="23"/>
  <c r="M121" i="23" s="1"/>
  <c r="K126" i="23"/>
  <c r="M126" i="23" s="1"/>
  <c r="K23" i="23"/>
  <c r="M23" i="23" s="1"/>
  <c r="K95" i="23"/>
  <c r="M95" i="23" s="1"/>
  <c r="K115" i="23"/>
  <c r="G17" i="17"/>
  <c r="F4" i="15"/>
  <c r="H17" i="7" s="1"/>
  <c r="G26" i="31"/>
  <c r="J26" i="31" s="1"/>
  <c r="L26" i="31" s="1"/>
  <c r="G30" i="31"/>
  <c r="J30" i="31" s="1"/>
  <c r="L30" i="31" s="1"/>
  <c r="K35" i="31"/>
  <c r="G38" i="31"/>
  <c r="J38" i="31" s="1"/>
  <c r="L38" i="31" s="1"/>
  <c r="Z48" i="31"/>
  <c r="S50" i="31"/>
  <c r="Z56" i="31"/>
  <c r="Z64" i="31"/>
  <c r="S66" i="31"/>
  <c r="S70" i="31"/>
  <c r="Z84" i="31"/>
  <c r="I163" i="31"/>
  <c r="I166" i="31"/>
  <c r="G166" i="31" s="1"/>
  <c r="J166" i="31" s="1"/>
  <c r="L166" i="31" s="1"/>
  <c r="K168" i="31"/>
  <c r="I170" i="31"/>
  <c r="K171" i="31"/>
  <c r="I173" i="31"/>
  <c r="G173" i="31" s="1"/>
  <c r="J173" i="31" s="1"/>
  <c r="L173" i="31" s="1"/>
  <c r="K176" i="31"/>
  <c r="I178" i="31"/>
  <c r="K179" i="31"/>
  <c r="I181" i="31"/>
  <c r="G181" i="31" s="1"/>
  <c r="J181" i="31" s="1"/>
  <c r="L181" i="31" s="1"/>
  <c r="K184" i="31"/>
  <c r="I186" i="31"/>
  <c r="K187" i="31"/>
  <c r="I189" i="31"/>
  <c r="G189" i="31" s="1"/>
  <c r="J189" i="31" s="1"/>
  <c r="L189" i="31" s="1"/>
  <c r="G194" i="31"/>
  <c r="J194" i="31" s="1"/>
  <c r="L194" i="31" s="1"/>
  <c r="K194" i="31"/>
  <c r="K12" i="23"/>
  <c r="M12" i="23" s="1"/>
  <c r="K6" i="23"/>
  <c r="M6" i="23" s="1"/>
  <c r="J10" i="25"/>
  <c r="K38" i="23"/>
  <c r="M38" i="23" s="1"/>
  <c r="K39" i="23"/>
  <c r="M39" i="23" s="1"/>
  <c r="K15" i="23"/>
  <c r="M15" i="23" s="1"/>
  <c r="K21" i="23"/>
  <c r="K118" i="23"/>
  <c r="M118" i="23" s="1"/>
  <c r="K120" i="23"/>
  <c r="M120" i="23" s="1"/>
  <c r="K130" i="23"/>
  <c r="M130" i="23" s="1"/>
  <c r="F3" i="15"/>
  <c r="H14" i="7" s="1"/>
  <c r="T3" i="15"/>
  <c r="F11" i="15"/>
  <c r="H8" i="7" s="1"/>
  <c r="T11" i="15"/>
  <c r="H4" i="17"/>
  <c r="F21" i="15"/>
  <c r="H30" i="7" s="1"/>
  <c r="T21" i="15"/>
  <c r="U23" i="15"/>
  <c r="B21" i="7" s="1"/>
  <c r="F25" i="15"/>
  <c r="H28" i="7" s="1"/>
  <c r="T25" i="15"/>
  <c r="F7" i="15"/>
  <c r="H18" i="7" s="1"/>
  <c r="F9" i="15"/>
  <c r="H10" i="7" s="1"/>
  <c r="F19" i="15"/>
  <c r="H6" i="7" s="1"/>
  <c r="I3" i="7"/>
  <c r="G3" i="17" s="1"/>
  <c r="G3" i="7"/>
  <c r="J3" i="7"/>
  <c r="H3" i="17" s="1"/>
  <c r="K3" i="7"/>
  <c r="T28" i="15"/>
  <c r="O3" i="26"/>
  <c r="G3" i="4" s="1"/>
  <c r="O4" i="26"/>
  <c r="G4" i="4" s="1"/>
  <c r="O5" i="26"/>
  <c r="G5" i="4" s="1"/>
  <c r="O6" i="26"/>
  <c r="G6" i="4" s="1"/>
  <c r="AB12" i="26"/>
  <c r="J12" i="4" s="1"/>
  <c r="O13" i="26"/>
  <c r="G13" i="4" s="1"/>
  <c r="AB19" i="26"/>
  <c r="J19" i="4" s="1"/>
  <c r="O20" i="26"/>
  <c r="G20" i="4" s="1"/>
  <c r="AB27" i="26"/>
  <c r="J27" i="4" s="1"/>
  <c r="O28" i="26"/>
  <c r="G28" i="4" s="1"/>
  <c r="T13" i="15"/>
  <c r="T27" i="15"/>
  <c r="T29" i="15"/>
  <c r="U30" i="15"/>
  <c r="B25" i="7" s="1"/>
  <c r="O7" i="26"/>
  <c r="G7" i="4" s="1"/>
  <c r="AB10" i="26"/>
  <c r="J10" i="4" s="1"/>
  <c r="AB14" i="26"/>
  <c r="J14" i="4" s="1"/>
  <c r="O15" i="26"/>
  <c r="G15" i="4" s="1"/>
  <c r="AB21" i="26"/>
  <c r="J21" i="4" s="1"/>
  <c r="O22" i="26"/>
  <c r="G22" i="4" s="1"/>
  <c r="AB29" i="26"/>
  <c r="J29" i="4" s="1"/>
  <c r="K3" i="18"/>
  <c r="K5" i="18"/>
  <c r="K7" i="18"/>
  <c r="K9" i="18"/>
  <c r="K35" i="18"/>
  <c r="K37" i="18"/>
  <c r="K39" i="18"/>
  <c r="K41" i="18"/>
  <c r="K43" i="18"/>
  <c r="K61" i="18"/>
  <c r="K63" i="18"/>
  <c r="K4" i="18"/>
  <c r="G63" i="18"/>
  <c r="K40" i="18"/>
  <c r="L162" i="28"/>
  <c r="L182" i="28"/>
  <c r="L165" i="28"/>
  <c r="K38" i="18"/>
  <c r="L35" i="28"/>
  <c r="L138" i="28"/>
  <c r="K6" i="18"/>
  <c r="G43" i="18"/>
  <c r="L3" i="28"/>
  <c r="L199" i="28"/>
  <c r="K10" i="18"/>
  <c r="L170" i="28"/>
  <c r="L209" i="28"/>
  <c r="K8" i="18"/>
  <c r="K30" i="18"/>
  <c r="K32" i="18"/>
  <c r="G41" i="18"/>
  <c r="L11" i="28"/>
  <c r="K2" i="18"/>
  <c r="G9" i="18"/>
  <c r="K36" i="18"/>
  <c r="K42" i="18"/>
  <c r="K62" i="18"/>
  <c r="L19" i="28"/>
  <c r="L61" i="28"/>
  <c r="L70" i="28"/>
  <c r="Q31" i="31"/>
  <c r="R30" i="31"/>
  <c r="Q54" i="31"/>
  <c r="R53" i="31"/>
  <c r="R75" i="31"/>
  <c r="Q76" i="31"/>
  <c r="Q11" i="26"/>
  <c r="B11" i="4" s="1"/>
  <c r="Q7" i="26"/>
  <c r="B7" i="4" s="1"/>
  <c r="Q4" i="26"/>
  <c r="B4" i="4" s="1"/>
  <c r="Q3" i="26"/>
  <c r="B3" i="4" s="1"/>
  <c r="K168" i="23"/>
  <c r="M168" i="23" s="1"/>
  <c r="K166" i="23"/>
  <c r="M166" i="23" s="1"/>
  <c r="K165" i="23"/>
  <c r="M165" i="23" s="1"/>
  <c r="K164" i="23"/>
  <c r="K163" i="23"/>
  <c r="M163" i="23" s="1"/>
  <c r="I94" i="31"/>
  <c r="I90" i="31"/>
  <c r="I86" i="31"/>
  <c r="I82" i="31"/>
  <c r="I78" i="31"/>
  <c r="K186" i="23"/>
  <c r="M186" i="23" s="1"/>
  <c r="K185" i="23"/>
  <c r="M185" i="23" s="1"/>
  <c r="J12" i="25"/>
  <c r="K50" i="23"/>
  <c r="M50" i="23" s="1"/>
  <c r="K62" i="23"/>
  <c r="M62" i="23" s="1"/>
  <c r="L95" i="23"/>
  <c r="N95" i="23" s="1"/>
  <c r="K98" i="23"/>
  <c r="M98" i="23" s="1"/>
  <c r="K106" i="23"/>
  <c r="M106" i="23" s="1"/>
  <c r="K110" i="23"/>
  <c r="M110" i="23" s="1"/>
  <c r="G5" i="17"/>
  <c r="F8" i="15"/>
  <c r="T14" i="15"/>
  <c r="G13" i="17"/>
  <c r="F16" i="15"/>
  <c r="H13" i="7" s="1"/>
  <c r="K29" i="23"/>
  <c r="M29" i="23" s="1"/>
  <c r="K31" i="23"/>
  <c r="M31" i="23" s="1"/>
  <c r="K35" i="23"/>
  <c r="M35" i="23" s="1"/>
  <c r="K54" i="23"/>
  <c r="K66" i="23"/>
  <c r="M66" i="23" s="1"/>
  <c r="K86" i="23"/>
  <c r="M86" i="23" s="1"/>
  <c r="K90" i="23"/>
  <c r="M90" i="23" s="1"/>
  <c r="K102" i="23"/>
  <c r="L115" i="23"/>
  <c r="N115" i="23" s="1"/>
  <c r="L119" i="23"/>
  <c r="N119" i="23" s="1"/>
  <c r="T6" i="15"/>
  <c r="J45" i="27"/>
  <c r="J89" i="27"/>
  <c r="S18" i="31"/>
  <c r="Q20" i="31"/>
  <c r="Z20" i="31"/>
  <c r="S22" i="31"/>
  <c r="Z24" i="31"/>
  <c r="S26" i="31"/>
  <c r="Z28" i="31"/>
  <c r="R29" i="31"/>
  <c r="S30" i="31"/>
  <c r="I32" i="31"/>
  <c r="Z32" i="31"/>
  <c r="S34" i="31"/>
  <c r="I36" i="31"/>
  <c r="Z36" i="31"/>
  <c r="S38" i="31"/>
  <c r="I40" i="31"/>
  <c r="Z40" i="31"/>
  <c r="G43" i="31"/>
  <c r="J43" i="31" s="1"/>
  <c r="L43" i="31" s="1"/>
  <c r="Z44" i="31"/>
  <c r="K45" i="31"/>
  <c r="S46" i="31"/>
  <c r="I47" i="31"/>
  <c r="S47" i="31"/>
  <c r="G48" i="31"/>
  <c r="J48" i="31" s="1"/>
  <c r="L48" i="31" s="1"/>
  <c r="Q48" i="31"/>
  <c r="K51" i="31"/>
  <c r="I52" i="31"/>
  <c r="R52" i="31"/>
  <c r="I53" i="31"/>
  <c r="Z55" i="31"/>
  <c r="G59" i="31"/>
  <c r="J59" i="31" s="1"/>
  <c r="L59" i="31" s="1"/>
  <c r="Z60" i="31"/>
  <c r="K61" i="31"/>
  <c r="S62" i="31"/>
  <c r="I63" i="31"/>
  <c r="S63" i="31"/>
  <c r="G64" i="31"/>
  <c r="J64" i="31" s="1"/>
  <c r="L64" i="31" s="1"/>
  <c r="K67" i="31"/>
  <c r="I68" i="31"/>
  <c r="I69" i="31"/>
  <c r="K71" i="31"/>
  <c r="I72" i="31"/>
  <c r="I73" i="31"/>
  <c r="R73" i="31"/>
  <c r="Z75" i="31"/>
  <c r="Z80" i="31"/>
  <c r="S82" i="31"/>
  <c r="I83" i="31"/>
  <c r="S83" i="31"/>
  <c r="K87" i="31"/>
  <c r="I88" i="31"/>
  <c r="I89" i="31"/>
  <c r="Z91" i="31"/>
  <c r="I93" i="31"/>
  <c r="I95" i="31"/>
  <c r="I96" i="31"/>
  <c r="K101" i="31"/>
  <c r="I103" i="31"/>
  <c r="I104" i="31"/>
  <c r="K109" i="31"/>
  <c r="I111" i="31"/>
  <c r="I112" i="31"/>
  <c r="K117" i="31"/>
  <c r="I119" i="31"/>
  <c r="I120" i="31"/>
  <c r="K125" i="31"/>
  <c r="I127" i="31"/>
  <c r="I128" i="31"/>
  <c r="K133" i="31"/>
  <c r="I135" i="31"/>
  <c r="I136" i="31"/>
  <c r="K141" i="31"/>
  <c r="I143" i="31"/>
  <c r="I144" i="31"/>
  <c r="K149" i="31"/>
  <c r="I151" i="31"/>
  <c r="I152" i="31"/>
  <c r="K157" i="31"/>
  <c r="I159" i="31"/>
  <c r="I160" i="31"/>
  <c r="K164" i="31"/>
  <c r="K165" i="31"/>
  <c r="G169" i="31"/>
  <c r="J169" i="31" s="1"/>
  <c r="L169" i="31" s="1"/>
  <c r="K173" i="31"/>
  <c r="G177" i="31"/>
  <c r="J177" i="31" s="1"/>
  <c r="L177" i="31" s="1"/>
  <c r="K180" i="31"/>
  <c r="G185" i="31"/>
  <c r="J185" i="31" s="1"/>
  <c r="L185" i="31" s="1"/>
  <c r="K188" i="31"/>
  <c r="I191" i="31"/>
  <c r="I192" i="31"/>
  <c r="G193" i="31"/>
  <c r="J193" i="31" s="1"/>
  <c r="L193" i="31" s="1"/>
  <c r="K197" i="31"/>
  <c r="K7" i="23"/>
  <c r="M7" i="23" s="1"/>
  <c r="I7" i="25"/>
  <c r="P19" i="26"/>
  <c r="H19" i="4" s="1"/>
  <c r="P24" i="26"/>
  <c r="H24" i="4" s="1"/>
  <c r="P20" i="26"/>
  <c r="H20" i="4" s="1"/>
  <c r="P5" i="26"/>
  <c r="H5" i="4" s="1"/>
  <c r="I9" i="25"/>
  <c r="I12" i="25"/>
  <c r="J7" i="23"/>
  <c r="E7" i="1" s="1"/>
  <c r="M4" i="23"/>
  <c r="J10" i="23"/>
  <c r="E10" i="1" s="1"/>
  <c r="J12" i="23"/>
  <c r="E12" i="1" s="1"/>
  <c r="K30" i="23"/>
  <c r="M30" i="23" s="1"/>
  <c r="K34" i="23"/>
  <c r="M34" i="23" s="1"/>
  <c r="J37" i="23"/>
  <c r="E37" i="1" s="1"/>
  <c r="K41" i="23"/>
  <c r="M41" i="23" s="1"/>
  <c r="K45" i="23"/>
  <c r="M45" i="23" s="1"/>
  <c r="K49" i="23"/>
  <c r="M49" i="23" s="1"/>
  <c r="K53" i="23"/>
  <c r="M53" i="23" s="1"/>
  <c r="K57" i="23"/>
  <c r="M57" i="23" s="1"/>
  <c r="K61" i="23"/>
  <c r="M61" i="23" s="1"/>
  <c r="K65" i="23"/>
  <c r="M65" i="23" s="1"/>
  <c r="K69" i="23"/>
  <c r="M69" i="23" s="1"/>
  <c r="K73" i="23"/>
  <c r="M73" i="23" s="1"/>
  <c r="K77" i="23"/>
  <c r="M77" i="23" s="1"/>
  <c r="K81" i="23"/>
  <c r="M81" i="23" s="1"/>
  <c r="K85" i="23"/>
  <c r="M85" i="23" s="1"/>
  <c r="K89" i="23"/>
  <c r="M89" i="23" s="1"/>
  <c r="K93" i="23"/>
  <c r="M93" i="23" s="1"/>
  <c r="J96" i="23"/>
  <c r="K97" i="23"/>
  <c r="K101" i="23"/>
  <c r="M101" i="23" s="1"/>
  <c r="K105" i="23"/>
  <c r="M105" i="23" s="1"/>
  <c r="K109" i="23"/>
  <c r="M109" i="23" s="1"/>
  <c r="K113" i="23"/>
  <c r="M113" i="23" s="1"/>
  <c r="J116" i="23"/>
  <c r="L118" i="23"/>
  <c r="N118" i="23" s="1"/>
  <c r="J120" i="23"/>
  <c r="L122" i="23"/>
  <c r="N122" i="23" s="1"/>
  <c r="J124" i="23"/>
  <c r="L126" i="23"/>
  <c r="N126" i="23" s="1"/>
  <c r="J128" i="23"/>
  <c r="L130" i="23"/>
  <c r="K133" i="23"/>
  <c r="M133" i="23" s="1"/>
  <c r="K137" i="23"/>
  <c r="M137" i="23" s="1"/>
  <c r="L138" i="23"/>
  <c r="N138" i="23" s="1"/>
  <c r="L144" i="23"/>
  <c r="L146" i="23"/>
  <c r="N146" i="23" s="1"/>
  <c r="L152" i="23"/>
  <c r="N152" i="23" s="1"/>
  <c r="L154" i="23"/>
  <c r="N154" i="23" s="1"/>
  <c r="L160" i="23"/>
  <c r="N160" i="23" s="1"/>
  <c r="L174" i="23"/>
  <c r="N174" i="23" s="1"/>
  <c r="L176" i="23"/>
  <c r="N176" i="23" s="1"/>
  <c r="L179" i="23"/>
  <c r="N179" i="23" s="1"/>
  <c r="L181" i="23"/>
  <c r="G20" i="17"/>
  <c r="F6" i="15"/>
  <c r="H20" i="7" s="1"/>
  <c r="U6" i="15"/>
  <c r="B20" i="7" s="1"/>
  <c r="T12" i="15"/>
  <c r="G4" i="17"/>
  <c r="F14" i="15"/>
  <c r="H5" i="7" s="1"/>
  <c r="U14" i="15"/>
  <c r="B5" i="7" s="1"/>
  <c r="T20" i="15"/>
  <c r="U20" i="15"/>
  <c r="B4" i="7" s="1"/>
  <c r="J77" i="27"/>
  <c r="L26" i="23"/>
  <c r="N26" i="23" s="1"/>
  <c r="L25" i="23"/>
  <c r="N25" i="23" s="1"/>
  <c r="L22" i="23"/>
  <c r="N22" i="23" s="1"/>
  <c r="L21" i="23"/>
  <c r="N21" i="23" s="1"/>
  <c r="L18" i="23"/>
  <c r="N18" i="23" s="1"/>
  <c r="L17" i="23"/>
  <c r="N17" i="23" s="1"/>
  <c r="L14" i="23"/>
  <c r="N14" i="23" s="1"/>
  <c r="Q16" i="26"/>
  <c r="B16" i="4" s="1"/>
  <c r="Q9" i="26"/>
  <c r="B9" i="4" s="1"/>
  <c r="Q26" i="26"/>
  <c r="B26" i="4" s="1"/>
  <c r="Q15" i="26"/>
  <c r="B15" i="4" s="1"/>
  <c r="Q6" i="26"/>
  <c r="B6" i="4" s="1"/>
  <c r="K42" i="23"/>
  <c r="M42" i="23" s="1"/>
  <c r="K46" i="23"/>
  <c r="M46" i="23" s="1"/>
  <c r="K58" i="23"/>
  <c r="M58" i="23" s="1"/>
  <c r="K70" i="23"/>
  <c r="M70" i="23" s="1"/>
  <c r="K74" i="23"/>
  <c r="M74" i="23" s="1"/>
  <c r="K78" i="23"/>
  <c r="K82" i="23"/>
  <c r="M82" i="23" s="1"/>
  <c r="L123" i="23"/>
  <c r="N123" i="23" s="1"/>
  <c r="L127" i="23"/>
  <c r="N127" i="23" s="1"/>
  <c r="L135" i="23"/>
  <c r="J5" i="23"/>
  <c r="E4" i="1" s="1"/>
  <c r="J6" i="23"/>
  <c r="E6" i="1" s="1"/>
  <c r="K14" i="23"/>
  <c r="M14" i="23" s="1"/>
  <c r="K16" i="23"/>
  <c r="K18" i="23"/>
  <c r="M18" i="23" s="1"/>
  <c r="K20" i="23"/>
  <c r="M20" i="23" s="1"/>
  <c r="K22" i="23"/>
  <c r="M22" i="23" s="1"/>
  <c r="K24" i="23"/>
  <c r="M24" i="23" s="1"/>
  <c r="K26" i="23"/>
  <c r="M26" i="23" s="1"/>
  <c r="K28" i="23"/>
  <c r="M28" i="23" s="1"/>
  <c r="K33" i="23"/>
  <c r="M33" i="23" s="1"/>
  <c r="K187" i="23"/>
  <c r="K44" i="23"/>
  <c r="M44" i="23" s="1"/>
  <c r="K48" i="23"/>
  <c r="M48" i="23" s="1"/>
  <c r="K52" i="23"/>
  <c r="M52" i="23" s="1"/>
  <c r="K56" i="23"/>
  <c r="M56" i="23" s="1"/>
  <c r="K60" i="23"/>
  <c r="M60" i="23" s="1"/>
  <c r="K64" i="23"/>
  <c r="M64" i="23" s="1"/>
  <c r="K68" i="23"/>
  <c r="M68" i="23" s="1"/>
  <c r="K72" i="23"/>
  <c r="M72" i="23" s="1"/>
  <c r="K76" i="23"/>
  <c r="M76" i="23" s="1"/>
  <c r="K80" i="23"/>
  <c r="M80" i="23" s="1"/>
  <c r="K84" i="23"/>
  <c r="M84" i="23" s="1"/>
  <c r="K88" i="23"/>
  <c r="K92" i="23"/>
  <c r="M92" i="23" s="1"/>
  <c r="J95" i="23"/>
  <c r="E96" i="1" s="1"/>
  <c r="K100" i="23"/>
  <c r="M100" i="23" s="1"/>
  <c r="K104" i="23"/>
  <c r="M104" i="23" s="1"/>
  <c r="K108" i="23"/>
  <c r="M108" i="23" s="1"/>
  <c r="K112" i="23"/>
  <c r="M112" i="23" s="1"/>
  <c r="J115" i="23"/>
  <c r="L117" i="23"/>
  <c r="N117" i="23" s="1"/>
  <c r="J119" i="23"/>
  <c r="E120" i="1" s="1"/>
  <c r="L121" i="23"/>
  <c r="N121" i="23" s="1"/>
  <c r="J123" i="23"/>
  <c r="L125" i="23"/>
  <c r="N125" i="23" s="1"/>
  <c r="J127" i="23"/>
  <c r="E128" i="1" s="1"/>
  <c r="L129" i="23"/>
  <c r="N129" i="23" s="1"/>
  <c r="K132" i="23"/>
  <c r="M132" i="23" s="1"/>
  <c r="L133" i="23"/>
  <c r="N133" i="23" s="1"/>
  <c r="J175" i="23"/>
  <c r="J178" i="23"/>
  <c r="J180" i="23"/>
  <c r="T10" i="15"/>
  <c r="F12" i="15"/>
  <c r="H9" i="7" s="1"/>
  <c r="U12" i="15"/>
  <c r="B9" i="7" s="1"/>
  <c r="T18" i="15"/>
  <c r="K94" i="23"/>
  <c r="K114" i="23"/>
  <c r="M114" i="23" s="1"/>
  <c r="K18" i="31"/>
  <c r="K21" i="31"/>
  <c r="K25" i="31"/>
  <c r="K29" i="31"/>
  <c r="K33" i="31"/>
  <c r="K37" i="31"/>
  <c r="K41" i="31"/>
  <c r="K57" i="31"/>
  <c r="R74" i="31"/>
  <c r="K77" i="31"/>
  <c r="I79" i="31"/>
  <c r="Q81" i="31"/>
  <c r="I84" i="31"/>
  <c r="I85" i="31"/>
  <c r="I97" i="31"/>
  <c r="I98" i="31"/>
  <c r="K102" i="31"/>
  <c r="I105" i="31"/>
  <c r="I106" i="31"/>
  <c r="K110" i="31"/>
  <c r="I113" i="31"/>
  <c r="I114" i="31"/>
  <c r="K118" i="31"/>
  <c r="I121" i="31"/>
  <c r="I122" i="31"/>
  <c r="K126" i="31"/>
  <c r="I129" i="31"/>
  <c r="I130" i="31"/>
  <c r="K134" i="31"/>
  <c r="I137" i="31"/>
  <c r="I138" i="31"/>
  <c r="K142" i="31"/>
  <c r="I145" i="31"/>
  <c r="I146" i="31"/>
  <c r="K150" i="31"/>
  <c r="I153" i="31"/>
  <c r="I154" i="31"/>
  <c r="K158" i="31"/>
  <c r="I161" i="31"/>
  <c r="I162" i="31"/>
  <c r="K166" i="31"/>
  <c r="K174" i="31"/>
  <c r="K182" i="31"/>
  <c r="K190" i="31"/>
  <c r="K198" i="31"/>
  <c r="Q24" i="26"/>
  <c r="B24" i="4" s="1"/>
  <c r="Q20" i="26"/>
  <c r="B20" i="4" s="1"/>
  <c r="Q22" i="26"/>
  <c r="B22" i="4" s="1"/>
  <c r="Q18" i="26"/>
  <c r="B18" i="4" s="1"/>
  <c r="Q5" i="26"/>
  <c r="B5" i="4" s="1"/>
  <c r="J9" i="25"/>
  <c r="P27" i="26"/>
  <c r="H27" i="4" s="1"/>
  <c r="P28" i="26"/>
  <c r="H28" i="4" s="1"/>
  <c r="P13" i="26"/>
  <c r="H13" i="4" s="1"/>
  <c r="K184" i="23"/>
  <c r="K183" i="23"/>
  <c r="M183" i="23" s="1"/>
  <c r="K182" i="23"/>
  <c r="M182" i="23" s="1"/>
  <c r="I11" i="25"/>
  <c r="Z52" i="31"/>
  <c r="S54" i="31"/>
  <c r="G56" i="31"/>
  <c r="J56" i="31" s="1"/>
  <c r="L56" i="31" s="1"/>
  <c r="Z68" i="31"/>
  <c r="Z72" i="31"/>
  <c r="S74" i="31"/>
  <c r="G76" i="31"/>
  <c r="J76" i="31" s="1"/>
  <c r="L76" i="31" s="1"/>
  <c r="I80" i="31"/>
  <c r="I81" i="31"/>
  <c r="Z88" i="31"/>
  <c r="S90" i="31"/>
  <c r="I91" i="31"/>
  <c r="G92" i="31"/>
  <c r="J92" i="31" s="1"/>
  <c r="L92" i="31" s="1"/>
  <c r="I99" i="31"/>
  <c r="I100" i="31"/>
  <c r="I107" i="31"/>
  <c r="I108" i="31"/>
  <c r="I115" i="31"/>
  <c r="I116" i="31"/>
  <c r="I123" i="31"/>
  <c r="I124" i="31"/>
  <c r="I131" i="31"/>
  <c r="I132" i="31"/>
  <c r="I139" i="31"/>
  <c r="I140" i="31"/>
  <c r="I147" i="31"/>
  <c r="I148" i="31"/>
  <c r="I155" i="31"/>
  <c r="I156" i="31"/>
  <c r="I195" i="31"/>
  <c r="I196" i="31"/>
  <c r="P12" i="26"/>
  <c r="H12" i="4" s="1"/>
  <c r="P10" i="26"/>
  <c r="H10" i="4" s="1"/>
  <c r="P8" i="26"/>
  <c r="H8" i="4" s="1"/>
  <c r="P4" i="26"/>
  <c r="H4" i="4" s="1"/>
  <c r="P3" i="26"/>
  <c r="H3" i="4" s="1"/>
  <c r="K162" i="23"/>
  <c r="M162" i="23" s="1"/>
  <c r="K161" i="23"/>
  <c r="M161" i="23" s="1"/>
  <c r="K160" i="23"/>
  <c r="M160" i="23" s="1"/>
  <c r="K159" i="23"/>
  <c r="M159" i="23" s="1"/>
  <c r="K158" i="23"/>
  <c r="M158" i="23" s="1"/>
  <c r="K157" i="23"/>
  <c r="M157" i="23" s="1"/>
  <c r="K156" i="23"/>
  <c r="M156" i="23" s="1"/>
  <c r="K155" i="23"/>
  <c r="M155" i="23" s="1"/>
  <c r="K154" i="23"/>
  <c r="K153" i="23"/>
  <c r="M153" i="23" s="1"/>
  <c r="K152" i="23"/>
  <c r="M152" i="23" s="1"/>
  <c r="K151" i="23"/>
  <c r="M151" i="23" s="1"/>
  <c r="K150" i="23"/>
  <c r="M150" i="23" s="1"/>
  <c r="K149" i="23"/>
  <c r="M149" i="23" s="1"/>
  <c r="K148" i="23"/>
  <c r="M148" i="23" s="1"/>
  <c r="K147" i="23"/>
  <c r="M147" i="23" s="1"/>
  <c r="K146" i="23"/>
  <c r="M146" i="23" s="1"/>
  <c r="K145" i="23"/>
  <c r="M145" i="23" s="1"/>
  <c r="K144" i="23"/>
  <c r="M144" i="23" s="1"/>
  <c r="K143" i="23"/>
  <c r="M143" i="23" s="1"/>
  <c r="K142" i="23"/>
  <c r="K141" i="23"/>
  <c r="M141" i="23" s="1"/>
  <c r="K140" i="23"/>
  <c r="M140" i="23" s="1"/>
  <c r="K139" i="23"/>
  <c r="M139" i="23" s="1"/>
  <c r="J8" i="25"/>
  <c r="I74" i="31"/>
  <c r="I70" i="31"/>
  <c r="I66" i="31"/>
  <c r="I62" i="31"/>
  <c r="I58" i="31"/>
  <c r="I54" i="31"/>
  <c r="I50" i="31"/>
  <c r="I46" i="31"/>
  <c r="I42" i="31"/>
  <c r="J11" i="25"/>
  <c r="J8" i="23"/>
  <c r="E8" i="1" s="1"/>
  <c r="J9" i="23"/>
  <c r="E9" i="1" s="1"/>
  <c r="J11" i="23"/>
  <c r="E11" i="1" s="1"/>
  <c r="J13" i="23"/>
  <c r="E13" i="1" s="1"/>
  <c r="K32" i="23"/>
  <c r="M32" i="23" s="1"/>
  <c r="K36" i="23"/>
  <c r="L37" i="23"/>
  <c r="N37" i="23" s="1"/>
  <c r="K40" i="23"/>
  <c r="M40" i="23" s="1"/>
  <c r="K43" i="23"/>
  <c r="M43" i="23" s="1"/>
  <c r="K47" i="23"/>
  <c r="M47" i="23" s="1"/>
  <c r="K51" i="23"/>
  <c r="M51" i="23" s="1"/>
  <c r="K55" i="23"/>
  <c r="M55" i="23" s="1"/>
  <c r="K59" i="23"/>
  <c r="M59" i="23" s="1"/>
  <c r="K63" i="23"/>
  <c r="M63" i="23" s="1"/>
  <c r="K67" i="23"/>
  <c r="M67" i="23" s="1"/>
  <c r="K71" i="23"/>
  <c r="M71" i="23" s="1"/>
  <c r="K75" i="23"/>
  <c r="M75" i="23" s="1"/>
  <c r="K79" i="23"/>
  <c r="K83" i="23"/>
  <c r="M83" i="23" s="1"/>
  <c r="K87" i="23"/>
  <c r="M87" i="23" s="1"/>
  <c r="K91" i="23"/>
  <c r="M91" i="23" s="1"/>
  <c r="L96" i="23"/>
  <c r="N96" i="23" s="1"/>
  <c r="K99" i="23"/>
  <c r="M99" i="23" s="1"/>
  <c r="K103" i="23"/>
  <c r="M103" i="23" s="1"/>
  <c r="K107" i="23"/>
  <c r="M107" i="23" s="1"/>
  <c r="K111" i="23"/>
  <c r="M111" i="23" s="1"/>
  <c r="L116" i="23"/>
  <c r="N116" i="23" s="1"/>
  <c r="J118" i="23"/>
  <c r="L120" i="23"/>
  <c r="N120" i="23" s="1"/>
  <c r="J122" i="23"/>
  <c r="E123" i="1" s="1"/>
  <c r="L124" i="23"/>
  <c r="N124" i="23" s="1"/>
  <c r="J126" i="23"/>
  <c r="L128" i="23"/>
  <c r="N128" i="23" s="1"/>
  <c r="K131" i="23"/>
  <c r="G131" i="1" s="1"/>
  <c r="L132" i="23"/>
  <c r="N132" i="23" s="1"/>
  <c r="K135" i="23"/>
  <c r="M135" i="23" s="1"/>
  <c r="L141" i="23"/>
  <c r="N141" i="23" s="1"/>
  <c r="L143" i="23"/>
  <c r="N143" i="23" s="1"/>
  <c r="L149" i="23"/>
  <c r="N149" i="23" s="1"/>
  <c r="L151" i="23"/>
  <c r="N151" i="23" s="1"/>
  <c r="L157" i="23"/>
  <c r="N157" i="23" s="1"/>
  <c r="L159" i="23"/>
  <c r="N159" i="23" s="1"/>
  <c r="L175" i="23"/>
  <c r="N175" i="23" s="1"/>
  <c r="L178" i="23"/>
  <c r="N178" i="23" s="1"/>
  <c r="T8" i="15"/>
  <c r="G7" i="17"/>
  <c r="F10" i="15"/>
  <c r="H7" i="7" s="1"/>
  <c r="U10" i="15"/>
  <c r="B7" i="7" s="1"/>
  <c r="H31" i="16"/>
  <c r="D31" i="16"/>
  <c r="H30" i="16"/>
  <c r="D30" i="16"/>
  <c r="H29" i="16"/>
  <c r="D29" i="16"/>
  <c r="H28" i="16"/>
  <c r="D28" i="16"/>
  <c r="H27" i="16"/>
  <c r="D27" i="16"/>
  <c r="H26" i="16"/>
  <c r="D26" i="16"/>
  <c r="H25" i="16"/>
  <c r="D25" i="16"/>
  <c r="H24" i="16"/>
  <c r="D24" i="16"/>
  <c r="H23" i="16"/>
  <c r="D23" i="16"/>
  <c r="H22" i="16"/>
  <c r="D22" i="16"/>
  <c r="H21" i="16"/>
  <c r="D21" i="16"/>
  <c r="H20" i="16"/>
  <c r="D20" i="16"/>
  <c r="H19" i="16"/>
  <c r="D19" i="16"/>
  <c r="H18" i="16"/>
  <c r="D18" i="16"/>
  <c r="H17" i="16"/>
  <c r="D17" i="16"/>
  <c r="H16" i="16"/>
  <c r="D16" i="16"/>
  <c r="H15" i="16"/>
  <c r="D15" i="16"/>
  <c r="H14" i="16"/>
  <c r="D14" i="16"/>
  <c r="H13" i="16"/>
  <c r="D13" i="16"/>
  <c r="H12" i="16"/>
  <c r="D12" i="16"/>
  <c r="H11" i="16"/>
  <c r="H10" i="16"/>
  <c r="D10" i="16"/>
  <c r="H9" i="16"/>
  <c r="D9" i="16"/>
  <c r="H8" i="16"/>
  <c r="D8" i="16"/>
  <c r="H7" i="16"/>
  <c r="D7" i="16"/>
  <c r="H6" i="16"/>
  <c r="D6" i="16"/>
  <c r="H5" i="16"/>
  <c r="D5" i="16"/>
  <c r="H4" i="16"/>
  <c r="D4" i="16"/>
  <c r="C30" i="16"/>
  <c r="C28" i="16"/>
  <c r="C26" i="16"/>
  <c r="C24" i="16"/>
  <c r="C22" i="16"/>
  <c r="C20" i="16"/>
  <c r="C18" i="16"/>
  <c r="C16" i="16"/>
  <c r="C14" i="16"/>
  <c r="C12" i="16"/>
  <c r="C10" i="16"/>
  <c r="C8" i="16"/>
  <c r="C6" i="16"/>
  <c r="C4" i="16"/>
  <c r="B30" i="16"/>
  <c r="B28" i="16"/>
  <c r="B26" i="16"/>
  <c r="B24" i="16"/>
  <c r="B22" i="16"/>
  <c r="B20" i="16"/>
  <c r="B18" i="16"/>
  <c r="B16" i="16"/>
  <c r="B14" i="16"/>
  <c r="B12" i="16"/>
  <c r="B10" i="16"/>
  <c r="B8" i="16"/>
  <c r="B6" i="16"/>
  <c r="B4" i="16"/>
  <c r="C27" i="16"/>
  <c r="B25" i="16"/>
  <c r="C19" i="16"/>
  <c r="B17" i="16"/>
  <c r="C11" i="16"/>
  <c r="B9" i="16"/>
  <c r="C29" i="16"/>
  <c r="B27" i="16"/>
  <c r="C21" i="16"/>
  <c r="B19" i="16"/>
  <c r="C13" i="16"/>
  <c r="B11" i="16"/>
  <c r="C5" i="16"/>
  <c r="C31" i="16"/>
  <c r="B29" i="16"/>
  <c r="C23" i="16"/>
  <c r="B21" i="16"/>
  <c r="C15" i="16"/>
  <c r="B13" i="16"/>
  <c r="C7" i="16"/>
  <c r="B5" i="16"/>
  <c r="B31" i="16"/>
  <c r="C25" i="16"/>
  <c r="B23" i="16"/>
  <c r="C17" i="16"/>
  <c r="B15" i="16"/>
  <c r="C9" i="16"/>
  <c r="B7" i="16"/>
  <c r="K260" i="27"/>
  <c r="K248" i="27"/>
  <c r="K240" i="27"/>
  <c r="K220" i="27"/>
  <c r="K204" i="27"/>
  <c r="K108" i="27"/>
  <c r="K96" i="27"/>
  <c r="K229" i="27"/>
  <c r="K177" i="27"/>
  <c r="K121" i="27"/>
  <c r="K81" i="27"/>
  <c r="K21" i="27"/>
  <c r="K258" i="27"/>
  <c r="K238" i="27"/>
  <c r="K226" i="27"/>
  <c r="K211" i="27"/>
  <c r="K155" i="27"/>
  <c r="K131" i="27"/>
  <c r="K31" i="27"/>
  <c r="K11" i="27"/>
  <c r="K214" i="27"/>
  <c r="K74" i="27"/>
  <c r="K218" i="27"/>
  <c r="T16" i="15"/>
  <c r="K198" i="27"/>
  <c r="K170" i="27"/>
  <c r="K142" i="27"/>
  <c r="K66" i="27"/>
  <c r="K54" i="27"/>
  <c r="K2" i="27"/>
  <c r="G16" i="17"/>
  <c r="F18" i="15"/>
  <c r="H16" i="7" s="1"/>
  <c r="U18" i="15"/>
  <c r="B16" i="7" s="1"/>
  <c r="J61" i="27"/>
  <c r="P23" i="26"/>
  <c r="H23" i="4" s="1"/>
  <c r="P16" i="26"/>
  <c r="H16" i="4" s="1"/>
  <c r="P9" i="26"/>
  <c r="H9" i="4" s="1"/>
  <c r="P6" i="26"/>
  <c r="H6" i="4" s="1"/>
  <c r="Q28" i="26"/>
  <c r="B28" i="4" s="1"/>
  <c r="Q13" i="26"/>
  <c r="B13" i="4" s="1"/>
  <c r="G258" i="27"/>
  <c r="H258" i="27" s="1"/>
  <c r="G171" i="27"/>
  <c r="H171" i="27" s="1"/>
  <c r="G127" i="27"/>
  <c r="H127" i="27" s="1"/>
  <c r="G35" i="27"/>
  <c r="H35" i="27" s="1"/>
  <c r="G31" i="27"/>
  <c r="H31" i="27" s="1"/>
  <c r="C164" i="1"/>
  <c r="C160" i="1"/>
  <c r="C156" i="1"/>
  <c r="C152" i="1"/>
  <c r="G126" i="1"/>
  <c r="I167" i="1"/>
  <c r="C166" i="1"/>
  <c r="I163" i="1"/>
  <c r="C162" i="1"/>
  <c r="I159" i="1"/>
  <c r="C158" i="1"/>
  <c r="I155" i="1"/>
  <c r="C154" i="1"/>
  <c r="I151" i="1"/>
  <c r="C150" i="1"/>
  <c r="C143" i="1"/>
  <c r="C139" i="1"/>
  <c r="C135" i="1"/>
  <c r="C131" i="1"/>
  <c r="C127" i="1"/>
  <c r="C123" i="1"/>
  <c r="C146" i="1"/>
  <c r="C142" i="1"/>
  <c r="C138" i="1"/>
  <c r="C134" i="1"/>
  <c r="C130" i="1"/>
  <c r="C126" i="1"/>
  <c r="C122" i="1"/>
  <c r="C118" i="1"/>
  <c r="C114" i="1"/>
  <c r="D109" i="1"/>
  <c r="C107" i="1"/>
  <c r="D101" i="1"/>
  <c r="C99" i="1"/>
  <c r="D93" i="1"/>
  <c r="C91" i="1"/>
  <c r="D85" i="1"/>
  <c r="C83" i="1"/>
  <c r="C119" i="1"/>
  <c r="C115" i="1"/>
  <c r="C109" i="1"/>
  <c r="F108" i="1"/>
  <c r="K104" i="1"/>
  <c r="B104" i="1"/>
  <c r="D103" i="1"/>
  <c r="C101" i="1"/>
  <c r="F100" i="1"/>
  <c r="K96" i="1"/>
  <c r="B96" i="1"/>
  <c r="D95" i="1"/>
  <c r="C93" i="1"/>
  <c r="F92" i="1"/>
  <c r="K88" i="1"/>
  <c r="B88" i="1"/>
  <c r="D87" i="1"/>
  <c r="C85" i="1"/>
  <c r="F84" i="1"/>
  <c r="K80" i="1"/>
  <c r="B80" i="1"/>
  <c r="D79" i="1"/>
  <c r="C77" i="1"/>
  <c r="B76" i="1"/>
  <c r="K72" i="1"/>
  <c r="I71" i="1"/>
  <c r="D71" i="1"/>
  <c r="I70" i="1"/>
  <c r="C70" i="1"/>
  <c r="C69" i="1"/>
  <c r="B68" i="1"/>
  <c r="K64" i="1"/>
  <c r="I63" i="1"/>
  <c r="D63" i="1"/>
  <c r="I62" i="1"/>
  <c r="C62" i="1"/>
  <c r="C61" i="1"/>
  <c r="B60" i="1"/>
  <c r="K56" i="1"/>
  <c r="I55" i="1"/>
  <c r="D55" i="1"/>
  <c r="I54" i="1"/>
  <c r="C54" i="1"/>
  <c r="C53" i="1"/>
  <c r="B52" i="1"/>
  <c r="K48" i="1"/>
  <c r="I47" i="1"/>
  <c r="D47" i="1"/>
  <c r="I46" i="1"/>
  <c r="C46" i="1"/>
  <c r="C45" i="1"/>
  <c r="B44" i="1"/>
  <c r="K40" i="1"/>
  <c r="I39" i="1"/>
  <c r="D39" i="1"/>
  <c r="I38" i="1"/>
  <c r="C38" i="1"/>
  <c r="C37" i="1"/>
  <c r="B36" i="1"/>
  <c r="K32" i="1"/>
  <c r="I31" i="1"/>
  <c r="D31" i="1"/>
  <c r="I30" i="1"/>
  <c r="C30" i="1"/>
  <c r="C29" i="1"/>
  <c r="G28" i="1"/>
  <c r="B28" i="1"/>
  <c r="K24" i="1"/>
  <c r="I23" i="1"/>
  <c r="D23" i="1"/>
  <c r="I22" i="1"/>
  <c r="C22" i="1"/>
  <c r="C21" i="1"/>
  <c r="B20" i="1"/>
  <c r="K16" i="1"/>
  <c r="I15" i="1"/>
  <c r="D15" i="1"/>
  <c r="I14" i="1"/>
  <c r="C14" i="1"/>
  <c r="C13" i="1"/>
  <c r="B12" i="1"/>
  <c r="K8" i="1"/>
  <c r="I7" i="1"/>
  <c r="D7" i="1"/>
  <c r="I6" i="1"/>
  <c r="C6" i="1"/>
  <c r="C5" i="1"/>
  <c r="G4" i="1"/>
  <c r="B4" i="1"/>
  <c r="G107" i="1"/>
  <c r="D105" i="1"/>
  <c r="C103" i="1"/>
  <c r="D97" i="1"/>
  <c r="C95" i="1"/>
  <c r="D89" i="1"/>
  <c r="C87" i="1"/>
  <c r="D81" i="1"/>
  <c r="C79" i="1"/>
  <c r="I73" i="1"/>
  <c r="D73" i="1"/>
  <c r="I72" i="1"/>
  <c r="C72" i="1"/>
  <c r="I65" i="1"/>
  <c r="D65" i="1"/>
  <c r="I64" i="1"/>
  <c r="C64" i="1"/>
  <c r="I57" i="1"/>
  <c r="D57" i="1"/>
  <c r="I56" i="1"/>
  <c r="C56" i="1"/>
  <c r="I49" i="1"/>
  <c r="D49" i="1"/>
  <c r="I48" i="1"/>
  <c r="C48" i="1"/>
  <c r="I41" i="1"/>
  <c r="D41" i="1"/>
  <c r="I40" i="1"/>
  <c r="C40" i="1"/>
  <c r="I33" i="1"/>
  <c r="D33" i="1"/>
  <c r="I32" i="1"/>
  <c r="C32" i="1"/>
  <c r="I25" i="1"/>
  <c r="D25" i="1"/>
  <c r="I24" i="1"/>
  <c r="C24" i="1"/>
  <c r="I17" i="1"/>
  <c r="D17" i="1"/>
  <c r="I16" i="1"/>
  <c r="C16" i="1"/>
  <c r="I9" i="1"/>
  <c r="D9" i="1"/>
  <c r="I8" i="1"/>
  <c r="C8" i="1"/>
  <c r="I120" i="1"/>
  <c r="I116" i="1"/>
  <c r="K108" i="1"/>
  <c r="B108" i="1"/>
  <c r="D107" i="1"/>
  <c r="C105" i="1"/>
  <c r="F104" i="1"/>
  <c r="K100" i="1"/>
  <c r="B100" i="1"/>
  <c r="D99" i="1"/>
  <c r="C97" i="1"/>
  <c r="F96" i="1"/>
  <c r="K92" i="1"/>
  <c r="B92" i="1"/>
  <c r="D91" i="1"/>
  <c r="C89" i="1"/>
  <c r="F88" i="1"/>
  <c r="K84" i="1"/>
  <c r="B84" i="1"/>
  <c r="D83" i="1"/>
  <c r="C81" i="1"/>
  <c r="F80" i="1"/>
  <c r="K76" i="1"/>
  <c r="C73" i="1"/>
  <c r="B72" i="1"/>
  <c r="K68" i="1"/>
  <c r="C65" i="1"/>
  <c r="B64" i="1"/>
  <c r="K60" i="1"/>
  <c r="C57" i="1"/>
  <c r="B56" i="1"/>
  <c r="K52" i="1"/>
  <c r="C49" i="1"/>
  <c r="B48" i="1"/>
  <c r="K44" i="1"/>
  <c r="C41" i="1"/>
  <c r="B40" i="1"/>
  <c r="K36" i="1"/>
  <c r="C33" i="1"/>
  <c r="B32" i="1"/>
  <c r="K28" i="1"/>
  <c r="C25" i="1"/>
  <c r="B24" i="1"/>
  <c r="K20" i="1"/>
  <c r="C17" i="1"/>
  <c r="B16" i="1"/>
  <c r="K12" i="1"/>
  <c r="C9" i="1"/>
  <c r="G8" i="1"/>
  <c r="B8" i="1"/>
  <c r="K4" i="1"/>
  <c r="F20" i="15"/>
  <c r="H4" i="7" s="1"/>
  <c r="T22" i="15"/>
  <c r="F26" i="15"/>
  <c r="H24" i="7" s="1"/>
  <c r="L48" i="28"/>
  <c r="L144" i="28"/>
  <c r="L152" i="28"/>
  <c r="L157" i="28"/>
  <c r="L184" i="28"/>
  <c r="J6" i="27"/>
  <c r="J9" i="27"/>
  <c r="J11" i="27"/>
  <c r="G13" i="27"/>
  <c r="H13" i="27" s="1"/>
  <c r="J18" i="27"/>
  <c r="J21" i="27"/>
  <c r="G25" i="27"/>
  <c r="H25" i="27" s="1"/>
  <c r="J30" i="27"/>
  <c r="J42" i="27"/>
  <c r="J47" i="27"/>
  <c r="G53" i="27"/>
  <c r="H53" i="27" s="1"/>
  <c r="J58" i="27"/>
  <c r="J63" i="27"/>
  <c r="J74" i="27"/>
  <c r="J79" i="27"/>
  <c r="J86" i="27"/>
  <c r="J91" i="27"/>
  <c r="J98" i="27"/>
  <c r="J101" i="27"/>
  <c r="J103" i="27"/>
  <c r="G108" i="27"/>
  <c r="H108" i="27" s="1"/>
  <c r="J110" i="27"/>
  <c r="J113" i="27"/>
  <c r="J115" i="27"/>
  <c r="J122" i="27"/>
  <c r="J125" i="27"/>
  <c r="J127" i="27"/>
  <c r="J134" i="27"/>
  <c r="J137" i="27"/>
  <c r="J139" i="27"/>
  <c r="J150" i="27"/>
  <c r="J153" i="27"/>
  <c r="J155" i="27"/>
  <c r="J162" i="27"/>
  <c r="J165" i="27"/>
  <c r="J167" i="27"/>
  <c r="J179" i="27"/>
  <c r="J190" i="27"/>
  <c r="J193" i="27"/>
  <c r="J195" i="27"/>
  <c r="G201" i="27"/>
  <c r="H201" i="27" s="1"/>
  <c r="J205" i="27"/>
  <c r="J207" i="27"/>
  <c r="J214" i="27"/>
  <c r="J217" i="27"/>
  <c r="J219" i="27"/>
  <c r="J230" i="27"/>
  <c r="J231" i="27"/>
  <c r="J234" i="27"/>
  <c r="J235" i="27"/>
  <c r="J238" i="27"/>
  <c r="J259" i="27"/>
  <c r="G3" i="18"/>
  <c r="N2" i="18" s="1"/>
  <c r="U22" i="15"/>
  <c r="B22" i="7" s="1"/>
  <c r="J2" i="27"/>
  <c r="J5" i="27"/>
  <c r="J7" i="27"/>
  <c r="J14" i="27"/>
  <c r="J17" i="27"/>
  <c r="J19" i="27"/>
  <c r="J26" i="27"/>
  <c r="J29" i="27"/>
  <c r="J31" i="27"/>
  <c r="G32" i="27"/>
  <c r="H32" i="27" s="1"/>
  <c r="J38" i="27"/>
  <c r="J41" i="27"/>
  <c r="G42" i="27"/>
  <c r="H42" i="27" s="1"/>
  <c r="J43" i="27"/>
  <c r="J54" i="27"/>
  <c r="J57" i="27"/>
  <c r="J59" i="27"/>
  <c r="J70" i="27"/>
  <c r="J73" i="27"/>
  <c r="J75" i="27"/>
  <c r="J82" i="27"/>
  <c r="J85" i="27"/>
  <c r="J87" i="27"/>
  <c r="J97" i="27"/>
  <c r="J99" i="27"/>
  <c r="J109" i="27"/>
  <c r="J111" i="27"/>
  <c r="J123" i="27"/>
  <c r="J133" i="27"/>
  <c r="J135" i="27"/>
  <c r="J146" i="27"/>
  <c r="J149" i="27"/>
  <c r="J151" i="27"/>
  <c r="J158" i="27"/>
  <c r="J161" i="27"/>
  <c r="J163" i="27"/>
  <c r="J174" i="27"/>
  <c r="J177" i="27"/>
  <c r="J186" i="27"/>
  <c r="J189" i="27"/>
  <c r="J191" i="27"/>
  <c r="G197" i="27"/>
  <c r="H197" i="27" s="1"/>
  <c r="J202" i="27"/>
  <c r="J213" i="27"/>
  <c r="J215" i="27"/>
  <c r="J222" i="27"/>
  <c r="J227" i="27"/>
  <c r="J250" i="27"/>
  <c r="J251" i="27"/>
  <c r="J254" i="27"/>
  <c r="J255" i="27"/>
  <c r="J258" i="27"/>
  <c r="K174" i="23"/>
  <c r="G173" i="1" s="1"/>
  <c r="K175" i="23"/>
  <c r="M175" i="23" s="1"/>
  <c r="K176" i="23"/>
  <c r="M176" i="23" s="1"/>
  <c r="K178" i="23"/>
  <c r="M178" i="23" s="1"/>
  <c r="K179" i="23"/>
  <c r="K180" i="23"/>
  <c r="M180" i="23" s="1"/>
  <c r="F22" i="15"/>
  <c r="H22" i="7" s="1"/>
  <c r="G27" i="17"/>
  <c r="F24" i="15"/>
  <c r="H27" i="7" s="1"/>
  <c r="T24" i="15"/>
  <c r="U26" i="15"/>
  <c r="B24" i="7" s="1"/>
  <c r="F29" i="15"/>
  <c r="H26" i="7" s="1"/>
  <c r="L117" i="28"/>
  <c r="L173" i="28"/>
  <c r="G2" i="27"/>
  <c r="H2" i="27" s="1"/>
  <c r="J3" i="27"/>
  <c r="J13" i="27"/>
  <c r="J15" i="27"/>
  <c r="J22" i="27"/>
  <c r="J25" i="27"/>
  <c r="J27" i="27"/>
  <c r="J34" i="27"/>
  <c r="J37" i="27"/>
  <c r="J39" i="27"/>
  <c r="G45" i="27"/>
  <c r="H45" i="27" s="1"/>
  <c r="J50" i="27"/>
  <c r="J53" i="27"/>
  <c r="J55" i="27"/>
  <c r="J66" i="27"/>
  <c r="J69" i="27"/>
  <c r="J71" i="27"/>
  <c r="G82" i="27"/>
  <c r="H82" i="27" s="1"/>
  <c r="J83" i="27"/>
  <c r="J94" i="27"/>
  <c r="J106" i="27"/>
  <c r="J118" i="27"/>
  <c r="J121" i="27"/>
  <c r="J130" i="27"/>
  <c r="G136" i="27"/>
  <c r="H136" i="27" s="1"/>
  <c r="J142" i="27"/>
  <c r="J145" i="27"/>
  <c r="J147" i="27"/>
  <c r="J157" i="27"/>
  <c r="J159" i="27"/>
  <c r="J170" i="27"/>
  <c r="J173" i="27"/>
  <c r="J175" i="27"/>
  <c r="J182" i="27"/>
  <c r="J185" i="27"/>
  <c r="G186" i="27"/>
  <c r="H186" i="27" s="1"/>
  <c r="J187" i="27"/>
  <c r="G192" i="27"/>
  <c r="H192" i="27" s="1"/>
  <c r="J198" i="27"/>
  <c r="J201" i="27"/>
  <c r="J203" i="27"/>
  <c r="J210" i="27"/>
  <c r="J221" i="27"/>
  <c r="J223" i="27"/>
  <c r="J226" i="27"/>
  <c r="G241" i="27"/>
  <c r="H241" i="27" s="1"/>
  <c r="J242" i="27"/>
  <c r="J243" i="27"/>
  <c r="G244" i="27"/>
  <c r="H244" i="27" s="1"/>
  <c r="J246" i="27"/>
  <c r="J247" i="27"/>
  <c r="G29" i="17"/>
  <c r="F28" i="15"/>
  <c r="H29" i="7" s="1"/>
  <c r="L81" i="28"/>
  <c r="L94" i="28"/>
  <c r="L110" i="28"/>
  <c r="J10" i="27"/>
  <c r="G22" i="27"/>
  <c r="H22" i="27" s="1"/>
  <c r="J23" i="27"/>
  <c r="J33" i="27"/>
  <c r="G34" i="27"/>
  <c r="H34" i="27" s="1"/>
  <c r="J35" i="27"/>
  <c r="J46" i="27"/>
  <c r="J49" i="27"/>
  <c r="J51" i="27"/>
  <c r="J62" i="27"/>
  <c r="J65" i="27"/>
  <c r="J67" i="27"/>
  <c r="J78" i="27"/>
  <c r="J81" i="27"/>
  <c r="J90" i="27"/>
  <c r="J93" i="27"/>
  <c r="J95" i="27"/>
  <c r="J102" i="27"/>
  <c r="J105" i="27"/>
  <c r="J107" i="27"/>
  <c r="J114" i="27"/>
  <c r="J117" i="27"/>
  <c r="J119" i="27"/>
  <c r="J126" i="27"/>
  <c r="J129" i="27"/>
  <c r="J131" i="27"/>
  <c r="J138" i="27"/>
  <c r="J141" i="27"/>
  <c r="J143" i="27"/>
  <c r="J154" i="27"/>
  <c r="J166" i="27"/>
  <c r="J169" i="27"/>
  <c r="J171" i="27"/>
  <c r="J178" i="27"/>
  <c r="J181" i="27"/>
  <c r="J183" i="27"/>
  <c r="J194" i="27"/>
  <c r="J197" i="27"/>
  <c r="J199" i="27"/>
  <c r="J206" i="27"/>
  <c r="J209" i="27"/>
  <c r="J211" i="27"/>
  <c r="J218" i="27"/>
  <c r="J239" i="27"/>
  <c r="J262" i="27"/>
  <c r="J263" i="27"/>
  <c r="J266" i="27"/>
  <c r="J267" i="27"/>
  <c r="J270" i="27"/>
  <c r="J271" i="27"/>
  <c r="G273" i="27"/>
  <c r="H273" i="27" s="1"/>
  <c r="J274" i="27"/>
  <c r="J275" i="27"/>
  <c r="J278" i="27"/>
  <c r="J279" i="27"/>
  <c r="J282" i="27"/>
  <c r="J283" i="27"/>
  <c r="J286" i="27"/>
  <c r="J287" i="27"/>
  <c r="J290" i="27"/>
  <c r="J291" i="27"/>
  <c r="J294" i="27"/>
  <c r="J295" i="27"/>
  <c r="G297" i="27"/>
  <c r="H297" i="27" s="1"/>
  <c r="J298" i="27"/>
  <c r="J299" i="27"/>
  <c r="G300" i="27"/>
  <c r="H300" i="27" s="1"/>
  <c r="J302" i="27"/>
  <c r="K16" i="18"/>
  <c r="K17" i="18"/>
  <c r="K24" i="18"/>
  <c r="K25" i="18"/>
  <c r="K45" i="18"/>
  <c r="K46" i="18"/>
  <c r="K53" i="18"/>
  <c r="K54" i="18"/>
  <c r="K67" i="18"/>
  <c r="K68" i="18"/>
  <c r="K75" i="18"/>
  <c r="K76" i="18"/>
  <c r="I81" i="18"/>
  <c r="I86" i="18"/>
  <c r="I90" i="18"/>
  <c r="K90" i="18" s="1"/>
  <c r="I94" i="18"/>
  <c r="G94" i="18" s="1"/>
  <c r="I98" i="18"/>
  <c r="K98" i="18" s="1"/>
  <c r="D3" i="6"/>
  <c r="AB3" i="26"/>
  <c r="J3" i="4" s="1"/>
  <c r="N5" i="6"/>
  <c r="O5" i="4"/>
  <c r="A10" i="4"/>
  <c r="B10" i="6"/>
  <c r="V10" i="26"/>
  <c r="B59" i="16" s="1"/>
  <c r="B17" i="6"/>
  <c r="A17" i="4"/>
  <c r="V17" i="26"/>
  <c r="B25" i="6"/>
  <c r="A25" i="4"/>
  <c r="V25" i="26"/>
  <c r="B74" i="16" s="1"/>
  <c r="K10" i="1"/>
  <c r="K18" i="1"/>
  <c r="K26" i="1"/>
  <c r="K34" i="1"/>
  <c r="K42" i="1"/>
  <c r="K50" i="1"/>
  <c r="K58" i="1"/>
  <c r="K66" i="1"/>
  <c r="K74" i="1"/>
  <c r="F78" i="1"/>
  <c r="F86" i="1"/>
  <c r="F94" i="1"/>
  <c r="F102" i="1"/>
  <c r="F110" i="1"/>
  <c r="J225" i="27"/>
  <c r="J229" i="27"/>
  <c r="J233" i="27"/>
  <c r="J237" i="27"/>
  <c r="J241" i="27"/>
  <c r="J245" i="27"/>
  <c r="J249" i="27"/>
  <c r="J253" i="27"/>
  <c r="J257" i="27"/>
  <c r="J261" i="27"/>
  <c r="J265" i="27"/>
  <c r="J269" i="27"/>
  <c r="J273" i="27"/>
  <c r="J277" i="27"/>
  <c r="J281" i="27"/>
  <c r="J285" i="27"/>
  <c r="J289" i="27"/>
  <c r="J293" i="27"/>
  <c r="J297" i="27"/>
  <c r="J301" i="27"/>
  <c r="K14" i="18"/>
  <c r="K22" i="18"/>
  <c r="K51" i="18"/>
  <c r="K70" i="18"/>
  <c r="I78" i="18"/>
  <c r="I80" i="18"/>
  <c r="G80" i="18" s="1"/>
  <c r="K84" i="18"/>
  <c r="I85" i="18"/>
  <c r="K85" i="18" s="1"/>
  <c r="I89" i="18"/>
  <c r="G89" i="18" s="1"/>
  <c r="I93" i="18"/>
  <c r="G93" i="18" s="1"/>
  <c r="I97" i="18"/>
  <c r="G97" i="18" s="1"/>
  <c r="D4" i="6"/>
  <c r="AB4" i="26"/>
  <c r="J4" i="4" s="1"/>
  <c r="N6" i="6"/>
  <c r="O6" i="4"/>
  <c r="B12" i="6"/>
  <c r="A12" i="4"/>
  <c r="V12" i="26"/>
  <c r="B61" i="16" s="1"/>
  <c r="B19" i="6"/>
  <c r="A19" i="4"/>
  <c r="V19" i="26"/>
  <c r="B68" i="16" s="1"/>
  <c r="B27" i="6"/>
  <c r="A27" i="4"/>
  <c r="V27" i="26"/>
  <c r="B76" i="16" s="1"/>
  <c r="E3" i="1"/>
  <c r="I111" i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92" i="27"/>
  <c r="J96" i="27"/>
  <c r="J100" i="27"/>
  <c r="J104" i="27"/>
  <c r="J108" i="27"/>
  <c r="J112" i="27"/>
  <c r="J116" i="27"/>
  <c r="J120" i="27"/>
  <c r="J124" i="27"/>
  <c r="J128" i="27"/>
  <c r="J132" i="27"/>
  <c r="J136" i="27"/>
  <c r="J140" i="27"/>
  <c r="J144" i="27"/>
  <c r="J148" i="27"/>
  <c r="J152" i="27"/>
  <c r="J156" i="27"/>
  <c r="J160" i="27"/>
  <c r="J164" i="27"/>
  <c r="J168" i="27"/>
  <c r="J172" i="27"/>
  <c r="J176" i="27"/>
  <c r="J180" i="27"/>
  <c r="J184" i="27"/>
  <c r="J188" i="27"/>
  <c r="J192" i="27"/>
  <c r="J196" i="27"/>
  <c r="J200" i="27"/>
  <c r="J204" i="27"/>
  <c r="J208" i="27"/>
  <c r="J212" i="27"/>
  <c r="J216" i="27"/>
  <c r="J220" i="27"/>
  <c r="J224" i="27"/>
  <c r="J228" i="27"/>
  <c r="J232" i="27"/>
  <c r="J236" i="27"/>
  <c r="J240" i="27"/>
  <c r="J244" i="27"/>
  <c r="J248" i="27"/>
  <c r="J252" i="27"/>
  <c r="J256" i="27"/>
  <c r="J260" i="27"/>
  <c r="J264" i="27"/>
  <c r="J268" i="27"/>
  <c r="J272" i="27"/>
  <c r="J276" i="27"/>
  <c r="J280" i="27"/>
  <c r="J284" i="27"/>
  <c r="J288" i="27"/>
  <c r="J292" i="27"/>
  <c r="J296" i="27"/>
  <c r="J300" i="27"/>
  <c r="K12" i="18"/>
  <c r="K13" i="18"/>
  <c r="K20" i="18"/>
  <c r="K21" i="18"/>
  <c r="K28" i="18"/>
  <c r="K29" i="18"/>
  <c r="K31" i="18"/>
  <c r="K49" i="18"/>
  <c r="K50" i="18"/>
  <c r="K57" i="18"/>
  <c r="K58" i="18"/>
  <c r="K59" i="18"/>
  <c r="K71" i="18"/>
  <c r="K72" i="18"/>
  <c r="I83" i="18"/>
  <c r="G83" i="18" s="1"/>
  <c r="I88" i="18"/>
  <c r="K88" i="18" s="1"/>
  <c r="I92" i="18"/>
  <c r="G92" i="18" s="1"/>
  <c r="I96" i="18"/>
  <c r="K96" i="18" s="1"/>
  <c r="N3" i="6"/>
  <c r="O3" i="4"/>
  <c r="D5" i="6"/>
  <c r="AB5" i="26"/>
  <c r="J5" i="4" s="1"/>
  <c r="B7" i="6"/>
  <c r="A7" i="4"/>
  <c r="V7" i="26"/>
  <c r="B56" i="16" s="1"/>
  <c r="B14" i="6"/>
  <c r="A14" i="4"/>
  <c r="V14" i="26"/>
  <c r="B21" i="6"/>
  <c r="A21" i="4"/>
  <c r="V21" i="26"/>
  <c r="B70" i="16" s="1"/>
  <c r="B29" i="6"/>
  <c r="A29" i="4"/>
  <c r="V29" i="26"/>
  <c r="B78" i="16" s="1"/>
  <c r="K11" i="18"/>
  <c r="I15" i="18"/>
  <c r="G15" i="18" s="1"/>
  <c r="K18" i="18"/>
  <c r="K19" i="18"/>
  <c r="I23" i="18"/>
  <c r="K26" i="18"/>
  <c r="K27" i="18"/>
  <c r="I34" i="18"/>
  <c r="G34" i="18" s="1"/>
  <c r="I44" i="18"/>
  <c r="K47" i="18"/>
  <c r="K48" i="18"/>
  <c r="I52" i="18"/>
  <c r="G52" i="18" s="1"/>
  <c r="K55" i="18"/>
  <c r="K56" i="18"/>
  <c r="K60" i="18"/>
  <c r="K64" i="18"/>
  <c r="K66" i="18"/>
  <c r="I69" i="18"/>
  <c r="K73" i="18"/>
  <c r="K74" i="18"/>
  <c r="I77" i="18"/>
  <c r="G77" i="18" s="1"/>
  <c r="I82" i="18"/>
  <c r="G82" i="18" s="1"/>
  <c r="I87" i="18"/>
  <c r="K87" i="18" s="1"/>
  <c r="I91" i="18"/>
  <c r="G91" i="18" s="1"/>
  <c r="I95" i="18"/>
  <c r="G95" i="18" s="1"/>
  <c r="I99" i="18"/>
  <c r="K99" i="18" s="1"/>
  <c r="O4" i="4"/>
  <c r="N4" i="6"/>
  <c r="D6" i="6"/>
  <c r="AB6" i="26"/>
  <c r="J6" i="4" s="1"/>
  <c r="B8" i="6"/>
  <c r="A8" i="4"/>
  <c r="V8" i="26"/>
  <c r="B57" i="16" s="1"/>
  <c r="A16" i="4"/>
  <c r="B16" i="6"/>
  <c r="V16" i="26"/>
  <c r="B65" i="16" s="1"/>
  <c r="B23" i="6"/>
  <c r="A23" i="4"/>
  <c r="V23" i="26"/>
  <c r="B72" i="16" s="1"/>
  <c r="B3" i="6"/>
  <c r="A3" i="4"/>
  <c r="A4" i="4"/>
  <c r="B4" i="6"/>
  <c r="B5" i="6"/>
  <c r="A5" i="4"/>
  <c r="B6" i="6"/>
  <c r="A6" i="4"/>
  <c r="I7" i="6"/>
  <c r="L7" i="4"/>
  <c r="N7" i="6"/>
  <c r="O7" i="4"/>
  <c r="B9" i="6"/>
  <c r="A9" i="4"/>
  <c r="I10" i="6"/>
  <c r="L10" i="4"/>
  <c r="B11" i="6"/>
  <c r="A11" i="4"/>
  <c r="B13" i="6"/>
  <c r="A13" i="4"/>
  <c r="I14" i="6"/>
  <c r="L14" i="4"/>
  <c r="M14" i="6"/>
  <c r="N14" i="4"/>
  <c r="P14" i="26"/>
  <c r="H14" i="4" s="1"/>
  <c r="N15" i="6"/>
  <c r="O15" i="4"/>
  <c r="I17" i="6"/>
  <c r="L17" i="4"/>
  <c r="M17" i="6"/>
  <c r="N17" i="4"/>
  <c r="P17" i="26"/>
  <c r="H17" i="4" s="1"/>
  <c r="O18" i="4"/>
  <c r="N18" i="6"/>
  <c r="A20" i="4"/>
  <c r="B20" i="6"/>
  <c r="L21" i="4"/>
  <c r="I21" i="6"/>
  <c r="M21" i="6"/>
  <c r="N21" i="4"/>
  <c r="P21" i="26"/>
  <c r="H21" i="4" s="1"/>
  <c r="O22" i="4"/>
  <c r="N22" i="6"/>
  <c r="A24" i="4"/>
  <c r="B24" i="6"/>
  <c r="L25" i="4"/>
  <c r="I25" i="6"/>
  <c r="M25" i="6"/>
  <c r="N25" i="4"/>
  <c r="P25" i="26"/>
  <c r="H25" i="4" s="1"/>
  <c r="O26" i="4"/>
  <c r="N26" i="6"/>
  <c r="A28" i="4"/>
  <c r="B28" i="6"/>
  <c r="L29" i="4"/>
  <c r="I29" i="6"/>
  <c r="M29" i="6"/>
  <c r="N29" i="4"/>
  <c r="P29" i="26"/>
  <c r="H29" i="4" s="1"/>
  <c r="D3" i="1"/>
  <c r="D6" i="1"/>
  <c r="F6" i="1"/>
  <c r="K7" i="1"/>
  <c r="F7" i="1"/>
  <c r="B7" i="1"/>
  <c r="C10" i="1"/>
  <c r="I10" i="1"/>
  <c r="D11" i="1"/>
  <c r="I11" i="1"/>
  <c r="D14" i="1"/>
  <c r="F14" i="1"/>
  <c r="K15" i="1"/>
  <c r="F15" i="1"/>
  <c r="B15" i="1"/>
  <c r="C18" i="1"/>
  <c r="I18" i="1"/>
  <c r="D19" i="1"/>
  <c r="I19" i="1"/>
  <c r="D22" i="1"/>
  <c r="F22" i="1"/>
  <c r="K23" i="1"/>
  <c r="F23" i="1"/>
  <c r="B23" i="1"/>
  <c r="G23" i="1"/>
  <c r="C26" i="1"/>
  <c r="I26" i="1"/>
  <c r="D27" i="1"/>
  <c r="I27" i="1"/>
  <c r="D30" i="1"/>
  <c r="F30" i="1"/>
  <c r="K31" i="1"/>
  <c r="F31" i="1"/>
  <c r="B31" i="1"/>
  <c r="C34" i="1"/>
  <c r="I34" i="1"/>
  <c r="D35" i="1"/>
  <c r="I35" i="1"/>
  <c r="D38" i="1"/>
  <c r="F38" i="1"/>
  <c r="K39" i="1"/>
  <c r="F39" i="1"/>
  <c r="B39" i="1"/>
  <c r="G39" i="1"/>
  <c r="C42" i="1"/>
  <c r="I42" i="1"/>
  <c r="D43" i="1"/>
  <c r="I43" i="1"/>
  <c r="D46" i="1"/>
  <c r="F46" i="1"/>
  <c r="K47" i="1"/>
  <c r="F47" i="1"/>
  <c r="B47" i="1"/>
  <c r="C50" i="1"/>
  <c r="I50" i="1"/>
  <c r="D51" i="1"/>
  <c r="I51" i="1"/>
  <c r="D54" i="1"/>
  <c r="F54" i="1"/>
  <c r="K55" i="1"/>
  <c r="F55" i="1"/>
  <c r="B55" i="1"/>
  <c r="C58" i="1"/>
  <c r="I58" i="1"/>
  <c r="D59" i="1"/>
  <c r="I59" i="1"/>
  <c r="D62" i="1"/>
  <c r="F62" i="1"/>
  <c r="K63" i="1"/>
  <c r="F63" i="1"/>
  <c r="B63" i="1"/>
  <c r="C66" i="1"/>
  <c r="I66" i="1"/>
  <c r="D67" i="1"/>
  <c r="I67" i="1"/>
  <c r="D70" i="1"/>
  <c r="F70" i="1"/>
  <c r="K71" i="1"/>
  <c r="F71" i="1"/>
  <c r="B71" i="1"/>
  <c r="C74" i="1"/>
  <c r="I74" i="1"/>
  <c r="D75" i="1"/>
  <c r="I75" i="1"/>
  <c r="K79" i="1"/>
  <c r="D82" i="1"/>
  <c r="C82" i="1"/>
  <c r="I82" i="1"/>
  <c r="K87" i="1"/>
  <c r="D90" i="1"/>
  <c r="C90" i="1"/>
  <c r="I90" i="1"/>
  <c r="K95" i="1"/>
  <c r="D98" i="1"/>
  <c r="C98" i="1"/>
  <c r="I98" i="1"/>
  <c r="K103" i="1"/>
  <c r="D106" i="1"/>
  <c r="C106" i="1"/>
  <c r="I106" i="1"/>
  <c r="I3" i="6"/>
  <c r="L3" i="4"/>
  <c r="M3" i="6"/>
  <c r="N3" i="4"/>
  <c r="V3" i="26"/>
  <c r="B52" i="16" s="1"/>
  <c r="L4" i="4"/>
  <c r="I4" i="6"/>
  <c r="M4" i="6"/>
  <c r="N4" i="4"/>
  <c r="V4" i="26"/>
  <c r="B53" i="16" s="1"/>
  <c r="I5" i="6"/>
  <c r="L5" i="4"/>
  <c r="M5" i="6"/>
  <c r="N5" i="4"/>
  <c r="V5" i="26"/>
  <c r="B54" i="16" s="1"/>
  <c r="I6" i="6"/>
  <c r="L6" i="4"/>
  <c r="M6" i="6"/>
  <c r="N6" i="4"/>
  <c r="V6" i="26"/>
  <c r="B55" i="16" s="1"/>
  <c r="AB7" i="26"/>
  <c r="J7" i="4" s="1"/>
  <c r="O8" i="26"/>
  <c r="G8" i="4" s="1"/>
  <c r="I9" i="6"/>
  <c r="L9" i="4"/>
  <c r="N9" i="4"/>
  <c r="M9" i="6"/>
  <c r="V9" i="26"/>
  <c r="B58" i="16" s="1"/>
  <c r="O10" i="26"/>
  <c r="G10" i="4" s="1"/>
  <c r="I11" i="6"/>
  <c r="L11" i="4"/>
  <c r="AB11" i="26"/>
  <c r="J11" i="4" s="1"/>
  <c r="O12" i="26"/>
  <c r="G12" i="4" s="1"/>
  <c r="I13" i="6"/>
  <c r="L13" i="4"/>
  <c r="M13" i="6"/>
  <c r="N13" i="4"/>
  <c r="V13" i="26"/>
  <c r="O14" i="4"/>
  <c r="N14" i="6"/>
  <c r="Q14" i="26"/>
  <c r="B14" i="4" s="1"/>
  <c r="AB15" i="26"/>
  <c r="J15" i="4" s="1"/>
  <c r="N17" i="6"/>
  <c r="O17" i="4"/>
  <c r="Q17" i="26"/>
  <c r="B17" i="4" s="1"/>
  <c r="AB18" i="26"/>
  <c r="J18" i="4" s="1"/>
  <c r="O19" i="26"/>
  <c r="G19" i="4" s="1"/>
  <c r="I20" i="6"/>
  <c r="L20" i="4"/>
  <c r="N20" i="4"/>
  <c r="M20" i="6"/>
  <c r="V20" i="26"/>
  <c r="B69" i="16" s="1"/>
  <c r="N21" i="6"/>
  <c r="O21" i="4"/>
  <c r="Q21" i="26"/>
  <c r="B21" i="4" s="1"/>
  <c r="AB22" i="26"/>
  <c r="J22" i="4" s="1"/>
  <c r="O23" i="26"/>
  <c r="G23" i="4" s="1"/>
  <c r="I24" i="6"/>
  <c r="L24" i="4"/>
  <c r="N24" i="4"/>
  <c r="M24" i="6"/>
  <c r="V24" i="26"/>
  <c r="B73" i="16" s="1"/>
  <c r="N25" i="6"/>
  <c r="O25" i="4"/>
  <c r="Q25" i="26"/>
  <c r="B25" i="4" s="1"/>
  <c r="AB26" i="26"/>
  <c r="J26" i="4" s="1"/>
  <c r="O27" i="26"/>
  <c r="G27" i="4" s="1"/>
  <c r="I28" i="6"/>
  <c r="L28" i="4"/>
  <c r="N28" i="4"/>
  <c r="M28" i="6"/>
  <c r="V28" i="26"/>
  <c r="B77" i="16" s="1"/>
  <c r="N29" i="6"/>
  <c r="O29" i="4"/>
  <c r="Q29" i="26"/>
  <c r="B29" i="4" s="1"/>
  <c r="D4" i="1"/>
  <c r="F4" i="1"/>
  <c r="K5" i="1"/>
  <c r="F5" i="1"/>
  <c r="B5" i="1"/>
  <c r="B6" i="1"/>
  <c r="C7" i="1"/>
  <c r="D12" i="1"/>
  <c r="F12" i="1"/>
  <c r="K13" i="1"/>
  <c r="F13" i="1"/>
  <c r="B13" i="1"/>
  <c r="G13" i="1"/>
  <c r="B14" i="1"/>
  <c r="C15" i="1"/>
  <c r="D20" i="1"/>
  <c r="F20" i="1"/>
  <c r="K21" i="1"/>
  <c r="F21" i="1"/>
  <c r="B21" i="1"/>
  <c r="B22" i="1"/>
  <c r="G22" i="1"/>
  <c r="C23" i="1"/>
  <c r="D28" i="1"/>
  <c r="F28" i="1"/>
  <c r="K29" i="1"/>
  <c r="F29" i="1"/>
  <c r="B29" i="1"/>
  <c r="B30" i="1"/>
  <c r="C31" i="1"/>
  <c r="D36" i="1"/>
  <c r="F36" i="1"/>
  <c r="K37" i="1"/>
  <c r="F37" i="1"/>
  <c r="B37" i="1"/>
  <c r="B38" i="1"/>
  <c r="C39" i="1"/>
  <c r="D44" i="1"/>
  <c r="F44" i="1"/>
  <c r="K45" i="1"/>
  <c r="F45" i="1"/>
  <c r="B45" i="1"/>
  <c r="B46" i="1"/>
  <c r="C47" i="1"/>
  <c r="D52" i="1"/>
  <c r="F52" i="1"/>
  <c r="K53" i="1"/>
  <c r="F53" i="1"/>
  <c r="B53" i="1"/>
  <c r="B54" i="1"/>
  <c r="C55" i="1"/>
  <c r="D60" i="1"/>
  <c r="F60" i="1"/>
  <c r="K61" i="1"/>
  <c r="F61" i="1"/>
  <c r="B61" i="1"/>
  <c r="B62" i="1"/>
  <c r="C63" i="1"/>
  <c r="D68" i="1"/>
  <c r="F68" i="1"/>
  <c r="K69" i="1"/>
  <c r="F69" i="1"/>
  <c r="B69" i="1"/>
  <c r="B70" i="1"/>
  <c r="C71" i="1"/>
  <c r="D76" i="1"/>
  <c r="F76" i="1"/>
  <c r="K77" i="1"/>
  <c r="F77" i="1"/>
  <c r="B77" i="1"/>
  <c r="I77" i="1"/>
  <c r="D80" i="1"/>
  <c r="C80" i="1"/>
  <c r="I80" i="1"/>
  <c r="B82" i="1"/>
  <c r="K82" i="1"/>
  <c r="K85" i="1"/>
  <c r="D88" i="1"/>
  <c r="C88" i="1"/>
  <c r="I88" i="1"/>
  <c r="B90" i="1"/>
  <c r="K90" i="1"/>
  <c r="K93" i="1"/>
  <c r="D96" i="1"/>
  <c r="C96" i="1"/>
  <c r="I96" i="1"/>
  <c r="B98" i="1"/>
  <c r="K98" i="1"/>
  <c r="K101" i="1"/>
  <c r="D104" i="1"/>
  <c r="C104" i="1"/>
  <c r="I104" i="1"/>
  <c r="B106" i="1"/>
  <c r="K106" i="1"/>
  <c r="K109" i="1"/>
  <c r="K112" i="1"/>
  <c r="F112" i="1"/>
  <c r="B112" i="1"/>
  <c r="D112" i="1"/>
  <c r="C112" i="1"/>
  <c r="I8" i="6"/>
  <c r="L8" i="4"/>
  <c r="M8" i="6"/>
  <c r="N8" i="4"/>
  <c r="N9" i="6"/>
  <c r="O9" i="4"/>
  <c r="I12" i="6"/>
  <c r="L12" i="4"/>
  <c r="N12" i="4"/>
  <c r="M12" i="6"/>
  <c r="N13" i="6"/>
  <c r="O13" i="4"/>
  <c r="B15" i="6"/>
  <c r="A15" i="4"/>
  <c r="I16" i="6"/>
  <c r="L16" i="4"/>
  <c r="O16" i="4"/>
  <c r="N16" i="6"/>
  <c r="B18" i="6"/>
  <c r="A18" i="4"/>
  <c r="I19" i="6"/>
  <c r="L19" i="4"/>
  <c r="M19" i="6"/>
  <c r="N19" i="4"/>
  <c r="O20" i="4"/>
  <c r="N20" i="6"/>
  <c r="B22" i="6"/>
  <c r="A22" i="4"/>
  <c r="I23" i="6"/>
  <c r="L23" i="4"/>
  <c r="M23" i="6"/>
  <c r="N23" i="4"/>
  <c r="O24" i="4"/>
  <c r="N24" i="6"/>
  <c r="B26" i="6"/>
  <c r="A26" i="4"/>
  <c r="I27" i="6"/>
  <c r="L27" i="4"/>
  <c r="M27" i="6"/>
  <c r="N27" i="4"/>
  <c r="O28" i="4"/>
  <c r="N28" i="6"/>
  <c r="K3" i="1"/>
  <c r="F3" i="1"/>
  <c r="B3" i="1"/>
  <c r="G3" i="1"/>
  <c r="D10" i="1"/>
  <c r="F10" i="1"/>
  <c r="K11" i="1"/>
  <c r="F11" i="1"/>
  <c r="B11" i="1"/>
  <c r="G11" i="1"/>
  <c r="D18" i="1"/>
  <c r="F18" i="1"/>
  <c r="K19" i="1"/>
  <c r="F19" i="1"/>
  <c r="B19" i="1"/>
  <c r="G19" i="1"/>
  <c r="D26" i="1"/>
  <c r="F26" i="1"/>
  <c r="K27" i="1"/>
  <c r="F27" i="1"/>
  <c r="B27" i="1"/>
  <c r="D34" i="1"/>
  <c r="F34" i="1"/>
  <c r="K35" i="1"/>
  <c r="F35" i="1"/>
  <c r="B35" i="1"/>
  <c r="G35" i="1"/>
  <c r="D42" i="1"/>
  <c r="F42" i="1"/>
  <c r="K43" i="1"/>
  <c r="F43" i="1"/>
  <c r="B43" i="1"/>
  <c r="D50" i="1"/>
  <c r="F50" i="1"/>
  <c r="K51" i="1"/>
  <c r="F51" i="1"/>
  <c r="B51" i="1"/>
  <c r="D58" i="1"/>
  <c r="F58" i="1"/>
  <c r="K59" i="1"/>
  <c r="F59" i="1"/>
  <c r="B59" i="1"/>
  <c r="D66" i="1"/>
  <c r="F66" i="1"/>
  <c r="K67" i="1"/>
  <c r="F67" i="1"/>
  <c r="B67" i="1"/>
  <c r="D74" i="1"/>
  <c r="F74" i="1"/>
  <c r="K75" i="1"/>
  <c r="F75" i="1"/>
  <c r="B75" i="1"/>
  <c r="D78" i="1"/>
  <c r="C78" i="1"/>
  <c r="I78" i="1"/>
  <c r="K83" i="1"/>
  <c r="D86" i="1"/>
  <c r="C86" i="1"/>
  <c r="I86" i="1"/>
  <c r="K91" i="1"/>
  <c r="D94" i="1"/>
  <c r="C94" i="1"/>
  <c r="I94" i="1"/>
  <c r="K99" i="1"/>
  <c r="D102" i="1"/>
  <c r="C102" i="1"/>
  <c r="I102" i="1"/>
  <c r="K107" i="1"/>
  <c r="K110" i="1"/>
  <c r="I110" i="1"/>
  <c r="D110" i="1"/>
  <c r="C110" i="1"/>
  <c r="D111" i="1"/>
  <c r="K111" i="1"/>
  <c r="F111" i="1"/>
  <c r="B111" i="1"/>
  <c r="G124" i="1"/>
  <c r="G136" i="1"/>
  <c r="G144" i="1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A105" i="16"/>
  <c r="E104" i="16"/>
  <c r="A104" i="16"/>
  <c r="E103" i="16"/>
  <c r="A103" i="16"/>
  <c r="E102" i="16"/>
  <c r="A102" i="16"/>
  <c r="E101" i="16"/>
  <c r="A101" i="16"/>
  <c r="E100" i="16"/>
  <c r="A100" i="16"/>
  <c r="E99" i="16"/>
  <c r="A99" i="16"/>
  <c r="E98" i="16"/>
  <c r="D105" i="16"/>
  <c r="D103" i="16"/>
  <c r="D101" i="16"/>
  <c r="D99" i="16"/>
  <c r="H97" i="16"/>
  <c r="H96" i="16"/>
  <c r="H95" i="16"/>
  <c r="H94" i="16"/>
  <c r="H93" i="16"/>
  <c r="H92" i="16"/>
  <c r="H91" i="16"/>
  <c r="A91" i="16"/>
  <c r="E90" i="16"/>
  <c r="A90" i="16"/>
  <c r="E89" i="16"/>
  <c r="A89" i="16"/>
  <c r="E88" i="16"/>
  <c r="A88" i="16"/>
  <c r="E87" i="16"/>
  <c r="A87" i="16"/>
  <c r="E86" i="16"/>
  <c r="A86" i="16"/>
  <c r="E85" i="16"/>
  <c r="A85" i="16"/>
  <c r="E84" i="16"/>
  <c r="A84" i="16"/>
  <c r="E83" i="16"/>
  <c r="A83" i="16"/>
  <c r="E82" i="16"/>
  <c r="A82" i="16"/>
  <c r="E81" i="16"/>
  <c r="A81" i="16"/>
  <c r="E80" i="16"/>
  <c r="A80" i="16"/>
  <c r="E79" i="16"/>
  <c r="A79" i="16"/>
  <c r="A78" i="16"/>
  <c r="A77" i="16"/>
  <c r="A76" i="16"/>
  <c r="H104" i="16"/>
  <c r="H102" i="16"/>
  <c r="H100" i="16"/>
  <c r="H98" i="16"/>
  <c r="E97" i="16"/>
  <c r="E96" i="16"/>
  <c r="E95" i="16"/>
  <c r="E94" i="16"/>
  <c r="E93" i="16"/>
  <c r="E92" i="16"/>
  <c r="E91" i="16"/>
  <c r="H90" i="16"/>
  <c r="D90" i="16"/>
  <c r="H89" i="16"/>
  <c r="D89" i="16"/>
  <c r="H88" i="16"/>
  <c r="D88" i="16"/>
  <c r="H87" i="16"/>
  <c r="D87" i="16"/>
  <c r="H86" i="16"/>
  <c r="D86" i="16"/>
  <c r="H85" i="16"/>
  <c r="D85" i="16"/>
  <c r="H84" i="16"/>
  <c r="D84" i="16"/>
  <c r="H83" i="16"/>
  <c r="D83" i="16"/>
  <c r="H82" i="16"/>
  <c r="D82" i="16"/>
  <c r="H81" i="16"/>
  <c r="D81" i="16"/>
  <c r="H80" i="16"/>
  <c r="D80" i="16"/>
  <c r="H79" i="16"/>
  <c r="D79" i="16"/>
  <c r="H78" i="16"/>
  <c r="D78" i="16"/>
  <c r="H77" i="16"/>
  <c r="H76" i="16"/>
  <c r="D76" i="16"/>
  <c r="H75" i="16"/>
  <c r="D104" i="16"/>
  <c r="D102" i="16"/>
  <c r="D100" i="16"/>
  <c r="D98" i="16"/>
  <c r="D97" i="16"/>
  <c r="D96" i="16"/>
  <c r="D95" i="16"/>
  <c r="D94" i="16"/>
  <c r="D93" i="16"/>
  <c r="D92" i="16"/>
  <c r="D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H99" i="16"/>
  <c r="A95" i="16"/>
  <c r="B91" i="16"/>
  <c r="B89" i="16"/>
  <c r="B87" i="16"/>
  <c r="B85" i="16"/>
  <c r="B83" i="16"/>
  <c r="B81" i="16"/>
  <c r="B79" i="16"/>
  <c r="H73" i="16"/>
  <c r="H71" i="16"/>
  <c r="H69" i="16"/>
  <c r="H67" i="16"/>
  <c r="H65" i="16"/>
  <c r="H63" i="16"/>
  <c r="B63" i="16"/>
  <c r="H105" i="16"/>
  <c r="A98" i="16"/>
  <c r="A94" i="16"/>
  <c r="A75" i="16"/>
  <c r="A73" i="16"/>
  <c r="D72" i="16"/>
  <c r="A71" i="16"/>
  <c r="A69" i="16"/>
  <c r="A67" i="16"/>
  <c r="D66" i="16"/>
  <c r="A65" i="16"/>
  <c r="A63" i="16"/>
  <c r="H103" i="16"/>
  <c r="A97" i="16"/>
  <c r="A93" i="16"/>
  <c r="B90" i="16"/>
  <c r="B88" i="16"/>
  <c r="B86" i="16"/>
  <c r="B84" i="16"/>
  <c r="B82" i="16"/>
  <c r="B80" i="16"/>
  <c r="H74" i="16"/>
  <c r="H72" i="16"/>
  <c r="E71" i="16"/>
  <c r="H70" i="16"/>
  <c r="E69" i="16"/>
  <c r="H68" i="16"/>
  <c r="H66" i="16"/>
  <c r="B66" i="16"/>
  <c r="E65" i="16"/>
  <c r="H64" i="16"/>
  <c r="H62" i="16"/>
  <c r="B62" i="16"/>
  <c r="A92" i="16"/>
  <c r="A70" i="16"/>
  <c r="A62" i="16"/>
  <c r="H32" i="16"/>
  <c r="D32" i="16"/>
  <c r="A72" i="16"/>
  <c r="A64" i="16"/>
  <c r="A74" i="16"/>
  <c r="D63" i="16"/>
  <c r="C32" i="16"/>
  <c r="A68" i="16"/>
  <c r="H101" i="16"/>
  <c r="A32" i="16"/>
  <c r="A96" i="16"/>
  <c r="A66" i="16"/>
  <c r="P7" i="26"/>
  <c r="H7" i="4" s="1"/>
  <c r="O8" i="4"/>
  <c r="N8" i="6"/>
  <c r="Q8" i="26"/>
  <c r="B8" i="4" s="1"/>
  <c r="AB9" i="26"/>
  <c r="J9" i="4" s="1"/>
  <c r="Q10" i="26"/>
  <c r="B10" i="4" s="1"/>
  <c r="P11" i="26"/>
  <c r="H11" i="4" s="1"/>
  <c r="V11" i="26"/>
  <c r="B60" i="16" s="1"/>
  <c r="O12" i="4"/>
  <c r="N12" i="6"/>
  <c r="Q12" i="26"/>
  <c r="B12" i="4" s="1"/>
  <c r="AB13" i="26"/>
  <c r="J13" i="4" s="1"/>
  <c r="O14" i="26"/>
  <c r="G14" i="4" s="1"/>
  <c r="I15" i="6"/>
  <c r="L15" i="4"/>
  <c r="M15" i="6"/>
  <c r="N15" i="4"/>
  <c r="P15" i="26"/>
  <c r="H15" i="4" s="1"/>
  <c r="V15" i="26"/>
  <c r="B64" i="16" s="1"/>
  <c r="AB16" i="26"/>
  <c r="J16" i="4" s="1"/>
  <c r="O17" i="26"/>
  <c r="G17" i="4" s="1"/>
  <c r="I18" i="6"/>
  <c r="L18" i="4"/>
  <c r="M18" i="6"/>
  <c r="N18" i="4"/>
  <c r="P18" i="26"/>
  <c r="H18" i="4" s="1"/>
  <c r="V18" i="26"/>
  <c r="B67" i="16" s="1"/>
  <c r="N19" i="6"/>
  <c r="O19" i="4"/>
  <c r="Q19" i="26"/>
  <c r="B19" i="4" s="1"/>
  <c r="AB20" i="26"/>
  <c r="J20" i="4" s="1"/>
  <c r="O21" i="26"/>
  <c r="G21" i="4" s="1"/>
  <c r="I22" i="6"/>
  <c r="L22" i="4"/>
  <c r="M22" i="6"/>
  <c r="N22" i="4"/>
  <c r="P22" i="26"/>
  <c r="H22" i="4" s="1"/>
  <c r="V22" i="26"/>
  <c r="B71" i="16" s="1"/>
  <c r="N23" i="6"/>
  <c r="O23" i="4"/>
  <c r="Q23" i="26"/>
  <c r="B23" i="4" s="1"/>
  <c r="AB24" i="26"/>
  <c r="J24" i="4" s="1"/>
  <c r="O25" i="26"/>
  <c r="G25" i="4" s="1"/>
  <c r="I26" i="6"/>
  <c r="L26" i="4"/>
  <c r="M26" i="6"/>
  <c r="N26" i="4"/>
  <c r="P26" i="26"/>
  <c r="H26" i="4" s="1"/>
  <c r="V26" i="26"/>
  <c r="B75" i="16" s="1"/>
  <c r="N27" i="6"/>
  <c r="O27" i="4"/>
  <c r="Q27" i="26"/>
  <c r="B27" i="4" s="1"/>
  <c r="AB28" i="26"/>
  <c r="J28" i="4" s="1"/>
  <c r="O29" i="26"/>
  <c r="G29" i="4" s="1"/>
  <c r="C3" i="1"/>
  <c r="H3" i="1"/>
  <c r="C4" i="1"/>
  <c r="I4" i="1"/>
  <c r="D5" i="1"/>
  <c r="I5" i="1"/>
  <c r="K6" i="1"/>
  <c r="D8" i="1"/>
  <c r="F8" i="1"/>
  <c r="K9" i="1"/>
  <c r="F9" i="1"/>
  <c r="B9" i="1"/>
  <c r="G9" i="1"/>
  <c r="B10" i="1"/>
  <c r="G10" i="1"/>
  <c r="C11" i="1"/>
  <c r="C12" i="1"/>
  <c r="I12" i="1"/>
  <c r="D13" i="1"/>
  <c r="I13" i="1"/>
  <c r="K14" i="1"/>
  <c r="D16" i="1"/>
  <c r="F16" i="1"/>
  <c r="K17" i="1"/>
  <c r="F17" i="1"/>
  <c r="B17" i="1"/>
  <c r="B18" i="1"/>
  <c r="C19" i="1"/>
  <c r="C20" i="1"/>
  <c r="I20" i="1"/>
  <c r="D21" i="1"/>
  <c r="I21" i="1"/>
  <c r="K22" i="1"/>
  <c r="D24" i="1"/>
  <c r="F24" i="1"/>
  <c r="K25" i="1"/>
  <c r="F25" i="1"/>
  <c r="B25" i="1"/>
  <c r="B26" i="1"/>
  <c r="C27" i="1"/>
  <c r="C28" i="1"/>
  <c r="I28" i="1"/>
  <c r="D29" i="1"/>
  <c r="I29" i="1"/>
  <c r="K30" i="1"/>
  <c r="D32" i="1"/>
  <c r="F32" i="1"/>
  <c r="K33" i="1"/>
  <c r="F33" i="1"/>
  <c r="B33" i="1"/>
  <c r="B34" i="1"/>
  <c r="C35" i="1"/>
  <c r="C36" i="1"/>
  <c r="I36" i="1"/>
  <c r="D37" i="1"/>
  <c r="I37" i="1"/>
  <c r="K38" i="1"/>
  <c r="D40" i="1"/>
  <c r="F40" i="1"/>
  <c r="K41" i="1"/>
  <c r="F41" i="1"/>
  <c r="B41" i="1"/>
  <c r="B42" i="1"/>
  <c r="C43" i="1"/>
  <c r="C44" i="1"/>
  <c r="I44" i="1"/>
  <c r="D45" i="1"/>
  <c r="I45" i="1"/>
  <c r="K46" i="1"/>
  <c r="D48" i="1"/>
  <c r="F48" i="1"/>
  <c r="K49" i="1"/>
  <c r="F49" i="1"/>
  <c r="B49" i="1"/>
  <c r="B50" i="1"/>
  <c r="C51" i="1"/>
  <c r="C52" i="1"/>
  <c r="I52" i="1"/>
  <c r="D53" i="1"/>
  <c r="I53" i="1"/>
  <c r="K54" i="1"/>
  <c r="D56" i="1"/>
  <c r="F56" i="1"/>
  <c r="K57" i="1"/>
  <c r="F57" i="1"/>
  <c r="B57" i="1"/>
  <c r="B58" i="1"/>
  <c r="C59" i="1"/>
  <c r="C60" i="1"/>
  <c r="I60" i="1"/>
  <c r="D61" i="1"/>
  <c r="I61" i="1"/>
  <c r="K62" i="1"/>
  <c r="D64" i="1"/>
  <c r="F64" i="1"/>
  <c r="K65" i="1"/>
  <c r="F65" i="1"/>
  <c r="B65" i="1"/>
  <c r="G65" i="1"/>
  <c r="B66" i="1"/>
  <c r="C67" i="1"/>
  <c r="C68" i="1"/>
  <c r="I68" i="1"/>
  <c r="D69" i="1"/>
  <c r="I69" i="1"/>
  <c r="K70" i="1"/>
  <c r="D72" i="1"/>
  <c r="F72" i="1"/>
  <c r="K73" i="1"/>
  <c r="F73" i="1"/>
  <c r="B73" i="1"/>
  <c r="B74" i="1"/>
  <c r="C75" i="1"/>
  <c r="C76" i="1"/>
  <c r="I76" i="1"/>
  <c r="D77" i="1"/>
  <c r="B78" i="1"/>
  <c r="K78" i="1"/>
  <c r="K81" i="1"/>
  <c r="F82" i="1"/>
  <c r="D84" i="1"/>
  <c r="C84" i="1"/>
  <c r="I84" i="1"/>
  <c r="B86" i="1"/>
  <c r="K86" i="1"/>
  <c r="K89" i="1"/>
  <c r="F90" i="1"/>
  <c r="D92" i="1"/>
  <c r="C92" i="1"/>
  <c r="I92" i="1"/>
  <c r="B94" i="1"/>
  <c r="K94" i="1"/>
  <c r="K97" i="1"/>
  <c r="F98" i="1"/>
  <c r="D100" i="1"/>
  <c r="C100" i="1"/>
  <c r="I100" i="1"/>
  <c r="B102" i="1"/>
  <c r="K102" i="1"/>
  <c r="K105" i="1"/>
  <c r="F106" i="1"/>
  <c r="D108" i="1"/>
  <c r="C108" i="1"/>
  <c r="I108" i="1"/>
  <c r="B110" i="1"/>
  <c r="C111" i="1"/>
  <c r="I112" i="1"/>
  <c r="K116" i="1"/>
  <c r="F116" i="1"/>
  <c r="B116" i="1"/>
  <c r="D116" i="1"/>
  <c r="C116" i="1"/>
  <c r="K120" i="1"/>
  <c r="F120" i="1"/>
  <c r="B120" i="1"/>
  <c r="D120" i="1"/>
  <c r="C120" i="1"/>
  <c r="D115" i="1"/>
  <c r="K115" i="1"/>
  <c r="F115" i="1"/>
  <c r="B115" i="1"/>
  <c r="I115" i="1"/>
  <c r="D119" i="1"/>
  <c r="K119" i="1"/>
  <c r="F119" i="1"/>
  <c r="B119" i="1"/>
  <c r="I119" i="1"/>
  <c r="D123" i="1"/>
  <c r="K123" i="1"/>
  <c r="F123" i="1"/>
  <c r="B123" i="1"/>
  <c r="I123" i="1"/>
  <c r="D127" i="1"/>
  <c r="K127" i="1"/>
  <c r="F127" i="1"/>
  <c r="B127" i="1"/>
  <c r="I127" i="1"/>
  <c r="D131" i="1"/>
  <c r="K131" i="1"/>
  <c r="F131" i="1"/>
  <c r="B131" i="1"/>
  <c r="I131" i="1"/>
  <c r="D135" i="1"/>
  <c r="K135" i="1"/>
  <c r="F135" i="1"/>
  <c r="B135" i="1"/>
  <c r="I135" i="1"/>
  <c r="D139" i="1"/>
  <c r="K139" i="1"/>
  <c r="F139" i="1"/>
  <c r="B139" i="1"/>
  <c r="I139" i="1"/>
  <c r="D143" i="1"/>
  <c r="K143" i="1"/>
  <c r="F143" i="1"/>
  <c r="B143" i="1"/>
  <c r="I143" i="1"/>
  <c r="D147" i="1"/>
  <c r="K147" i="1"/>
  <c r="F147" i="1"/>
  <c r="B147" i="1"/>
  <c r="I147" i="1"/>
  <c r="K150" i="1"/>
  <c r="K154" i="1"/>
  <c r="K158" i="1"/>
  <c r="K162" i="1"/>
  <c r="K166" i="1"/>
  <c r="K124" i="1"/>
  <c r="F124" i="1"/>
  <c r="B124" i="1"/>
  <c r="D124" i="1"/>
  <c r="I124" i="1"/>
  <c r="K128" i="1"/>
  <c r="F128" i="1"/>
  <c r="B128" i="1"/>
  <c r="D128" i="1"/>
  <c r="I128" i="1"/>
  <c r="K132" i="1"/>
  <c r="F132" i="1"/>
  <c r="B132" i="1"/>
  <c r="D132" i="1"/>
  <c r="I132" i="1"/>
  <c r="K136" i="1"/>
  <c r="F136" i="1"/>
  <c r="B136" i="1"/>
  <c r="D136" i="1"/>
  <c r="I136" i="1"/>
  <c r="K140" i="1"/>
  <c r="F140" i="1"/>
  <c r="B140" i="1"/>
  <c r="D140" i="1"/>
  <c r="I140" i="1"/>
  <c r="K144" i="1"/>
  <c r="F144" i="1"/>
  <c r="B144" i="1"/>
  <c r="D144" i="1"/>
  <c r="I144" i="1"/>
  <c r="C147" i="1"/>
  <c r="K148" i="1"/>
  <c r="F148" i="1"/>
  <c r="B148" i="1"/>
  <c r="I148" i="1"/>
  <c r="D148" i="1"/>
  <c r="D149" i="1"/>
  <c r="C149" i="1"/>
  <c r="K149" i="1"/>
  <c r="F149" i="1"/>
  <c r="B149" i="1"/>
  <c r="D153" i="1"/>
  <c r="C153" i="1"/>
  <c r="K153" i="1"/>
  <c r="F153" i="1"/>
  <c r="B153" i="1"/>
  <c r="D157" i="1"/>
  <c r="C157" i="1"/>
  <c r="K157" i="1"/>
  <c r="F157" i="1"/>
  <c r="B157" i="1"/>
  <c r="D161" i="1"/>
  <c r="C161" i="1"/>
  <c r="K161" i="1"/>
  <c r="F161" i="1"/>
  <c r="B161" i="1"/>
  <c r="D165" i="1"/>
  <c r="C165" i="1"/>
  <c r="K165" i="1"/>
  <c r="F165" i="1"/>
  <c r="B165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D113" i="1"/>
  <c r="K113" i="1"/>
  <c r="F113" i="1"/>
  <c r="B113" i="1"/>
  <c r="I113" i="1"/>
  <c r="D117" i="1"/>
  <c r="K117" i="1"/>
  <c r="F117" i="1"/>
  <c r="B117" i="1"/>
  <c r="I117" i="1"/>
  <c r="D121" i="1"/>
  <c r="K121" i="1"/>
  <c r="F121" i="1"/>
  <c r="B121" i="1"/>
  <c r="I121" i="1"/>
  <c r="C124" i="1"/>
  <c r="D125" i="1"/>
  <c r="K125" i="1"/>
  <c r="F125" i="1"/>
  <c r="B125" i="1"/>
  <c r="I125" i="1"/>
  <c r="C128" i="1"/>
  <c r="D129" i="1"/>
  <c r="K129" i="1"/>
  <c r="F129" i="1"/>
  <c r="B129" i="1"/>
  <c r="I129" i="1"/>
  <c r="C132" i="1"/>
  <c r="D133" i="1"/>
  <c r="K133" i="1"/>
  <c r="F133" i="1"/>
  <c r="B133" i="1"/>
  <c r="I133" i="1"/>
  <c r="C136" i="1"/>
  <c r="D137" i="1"/>
  <c r="K137" i="1"/>
  <c r="F137" i="1"/>
  <c r="B137" i="1"/>
  <c r="I137" i="1"/>
  <c r="C140" i="1"/>
  <c r="D141" i="1"/>
  <c r="K141" i="1"/>
  <c r="F141" i="1"/>
  <c r="B141" i="1"/>
  <c r="I141" i="1"/>
  <c r="C144" i="1"/>
  <c r="D145" i="1"/>
  <c r="K145" i="1"/>
  <c r="F145" i="1"/>
  <c r="B145" i="1"/>
  <c r="I145" i="1"/>
  <c r="C148" i="1"/>
  <c r="K152" i="1"/>
  <c r="K156" i="1"/>
  <c r="K160" i="1"/>
  <c r="K164" i="1"/>
  <c r="B79" i="1"/>
  <c r="F79" i="1"/>
  <c r="B81" i="1"/>
  <c r="F81" i="1"/>
  <c r="B83" i="1"/>
  <c r="F83" i="1"/>
  <c r="B85" i="1"/>
  <c r="F85" i="1"/>
  <c r="B87" i="1"/>
  <c r="F87" i="1"/>
  <c r="B89" i="1"/>
  <c r="F89" i="1"/>
  <c r="B91" i="1"/>
  <c r="F91" i="1"/>
  <c r="B93" i="1"/>
  <c r="F93" i="1"/>
  <c r="B95" i="1"/>
  <c r="F95" i="1"/>
  <c r="B97" i="1"/>
  <c r="F97" i="1"/>
  <c r="B99" i="1"/>
  <c r="F99" i="1"/>
  <c r="B101" i="1"/>
  <c r="F101" i="1"/>
  <c r="B103" i="1"/>
  <c r="F103" i="1"/>
  <c r="B105" i="1"/>
  <c r="F105" i="1"/>
  <c r="B107" i="1"/>
  <c r="F107" i="1"/>
  <c r="B109" i="1"/>
  <c r="F109" i="1"/>
  <c r="C113" i="1"/>
  <c r="K114" i="1"/>
  <c r="F114" i="1"/>
  <c r="B114" i="1"/>
  <c r="D114" i="1"/>
  <c r="I114" i="1"/>
  <c r="C117" i="1"/>
  <c r="K118" i="1"/>
  <c r="F118" i="1"/>
  <c r="B118" i="1"/>
  <c r="D118" i="1"/>
  <c r="I118" i="1"/>
  <c r="C121" i="1"/>
  <c r="K122" i="1"/>
  <c r="F122" i="1"/>
  <c r="B122" i="1"/>
  <c r="D122" i="1"/>
  <c r="I122" i="1"/>
  <c r="C125" i="1"/>
  <c r="K126" i="1"/>
  <c r="F126" i="1"/>
  <c r="B126" i="1"/>
  <c r="D126" i="1"/>
  <c r="I126" i="1"/>
  <c r="C129" i="1"/>
  <c r="K130" i="1"/>
  <c r="F130" i="1"/>
  <c r="B130" i="1"/>
  <c r="D130" i="1"/>
  <c r="I130" i="1"/>
  <c r="C133" i="1"/>
  <c r="K134" i="1"/>
  <c r="F134" i="1"/>
  <c r="B134" i="1"/>
  <c r="D134" i="1"/>
  <c r="I134" i="1"/>
  <c r="G135" i="1"/>
  <c r="C137" i="1"/>
  <c r="K138" i="1"/>
  <c r="F138" i="1"/>
  <c r="B138" i="1"/>
  <c r="D138" i="1"/>
  <c r="I138" i="1"/>
  <c r="C141" i="1"/>
  <c r="K142" i="1"/>
  <c r="F142" i="1"/>
  <c r="B142" i="1"/>
  <c r="D142" i="1"/>
  <c r="I142" i="1"/>
  <c r="C145" i="1"/>
  <c r="K146" i="1"/>
  <c r="F146" i="1"/>
  <c r="B146" i="1"/>
  <c r="D146" i="1"/>
  <c r="I146" i="1"/>
  <c r="I149" i="1"/>
  <c r="D151" i="1"/>
  <c r="C151" i="1"/>
  <c r="K151" i="1"/>
  <c r="F151" i="1"/>
  <c r="B151" i="1"/>
  <c r="I153" i="1"/>
  <c r="D155" i="1"/>
  <c r="C155" i="1"/>
  <c r="K155" i="1"/>
  <c r="F155" i="1"/>
  <c r="B155" i="1"/>
  <c r="I157" i="1"/>
  <c r="D159" i="1"/>
  <c r="C159" i="1"/>
  <c r="K159" i="1"/>
  <c r="F159" i="1"/>
  <c r="B159" i="1"/>
  <c r="I161" i="1"/>
  <c r="D163" i="1"/>
  <c r="C163" i="1"/>
  <c r="K163" i="1"/>
  <c r="F163" i="1"/>
  <c r="B163" i="1"/>
  <c r="I165" i="1"/>
  <c r="D167" i="1"/>
  <c r="C167" i="1"/>
  <c r="K167" i="1"/>
  <c r="F167" i="1"/>
  <c r="B167" i="1"/>
  <c r="D150" i="1"/>
  <c r="D152" i="1"/>
  <c r="H152" i="1"/>
  <c r="D154" i="1"/>
  <c r="D156" i="1"/>
  <c r="D158" i="1"/>
  <c r="D160" i="1"/>
  <c r="D162" i="1"/>
  <c r="D164" i="1"/>
  <c r="D166" i="1"/>
  <c r="E6" i="17"/>
  <c r="E10" i="17"/>
  <c r="E14" i="17"/>
  <c r="E18" i="17"/>
  <c r="E22" i="17"/>
  <c r="E26" i="17"/>
  <c r="E30" i="17"/>
  <c r="I150" i="1"/>
  <c r="I152" i="1"/>
  <c r="I154" i="1"/>
  <c r="I156" i="1"/>
  <c r="I158" i="1"/>
  <c r="I160" i="1"/>
  <c r="I162" i="1"/>
  <c r="I164" i="1"/>
  <c r="I166" i="1"/>
  <c r="E3" i="17"/>
  <c r="E7" i="17"/>
  <c r="E11" i="17"/>
  <c r="E15" i="17"/>
  <c r="E19" i="17"/>
  <c r="E23" i="17"/>
  <c r="E27" i="17"/>
  <c r="B150" i="1"/>
  <c r="F150" i="1"/>
  <c r="B152" i="1"/>
  <c r="F152" i="1"/>
  <c r="B154" i="1"/>
  <c r="F154" i="1"/>
  <c r="B156" i="1"/>
  <c r="F156" i="1"/>
  <c r="B158" i="1"/>
  <c r="F158" i="1"/>
  <c r="B160" i="1"/>
  <c r="F160" i="1"/>
  <c r="B162" i="1"/>
  <c r="F162" i="1"/>
  <c r="B164" i="1"/>
  <c r="F164" i="1"/>
  <c r="B166" i="1"/>
  <c r="F166" i="1"/>
  <c r="E4" i="17"/>
  <c r="E8" i="17"/>
  <c r="E12" i="17"/>
  <c r="E16" i="17"/>
  <c r="E20" i="17"/>
  <c r="E24" i="17"/>
  <c r="E28" i="17"/>
  <c r="E5" i="17"/>
  <c r="E9" i="17"/>
  <c r="E13" i="17"/>
  <c r="E17" i="17"/>
  <c r="E21" i="17"/>
  <c r="E25" i="17"/>
  <c r="E29" i="17"/>
  <c r="H124" i="1" l="1"/>
  <c r="G51" i="1"/>
  <c r="G129" i="1"/>
  <c r="G23" i="27"/>
  <c r="H23" i="27" s="1"/>
  <c r="G127" i="1"/>
  <c r="E127" i="1"/>
  <c r="E119" i="1"/>
  <c r="G149" i="1"/>
  <c r="G25" i="1"/>
  <c r="G227" i="27"/>
  <c r="H227" i="27" s="1"/>
  <c r="G157" i="1"/>
  <c r="G475" i="27"/>
  <c r="H475" i="27" s="1"/>
  <c r="G5" i="1"/>
  <c r="G190" i="27"/>
  <c r="H190" i="27" s="1"/>
  <c r="G291" i="27"/>
  <c r="H291" i="27" s="1"/>
  <c r="E124" i="1"/>
  <c r="E116" i="1"/>
  <c r="G168" i="1"/>
  <c r="G410" i="27"/>
  <c r="H410" i="27" s="1"/>
  <c r="G525" i="27"/>
  <c r="H525" i="27" s="1"/>
  <c r="G443" i="27"/>
  <c r="H443" i="27" s="1"/>
  <c r="G366" i="27"/>
  <c r="H366" i="27" s="1"/>
  <c r="G104" i="1"/>
  <c r="G46" i="1"/>
  <c r="G121" i="1"/>
  <c r="G3" i="27"/>
  <c r="H3" i="27" s="1"/>
  <c r="G321" i="27"/>
  <c r="H321" i="27" s="1"/>
  <c r="G508" i="27"/>
  <c r="H508" i="27" s="1"/>
  <c r="G556" i="27"/>
  <c r="H556" i="27" s="1"/>
  <c r="G493" i="27"/>
  <c r="H493" i="27" s="1"/>
  <c r="G113" i="1"/>
  <c r="E73" i="16"/>
  <c r="D75" i="16"/>
  <c r="D57" i="16"/>
  <c r="E64" i="16"/>
  <c r="G64" i="16" s="1"/>
  <c r="E77" i="16"/>
  <c r="D71" i="16"/>
  <c r="E62" i="16"/>
  <c r="E75" i="16"/>
  <c r="G75" i="16" s="1"/>
  <c r="E68" i="16"/>
  <c r="D77" i="16"/>
  <c r="E58" i="16"/>
  <c r="E67" i="16"/>
  <c r="G67" i="16" s="1"/>
  <c r="E76" i="16"/>
  <c r="E63" i="16"/>
  <c r="E66" i="16"/>
  <c r="D70" i="16"/>
  <c r="D74" i="16"/>
  <c r="E74" i="16"/>
  <c r="D69" i="16"/>
  <c r="E72" i="16"/>
  <c r="G72" i="16" s="1"/>
  <c r="D65" i="16"/>
  <c r="D68" i="16"/>
  <c r="E70" i="16"/>
  <c r="F70" i="16" s="1"/>
  <c r="G19" i="31"/>
  <c r="J19" i="31" s="1"/>
  <c r="L19" i="31" s="1"/>
  <c r="K19" i="31"/>
  <c r="E56" i="16"/>
  <c r="D56" i="16"/>
  <c r="D67" i="16"/>
  <c r="D64" i="16"/>
  <c r="L180" i="23"/>
  <c r="N180" i="23" s="1"/>
  <c r="L177" i="23"/>
  <c r="N177" i="23" s="1"/>
  <c r="L173" i="23"/>
  <c r="N173" i="23" s="1"/>
  <c r="L171" i="23"/>
  <c r="N171" i="23" s="1"/>
  <c r="L172" i="23"/>
  <c r="N172" i="23" s="1"/>
  <c r="F58" i="16"/>
  <c r="G58" i="16"/>
  <c r="D58" i="16"/>
  <c r="E55" i="16"/>
  <c r="E57" i="16"/>
  <c r="D59" i="16"/>
  <c r="G28" i="31"/>
  <c r="J28" i="31" s="1"/>
  <c r="L28" i="31" s="1"/>
  <c r="K28" i="31"/>
  <c r="K20" i="31"/>
  <c r="G20" i="31"/>
  <c r="J20" i="31" s="1"/>
  <c r="L20" i="31" s="1"/>
  <c r="F60" i="16"/>
  <c r="G60" i="16"/>
  <c r="E52" i="16"/>
  <c r="D60" i="16"/>
  <c r="D52" i="16"/>
  <c r="E59" i="16"/>
  <c r="D61" i="16"/>
  <c r="D53" i="16"/>
  <c r="D73" i="16"/>
  <c r="D62" i="16"/>
  <c r="E78" i="16"/>
  <c r="F78" i="16" s="1"/>
  <c r="J169" i="23"/>
  <c r="J170" i="23"/>
  <c r="J167" i="23"/>
  <c r="L169" i="23"/>
  <c r="N169" i="23" s="1"/>
  <c r="L170" i="23"/>
  <c r="N170" i="23" s="1"/>
  <c r="L167" i="23"/>
  <c r="J173" i="23"/>
  <c r="J177" i="23"/>
  <c r="J171" i="23"/>
  <c r="J172" i="23"/>
  <c r="E54" i="16"/>
  <c r="D54" i="16"/>
  <c r="E61" i="16"/>
  <c r="E53" i="16"/>
  <c r="D55" i="16"/>
  <c r="G110" i="1"/>
  <c r="G204" i="27"/>
  <c r="H204" i="27" s="1"/>
  <c r="G200" i="27"/>
  <c r="H200" i="27" s="1"/>
  <c r="G144" i="27"/>
  <c r="H144" i="27" s="1"/>
  <c r="G114" i="27"/>
  <c r="H114" i="27" s="1"/>
  <c r="G39" i="27"/>
  <c r="H39" i="27" s="1"/>
  <c r="G243" i="27"/>
  <c r="H243" i="27" s="1"/>
  <c r="G187" i="1"/>
  <c r="G50" i="1"/>
  <c r="G112" i="27"/>
  <c r="H112" i="27" s="1"/>
  <c r="G167" i="1"/>
  <c r="G161" i="1"/>
  <c r="G153" i="1"/>
  <c r="H120" i="1"/>
  <c r="G17" i="1"/>
  <c r="H18" i="1"/>
  <c r="G37" i="1"/>
  <c r="G142" i="27"/>
  <c r="H142" i="27" s="1"/>
  <c r="G124" i="27"/>
  <c r="H124" i="27" s="1"/>
  <c r="G54" i="27"/>
  <c r="H54" i="27" s="1"/>
  <c r="G122" i="27"/>
  <c r="H122" i="27" s="1"/>
  <c r="G206" i="27"/>
  <c r="H206" i="27" s="1"/>
  <c r="G173" i="27"/>
  <c r="H173" i="27" s="1"/>
  <c r="G12" i="1"/>
  <c r="G71" i="27"/>
  <c r="H71" i="27" s="1"/>
  <c r="G199" i="27"/>
  <c r="H199" i="27" s="1"/>
  <c r="G75" i="1"/>
  <c r="G123" i="1"/>
  <c r="H128" i="1"/>
  <c r="G66" i="1"/>
  <c r="G49" i="1"/>
  <c r="G34" i="1"/>
  <c r="G148" i="1"/>
  <c r="G111" i="1"/>
  <c r="H26" i="1"/>
  <c r="G31" i="1"/>
  <c r="G198" i="27"/>
  <c r="H198" i="27" s="1"/>
  <c r="G5" i="27"/>
  <c r="H5" i="27" s="1"/>
  <c r="G245" i="27"/>
  <c r="H245" i="27" s="1"/>
  <c r="G209" i="27"/>
  <c r="H209" i="27" s="1"/>
  <c r="G134" i="27"/>
  <c r="H134" i="27" s="1"/>
  <c r="G125" i="1"/>
  <c r="G103" i="27"/>
  <c r="H103" i="27" s="1"/>
  <c r="G211" i="27"/>
  <c r="H211" i="27" s="1"/>
  <c r="G226" i="27"/>
  <c r="H226" i="27" s="1"/>
  <c r="G171" i="1"/>
  <c r="G170" i="1"/>
  <c r="G185" i="1"/>
  <c r="G183" i="1"/>
  <c r="H178" i="1"/>
  <c r="G186" i="1"/>
  <c r="G305" i="27"/>
  <c r="H305" i="27" s="1"/>
  <c r="G527" i="27"/>
  <c r="H527" i="27" s="1"/>
  <c r="G571" i="27"/>
  <c r="H571" i="27" s="1"/>
  <c r="G174" i="1"/>
  <c r="G521" i="27"/>
  <c r="H521" i="27" s="1"/>
  <c r="G412" i="27"/>
  <c r="H412" i="27" s="1"/>
  <c r="G511" i="27"/>
  <c r="H511" i="27" s="1"/>
  <c r="G501" i="27"/>
  <c r="H501" i="27" s="1"/>
  <c r="G530" i="27"/>
  <c r="H530" i="27" s="1"/>
  <c r="G363" i="27"/>
  <c r="H363" i="27" s="1"/>
  <c r="G495" i="27"/>
  <c r="H495" i="27" s="1"/>
  <c r="G576" i="27"/>
  <c r="H576" i="27" s="1"/>
  <c r="R55" i="15"/>
  <c r="S55" i="15" s="1"/>
  <c r="G577" i="27"/>
  <c r="H577" i="27" s="1"/>
  <c r="G482" i="27"/>
  <c r="H482" i="27" s="1"/>
  <c r="G454" i="27"/>
  <c r="H454" i="27" s="1"/>
  <c r="G446" i="27"/>
  <c r="H446" i="27" s="1"/>
  <c r="G523" i="27"/>
  <c r="H523" i="27" s="1"/>
  <c r="G465" i="27"/>
  <c r="H465" i="27" s="1"/>
  <c r="G436" i="27"/>
  <c r="H436" i="27" s="1"/>
  <c r="G115" i="1"/>
  <c r="H174" i="1"/>
  <c r="G505" i="27"/>
  <c r="H505" i="27" s="1"/>
  <c r="G572" i="27"/>
  <c r="H572" i="27" s="1"/>
  <c r="G510" i="27"/>
  <c r="H510" i="27" s="1"/>
  <c r="G544" i="27"/>
  <c r="H544" i="27" s="1"/>
  <c r="G456" i="27"/>
  <c r="H456" i="27" s="1"/>
  <c r="G494" i="27"/>
  <c r="H494" i="27" s="1"/>
  <c r="G119" i="1"/>
  <c r="G28" i="27"/>
  <c r="H28" i="27" s="1"/>
  <c r="G193" i="27"/>
  <c r="H193" i="27" s="1"/>
  <c r="G97" i="1"/>
  <c r="G348" i="27"/>
  <c r="H348" i="27" s="1"/>
  <c r="G416" i="27"/>
  <c r="H416" i="27" s="1"/>
  <c r="G389" i="27"/>
  <c r="H389" i="27" s="1"/>
  <c r="G496" i="27"/>
  <c r="H496" i="27" s="1"/>
  <c r="G489" i="27"/>
  <c r="H489" i="27" s="1"/>
  <c r="G532" i="27"/>
  <c r="H532" i="27" s="1"/>
  <c r="G534" i="27"/>
  <c r="H534" i="27" s="1"/>
  <c r="M131" i="23"/>
  <c r="G549" i="27"/>
  <c r="H549" i="27" s="1"/>
  <c r="G573" i="27"/>
  <c r="H573" i="27" s="1"/>
  <c r="M79" i="23"/>
  <c r="G488" i="27"/>
  <c r="H488" i="27" s="1"/>
  <c r="G354" i="27"/>
  <c r="H354" i="27" s="1"/>
  <c r="G384" i="27"/>
  <c r="H384" i="27" s="1"/>
  <c r="G479" i="27"/>
  <c r="H479" i="27" s="1"/>
  <c r="G486" i="27"/>
  <c r="H486" i="27" s="1"/>
  <c r="G448" i="27"/>
  <c r="H448" i="27" s="1"/>
  <c r="G449" i="27"/>
  <c r="H449" i="27" s="1"/>
  <c r="G356" i="27"/>
  <c r="H356" i="27" s="1"/>
  <c r="G477" i="27"/>
  <c r="H477" i="27" s="1"/>
  <c r="G417" i="27"/>
  <c r="H417" i="27" s="1"/>
  <c r="G415" i="27"/>
  <c r="H415" i="27" s="1"/>
  <c r="G387" i="27"/>
  <c r="H387" i="27" s="1"/>
  <c r="M36" i="23"/>
  <c r="G401" i="27"/>
  <c r="H401" i="27" s="1"/>
  <c r="G431" i="27"/>
  <c r="H431" i="27" s="1"/>
  <c r="G433" i="27"/>
  <c r="H433" i="27" s="1"/>
  <c r="G373" i="27"/>
  <c r="H373" i="27" s="1"/>
  <c r="M142" i="23"/>
  <c r="G575" i="27"/>
  <c r="H575" i="27" s="1"/>
  <c r="G551" i="27"/>
  <c r="H551" i="27" s="1"/>
  <c r="M154" i="23"/>
  <c r="G455" i="27"/>
  <c r="H455" i="27" s="1"/>
  <c r="G543" i="27"/>
  <c r="H543" i="27" s="1"/>
  <c r="M184" i="23"/>
  <c r="G184" i="1"/>
  <c r="M94" i="23"/>
  <c r="G435" i="27"/>
  <c r="H435" i="27" s="1"/>
  <c r="G406" i="27"/>
  <c r="H406" i="27" s="1"/>
  <c r="N181" i="23"/>
  <c r="N130" i="23"/>
  <c r="M97" i="23"/>
  <c r="G515" i="27"/>
  <c r="H515" i="27" s="1"/>
  <c r="G55" i="27"/>
  <c r="H55" i="27" s="1"/>
  <c r="G98" i="1"/>
  <c r="G587" i="27"/>
  <c r="H587" i="27" s="1"/>
  <c r="M102" i="23"/>
  <c r="G566" i="27"/>
  <c r="H566" i="27" s="1"/>
  <c r="M54" i="23"/>
  <c r="G361" i="27"/>
  <c r="H361" i="27" s="1"/>
  <c r="M164" i="23"/>
  <c r="G538" i="27"/>
  <c r="H538" i="27" s="1"/>
  <c r="G564" i="27"/>
  <c r="H564" i="27" s="1"/>
  <c r="G473" i="27"/>
  <c r="H473" i="27" s="1"/>
  <c r="G320" i="27"/>
  <c r="H320" i="27" s="1"/>
  <c r="G222" i="27"/>
  <c r="H222" i="27" s="1"/>
  <c r="G485" i="27"/>
  <c r="H485" i="27" s="1"/>
  <c r="G503" i="27"/>
  <c r="H503" i="27" s="1"/>
  <c r="G506" i="27"/>
  <c r="H506" i="27" s="1"/>
  <c r="G441" i="27"/>
  <c r="H441" i="27" s="1"/>
  <c r="G519" i="27"/>
  <c r="H519" i="27" s="1"/>
  <c r="G170" i="27"/>
  <c r="H170" i="27" s="1"/>
  <c r="G409" i="27"/>
  <c r="H409" i="27" s="1"/>
  <c r="G380" i="27"/>
  <c r="H380" i="27" s="1"/>
  <c r="G579" i="27"/>
  <c r="H579" i="27" s="1"/>
  <c r="G533" i="27"/>
  <c r="H533" i="27" s="1"/>
  <c r="M21" i="23"/>
  <c r="G545" i="27"/>
  <c r="H545" i="27" s="1"/>
  <c r="G367" i="27"/>
  <c r="H367" i="27" s="1"/>
  <c r="G562" i="27"/>
  <c r="H562" i="27" s="1"/>
  <c r="G395" i="27"/>
  <c r="H395" i="27" s="1"/>
  <c r="M115" i="23"/>
  <c r="G116" i="1"/>
  <c r="M116" i="23"/>
  <c r="G420" i="27"/>
  <c r="H420" i="27" s="1"/>
  <c r="G393" i="27"/>
  <c r="H393" i="27" s="1"/>
  <c r="G362" i="27"/>
  <c r="H362" i="27" s="1"/>
  <c r="G451" i="27"/>
  <c r="H451" i="27" s="1"/>
  <c r="M181" i="23"/>
  <c r="G439" i="27"/>
  <c r="H439" i="27" s="1"/>
  <c r="G181" i="1"/>
  <c r="M27" i="23"/>
  <c r="G27" i="1"/>
  <c r="G497" i="27"/>
  <c r="H497" i="27" s="1"/>
  <c r="G375" i="27"/>
  <c r="H375" i="27" s="1"/>
  <c r="G73" i="1"/>
  <c r="N144" i="23"/>
  <c r="M179" i="23"/>
  <c r="G179" i="1"/>
  <c r="M174" i="23"/>
  <c r="G175" i="1"/>
  <c r="G426" i="27"/>
  <c r="H426" i="27" s="1"/>
  <c r="H126" i="1"/>
  <c r="H118" i="1"/>
  <c r="H123" i="1"/>
  <c r="G404" i="27"/>
  <c r="H404" i="27" s="1"/>
  <c r="M88" i="23"/>
  <c r="G324" i="27"/>
  <c r="H324" i="27" s="1"/>
  <c r="M187" i="23"/>
  <c r="G583" i="27"/>
  <c r="H583" i="27" s="1"/>
  <c r="G462" i="27"/>
  <c r="H462" i="27" s="1"/>
  <c r="M16" i="23"/>
  <c r="G466" i="27"/>
  <c r="H466" i="27" s="1"/>
  <c r="N135" i="23"/>
  <c r="M78" i="23"/>
  <c r="G383" i="27"/>
  <c r="H383" i="27" s="1"/>
  <c r="G414" i="27"/>
  <c r="H414" i="27" s="1"/>
  <c r="G386" i="27"/>
  <c r="H386" i="27" s="1"/>
  <c r="G548" i="27"/>
  <c r="H548" i="27" s="1"/>
  <c r="G353" i="27"/>
  <c r="H353" i="27" s="1"/>
  <c r="H177" i="1"/>
  <c r="G176" i="1"/>
  <c r="G178" i="1"/>
  <c r="H176" i="1"/>
  <c r="G553" i="27"/>
  <c r="H553" i="27" s="1"/>
  <c r="G559" i="27"/>
  <c r="H559" i="27" s="1"/>
  <c r="G405" i="27"/>
  <c r="H405" i="27" s="1"/>
  <c r="G421" i="27"/>
  <c r="H421" i="27" s="1"/>
  <c r="G457" i="27"/>
  <c r="H457" i="27" s="1"/>
  <c r="G407" i="27"/>
  <c r="H407" i="27" s="1"/>
  <c r="G458" i="27"/>
  <c r="H458" i="27" s="1"/>
  <c r="G537" i="27"/>
  <c r="H537" i="27" s="1"/>
  <c r="G378" i="27"/>
  <c r="H378" i="27" s="1"/>
  <c r="G377" i="27"/>
  <c r="H377" i="27" s="1"/>
  <c r="G365" i="27"/>
  <c r="H365" i="27" s="1"/>
  <c r="G396" i="27"/>
  <c r="H396" i="27" s="1"/>
  <c r="G397" i="27"/>
  <c r="H397" i="27" s="1"/>
  <c r="G430" i="27"/>
  <c r="H430" i="27" s="1"/>
  <c r="G452" i="27"/>
  <c r="H452" i="27" s="1"/>
  <c r="G447" i="27"/>
  <c r="H447" i="27" s="1"/>
  <c r="G374" i="27"/>
  <c r="H374" i="27" s="1"/>
  <c r="G459" i="27"/>
  <c r="H459" i="27" s="1"/>
  <c r="G476" i="27"/>
  <c r="H476" i="27" s="1"/>
  <c r="G445" i="27"/>
  <c r="H445" i="27" s="1"/>
  <c r="G472" i="27"/>
  <c r="H472" i="27" s="1"/>
  <c r="G425" i="27"/>
  <c r="H425" i="27" s="1"/>
  <c r="G471" i="27"/>
  <c r="H471" i="27" s="1"/>
  <c r="G531" i="27"/>
  <c r="H531" i="27" s="1"/>
  <c r="G392" i="27"/>
  <c r="H392" i="27" s="1"/>
  <c r="G360" i="27"/>
  <c r="H360" i="27" s="1"/>
  <c r="G442" i="27"/>
  <c r="H442" i="27" s="1"/>
  <c r="G385" i="27"/>
  <c r="H385" i="27" s="1"/>
  <c r="G379" i="27"/>
  <c r="H379" i="27" s="1"/>
  <c r="G464" i="27"/>
  <c r="H464" i="27" s="1"/>
  <c r="G467" i="27"/>
  <c r="H467" i="27" s="1"/>
  <c r="G474" i="27"/>
  <c r="H474" i="27" s="1"/>
  <c r="G540" i="27"/>
  <c r="H540" i="27" s="1"/>
  <c r="G580" i="27"/>
  <c r="H580" i="27" s="1"/>
  <c r="G558" i="27"/>
  <c r="H558" i="27" s="1"/>
  <c r="G509" i="27"/>
  <c r="H509" i="27" s="1"/>
  <c r="G568" i="27"/>
  <c r="H568" i="27" s="1"/>
  <c r="G536" i="27"/>
  <c r="H536" i="27" s="1"/>
  <c r="G586" i="27"/>
  <c r="H586" i="27" s="1"/>
  <c r="G554" i="27"/>
  <c r="H554" i="27" s="1"/>
  <c r="G522" i="27"/>
  <c r="H522" i="27" s="1"/>
  <c r="G440" i="27"/>
  <c r="H440" i="27" s="1"/>
  <c r="G350" i="27"/>
  <c r="H350" i="27" s="1"/>
  <c r="G182" i="1"/>
  <c r="G177" i="1"/>
  <c r="G169" i="1"/>
  <c r="G585" i="27"/>
  <c r="H585" i="27" s="1"/>
  <c r="G437" i="27"/>
  <c r="H437" i="27" s="1"/>
  <c r="G450" i="27"/>
  <c r="H450" i="27" s="1"/>
  <c r="G432" i="27"/>
  <c r="H432" i="27" s="1"/>
  <c r="G569" i="27"/>
  <c r="H569" i="27" s="1"/>
  <c r="G567" i="27"/>
  <c r="H567" i="27" s="1"/>
  <c r="G491" i="27"/>
  <c r="H491" i="27" s="1"/>
  <c r="G490" i="27"/>
  <c r="H490" i="27" s="1"/>
  <c r="G461" i="27"/>
  <c r="H461" i="27" s="1"/>
  <c r="G359" i="27"/>
  <c r="H359" i="27" s="1"/>
  <c r="G382" i="27"/>
  <c r="H382" i="27" s="1"/>
  <c r="G381" i="27"/>
  <c r="H381" i="27" s="1"/>
  <c r="G357" i="27"/>
  <c r="H357" i="27" s="1"/>
  <c r="G539" i="27"/>
  <c r="H539" i="27" s="1"/>
  <c r="G529" i="27"/>
  <c r="H529" i="27" s="1"/>
  <c r="G514" i="27"/>
  <c r="H514" i="27" s="1"/>
  <c r="G460" i="27"/>
  <c r="H460" i="27" s="1"/>
  <c r="G418" i="27"/>
  <c r="H418" i="27" s="1"/>
  <c r="G369" i="27"/>
  <c r="H369" i="27" s="1"/>
  <c r="G463" i="27"/>
  <c r="H463" i="27" s="1"/>
  <c r="G565" i="27"/>
  <c r="H565" i="27" s="1"/>
  <c r="G555" i="27"/>
  <c r="H555" i="27" s="1"/>
  <c r="G484" i="27"/>
  <c r="H484" i="27" s="1"/>
  <c r="G390" i="27"/>
  <c r="H390" i="27" s="1"/>
  <c r="G481" i="27"/>
  <c r="H481" i="27" s="1"/>
  <c r="G411" i="27"/>
  <c r="H411" i="27" s="1"/>
  <c r="G391" i="27"/>
  <c r="H391" i="27" s="1"/>
  <c r="G516" i="27"/>
  <c r="H516" i="27" s="1"/>
  <c r="G547" i="27"/>
  <c r="H547" i="27" s="1"/>
  <c r="R52" i="15" s="1"/>
  <c r="S52" i="15" s="1"/>
  <c r="G400" i="27"/>
  <c r="H400" i="27" s="1"/>
  <c r="G478" i="27"/>
  <c r="H478" i="27" s="1"/>
  <c r="G427" i="27"/>
  <c r="H427" i="27" s="1"/>
  <c r="G588" i="27"/>
  <c r="H588" i="27" s="1"/>
  <c r="G582" i="27"/>
  <c r="H582" i="27" s="1"/>
  <c r="G550" i="27"/>
  <c r="H550" i="27" s="1"/>
  <c r="G518" i="27"/>
  <c r="H518" i="27" s="1"/>
  <c r="G528" i="27"/>
  <c r="H528" i="27" s="1"/>
  <c r="G578" i="27"/>
  <c r="H578" i="27" s="1"/>
  <c r="G546" i="27"/>
  <c r="H546" i="27" s="1"/>
  <c r="G434" i="27"/>
  <c r="H434" i="27" s="1"/>
  <c r="G498" i="27"/>
  <c r="H498" i="27" s="1"/>
  <c r="H179" i="1"/>
  <c r="G180" i="1"/>
  <c r="H175" i="1"/>
  <c r="G487" i="27"/>
  <c r="H487" i="27" s="1"/>
  <c r="G368" i="27"/>
  <c r="H368" i="27" s="1"/>
  <c r="G502" i="27"/>
  <c r="H502" i="27" s="1"/>
  <c r="G469" i="27"/>
  <c r="H469" i="27" s="1"/>
  <c r="G413" i="27"/>
  <c r="H413" i="27" s="1"/>
  <c r="G541" i="27"/>
  <c r="H541" i="27" s="1"/>
  <c r="G438" i="27"/>
  <c r="H438" i="27" s="1"/>
  <c r="G428" i="27"/>
  <c r="H428" i="27" s="1"/>
  <c r="G355" i="27"/>
  <c r="H355" i="27" s="1"/>
  <c r="G398" i="27"/>
  <c r="H398" i="27" s="1"/>
  <c r="G424" i="27"/>
  <c r="H424" i="27" s="1"/>
  <c r="G561" i="27"/>
  <c r="H561" i="27" s="1"/>
  <c r="R57" i="15" s="1"/>
  <c r="S57" i="15" s="1"/>
  <c r="G423" i="27"/>
  <c r="H423" i="27" s="1"/>
  <c r="G468" i="27"/>
  <c r="H468" i="27" s="1"/>
  <c r="G388" i="27"/>
  <c r="H388" i="27" s="1"/>
  <c r="G483" i="27"/>
  <c r="H483" i="27" s="1"/>
  <c r="G358" i="27"/>
  <c r="H358" i="27" s="1"/>
  <c r="G517" i="27"/>
  <c r="H517" i="27" s="1"/>
  <c r="G581" i="27"/>
  <c r="H581" i="27" s="1"/>
  <c r="G402" i="27"/>
  <c r="H402" i="27" s="1"/>
  <c r="G507" i="27"/>
  <c r="H507" i="27" s="1"/>
  <c r="G403" i="27"/>
  <c r="H403" i="27" s="1"/>
  <c r="G563" i="27"/>
  <c r="H563" i="27" s="1"/>
  <c r="G419" i="27"/>
  <c r="H419" i="27" s="1"/>
  <c r="G408" i="27"/>
  <c r="H408" i="27" s="1"/>
  <c r="G444" i="27"/>
  <c r="H444" i="27" s="1"/>
  <c r="G372" i="27"/>
  <c r="H372" i="27" s="1"/>
  <c r="G574" i="27"/>
  <c r="H574" i="27" s="1"/>
  <c r="G542" i="27"/>
  <c r="H542" i="27" s="1"/>
  <c r="G584" i="27"/>
  <c r="H584" i="27" s="1"/>
  <c r="G552" i="27"/>
  <c r="H552" i="27" s="1"/>
  <c r="G520" i="27"/>
  <c r="H520" i="27" s="1"/>
  <c r="G570" i="27"/>
  <c r="H570" i="27" s="1"/>
  <c r="G480" i="27"/>
  <c r="H480" i="27" s="1"/>
  <c r="G307" i="27"/>
  <c r="H307" i="27" s="1"/>
  <c r="G347" i="27"/>
  <c r="H347" i="27" s="1"/>
  <c r="G41" i="1"/>
  <c r="G55" i="1"/>
  <c r="G296" i="27"/>
  <c r="H296" i="27" s="1"/>
  <c r="G277" i="27"/>
  <c r="H277" i="27" s="1"/>
  <c r="G272" i="27"/>
  <c r="H272" i="27" s="1"/>
  <c r="G4" i="27"/>
  <c r="H4" i="27" s="1"/>
  <c r="G137" i="27"/>
  <c r="H137" i="27" s="1"/>
  <c r="G8" i="27"/>
  <c r="H8" i="27" s="1"/>
  <c r="G185" i="27"/>
  <c r="H185" i="27" s="1"/>
  <c r="G118" i="1"/>
  <c r="G167" i="27"/>
  <c r="H167" i="27" s="1"/>
  <c r="G308" i="27"/>
  <c r="H308" i="27" s="1"/>
  <c r="G342" i="27"/>
  <c r="H342" i="27" s="1"/>
  <c r="G57" i="1"/>
  <c r="G21" i="1"/>
  <c r="G289" i="27"/>
  <c r="H289" i="27" s="1"/>
  <c r="G189" i="27"/>
  <c r="H189" i="27" s="1"/>
  <c r="G176" i="27"/>
  <c r="H176" i="27" s="1"/>
  <c r="G72" i="27"/>
  <c r="H72" i="27" s="1"/>
  <c r="G21" i="27"/>
  <c r="H21" i="27" s="1"/>
  <c r="G260" i="27"/>
  <c r="H260" i="27" s="1"/>
  <c r="G194" i="27"/>
  <c r="H194" i="27" s="1"/>
  <c r="G145" i="27"/>
  <c r="H145" i="27" s="1"/>
  <c r="G117" i="1"/>
  <c r="G122" i="1"/>
  <c r="G99" i="27"/>
  <c r="H99" i="27" s="1"/>
  <c r="G304" i="27"/>
  <c r="H304" i="27" s="1"/>
  <c r="G309" i="27"/>
  <c r="H309" i="27" s="1"/>
  <c r="G318" i="27"/>
  <c r="H318" i="27" s="1"/>
  <c r="G313" i="27"/>
  <c r="H313" i="27" s="1"/>
  <c r="G338" i="27"/>
  <c r="H338" i="27" s="1"/>
  <c r="G205" i="27"/>
  <c r="H205" i="27" s="1"/>
  <c r="G249" i="27"/>
  <c r="H249" i="27" s="1"/>
  <c r="G80" i="27"/>
  <c r="H80" i="27" s="1"/>
  <c r="G310" i="27"/>
  <c r="H310" i="27" s="1"/>
  <c r="G339" i="27"/>
  <c r="H339" i="27" s="1"/>
  <c r="G335" i="27"/>
  <c r="H335" i="27" s="1"/>
  <c r="G349" i="27"/>
  <c r="H349" i="27" s="1"/>
  <c r="G84" i="1"/>
  <c r="G128" i="1"/>
  <c r="G148" i="27"/>
  <c r="H148" i="27" s="1"/>
  <c r="G137" i="1"/>
  <c r="G130" i="1"/>
  <c r="G303" i="27"/>
  <c r="H303" i="27" s="1"/>
  <c r="G323" i="27"/>
  <c r="H323" i="27" s="1"/>
  <c r="G319" i="27"/>
  <c r="H319" i="27" s="1"/>
  <c r="G322" i="27"/>
  <c r="H322" i="27" s="1"/>
  <c r="G340" i="27"/>
  <c r="H340" i="27" s="1"/>
  <c r="G333" i="27"/>
  <c r="H333" i="27" s="1"/>
  <c r="G341" i="27"/>
  <c r="H341" i="27" s="1"/>
  <c r="G336" i="27"/>
  <c r="H336" i="27" s="1"/>
  <c r="G346" i="27"/>
  <c r="H346" i="27" s="1"/>
  <c r="G344" i="27"/>
  <c r="H344" i="27" s="1"/>
  <c r="G334" i="27"/>
  <c r="H334" i="27" s="1"/>
  <c r="G306" i="27"/>
  <c r="H306" i="27" s="1"/>
  <c r="H133" i="1"/>
  <c r="H117" i="1"/>
  <c r="G100" i="1"/>
  <c r="G216" i="27"/>
  <c r="H216" i="27" s="1"/>
  <c r="G158" i="27"/>
  <c r="H158" i="27" s="1"/>
  <c r="G125" i="27"/>
  <c r="H125" i="27" s="1"/>
  <c r="G98" i="27"/>
  <c r="H98" i="27" s="1"/>
  <c r="G154" i="27"/>
  <c r="H154" i="27" s="1"/>
  <c r="G150" i="1"/>
  <c r="G75" i="27"/>
  <c r="H75" i="27" s="1"/>
  <c r="G119" i="27"/>
  <c r="H119" i="27" s="1"/>
  <c r="G271" i="27"/>
  <c r="H271" i="27" s="1"/>
  <c r="G316" i="27"/>
  <c r="H316" i="27" s="1"/>
  <c r="G311" i="27"/>
  <c r="H311" i="27" s="1"/>
  <c r="G314" i="27"/>
  <c r="H314" i="27" s="1"/>
  <c r="G317" i="27"/>
  <c r="H317" i="27" s="1"/>
  <c r="G312" i="27"/>
  <c r="H312" i="27" s="1"/>
  <c r="G326" i="27"/>
  <c r="H326" i="27" s="1"/>
  <c r="G327" i="27"/>
  <c r="H327" i="27" s="1"/>
  <c r="G328" i="27"/>
  <c r="H328" i="27" s="1"/>
  <c r="G352" i="27"/>
  <c r="H352" i="27" s="1"/>
  <c r="G345" i="27"/>
  <c r="H345" i="27" s="1"/>
  <c r="G351" i="27"/>
  <c r="H351" i="27" s="1"/>
  <c r="G330" i="27"/>
  <c r="H330" i="27" s="1"/>
  <c r="G329" i="27"/>
  <c r="H329" i="27" s="1"/>
  <c r="H125" i="1"/>
  <c r="G38" i="1"/>
  <c r="G268" i="27"/>
  <c r="H268" i="27" s="1"/>
  <c r="G188" i="27"/>
  <c r="H188" i="27" s="1"/>
  <c r="G97" i="27"/>
  <c r="H97" i="27" s="1"/>
  <c r="G84" i="27"/>
  <c r="H84" i="27" s="1"/>
  <c r="G233" i="27"/>
  <c r="H233" i="27" s="1"/>
  <c r="G218" i="27"/>
  <c r="H218" i="27" s="1"/>
  <c r="G12" i="27"/>
  <c r="H12" i="27" s="1"/>
  <c r="G162" i="1"/>
  <c r="G83" i="27"/>
  <c r="H83" i="27" s="1"/>
  <c r="G275" i="27"/>
  <c r="H275" i="27" s="1"/>
  <c r="G315" i="27"/>
  <c r="H315" i="27" s="1"/>
  <c r="G332" i="27"/>
  <c r="H332" i="27" s="1"/>
  <c r="G331" i="27"/>
  <c r="H331" i="27" s="1"/>
  <c r="G337" i="27"/>
  <c r="H337" i="27" s="1"/>
  <c r="G325" i="27"/>
  <c r="H325" i="27" s="1"/>
  <c r="G343" i="27"/>
  <c r="H343" i="27" s="1"/>
  <c r="F10" i="17"/>
  <c r="F21" i="17"/>
  <c r="F15" i="17"/>
  <c r="F27" i="17"/>
  <c r="F24" i="17"/>
  <c r="F7" i="17"/>
  <c r="F9" i="17"/>
  <c r="F20" i="17"/>
  <c r="F18" i="17"/>
  <c r="F8" i="17"/>
  <c r="F17" i="17"/>
  <c r="F12" i="17"/>
  <c r="F11" i="17"/>
  <c r="F29" i="17"/>
  <c r="F26" i="17"/>
  <c r="B3" i="7"/>
  <c r="F30" i="17"/>
  <c r="F25" i="17"/>
  <c r="F16" i="17"/>
  <c r="F22" i="17"/>
  <c r="F13" i="17"/>
  <c r="F6" i="17"/>
  <c r="F28" i="17"/>
  <c r="F14" i="17"/>
  <c r="F23" i="17"/>
  <c r="G61" i="1"/>
  <c r="G45" i="1"/>
  <c r="G240" i="27"/>
  <c r="H240" i="27" s="1"/>
  <c r="G139" i="1"/>
  <c r="G220" i="27"/>
  <c r="H220" i="27" s="1"/>
  <c r="G168" i="27"/>
  <c r="H168" i="27" s="1"/>
  <c r="G18" i="27"/>
  <c r="H18" i="27" s="1"/>
  <c r="G6" i="27"/>
  <c r="H6" i="27" s="1"/>
  <c r="G237" i="27"/>
  <c r="H237" i="27" s="1"/>
  <c r="G43" i="1"/>
  <c r="G82" i="1"/>
  <c r="G63" i="1"/>
  <c r="G160" i="27"/>
  <c r="H160" i="27" s="1"/>
  <c r="G152" i="27"/>
  <c r="H152" i="27" s="1"/>
  <c r="G236" i="27"/>
  <c r="H236" i="27" s="1"/>
  <c r="G184" i="27"/>
  <c r="H184" i="27" s="1"/>
  <c r="G166" i="1"/>
  <c r="G195" i="27"/>
  <c r="H195" i="27" s="1"/>
  <c r="G213" i="27"/>
  <c r="H213" i="27" s="1"/>
  <c r="G16" i="27"/>
  <c r="H16" i="27" s="1"/>
  <c r="G70" i="27"/>
  <c r="H70" i="27" s="1"/>
  <c r="G149" i="27"/>
  <c r="H149" i="27" s="1"/>
  <c r="G248" i="27"/>
  <c r="H248" i="27" s="1"/>
  <c r="G156" i="27"/>
  <c r="H156" i="27" s="1"/>
  <c r="G282" i="27"/>
  <c r="H282" i="27" s="1"/>
  <c r="G250" i="27"/>
  <c r="H250" i="27" s="1"/>
  <c r="H144" i="1"/>
  <c r="G26" i="1"/>
  <c r="G132" i="1"/>
  <c r="G102" i="1"/>
  <c r="G29" i="1"/>
  <c r="G6" i="1"/>
  <c r="H14" i="1"/>
  <c r="G96" i="27"/>
  <c r="H96" i="27" s="1"/>
  <c r="E5" i="1"/>
  <c r="G302" i="27"/>
  <c r="H302" i="27" s="1"/>
  <c r="H160" i="1"/>
  <c r="G74" i="1"/>
  <c r="G58" i="1"/>
  <c r="G42" i="1"/>
  <c r="G59" i="1"/>
  <c r="G96" i="1"/>
  <c r="G90" i="1"/>
  <c r="H22" i="1"/>
  <c r="G109" i="27"/>
  <c r="H109" i="27" s="1"/>
  <c r="G120" i="1"/>
  <c r="G18" i="1"/>
  <c r="G80" i="1"/>
  <c r="G15" i="1"/>
  <c r="G130" i="27"/>
  <c r="H130" i="27" s="1"/>
  <c r="G118" i="27"/>
  <c r="H118" i="27" s="1"/>
  <c r="G138" i="27"/>
  <c r="H138" i="27" s="1"/>
  <c r="G59" i="27"/>
  <c r="H59" i="27" s="1"/>
  <c r="G66" i="27"/>
  <c r="H66" i="27" s="1"/>
  <c r="G165" i="27"/>
  <c r="H165" i="27" s="1"/>
  <c r="G10" i="27"/>
  <c r="H10" i="27" s="1"/>
  <c r="G89" i="27"/>
  <c r="H89" i="27" s="1"/>
  <c r="G16" i="1"/>
  <c r="G64" i="1"/>
  <c r="G93" i="1"/>
  <c r="G146" i="27"/>
  <c r="H146" i="27" s="1"/>
  <c r="G77" i="27"/>
  <c r="H77" i="27" s="1"/>
  <c r="G177" i="27"/>
  <c r="H177" i="27" s="1"/>
  <c r="G202" i="27"/>
  <c r="H202" i="27" s="1"/>
  <c r="G214" i="27"/>
  <c r="H214" i="27" s="1"/>
  <c r="G68" i="27"/>
  <c r="H68" i="27" s="1"/>
  <c r="G99" i="1"/>
  <c r="G36" i="1"/>
  <c r="G76" i="1"/>
  <c r="G79" i="27"/>
  <c r="H79" i="27" s="1"/>
  <c r="G111" i="27"/>
  <c r="H111" i="27" s="1"/>
  <c r="G279" i="27"/>
  <c r="H279" i="27" s="1"/>
  <c r="G95" i="27"/>
  <c r="H95" i="27" s="1"/>
  <c r="G230" i="27"/>
  <c r="H230" i="27" s="1"/>
  <c r="G262" i="27"/>
  <c r="H262" i="27" s="1"/>
  <c r="G293" i="27"/>
  <c r="H293" i="27" s="1"/>
  <c r="G181" i="27"/>
  <c r="H181" i="27" s="1"/>
  <c r="G48" i="1"/>
  <c r="G133" i="1"/>
  <c r="G141" i="1"/>
  <c r="G19" i="27"/>
  <c r="H19" i="27" s="1"/>
  <c r="G267" i="27"/>
  <c r="H267" i="27" s="1"/>
  <c r="G287" i="27"/>
  <c r="H287" i="27" s="1"/>
  <c r="G246" i="27"/>
  <c r="H246" i="27" s="1"/>
  <c r="G278" i="27"/>
  <c r="H278" i="27" s="1"/>
  <c r="G172" i="27"/>
  <c r="H172" i="27" s="1"/>
  <c r="H25" i="1"/>
  <c r="G60" i="1"/>
  <c r="G110" i="27"/>
  <c r="H110" i="27" s="1"/>
  <c r="G44" i="1"/>
  <c r="G89" i="1"/>
  <c r="G105" i="1"/>
  <c r="G156" i="1"/>
  <c r="G114" i="1"/>
  <c r="G179" i="27"/>
  <c r="H179" i="27" s="1"/>
  <c r="G57" i="27"/>
  <c r="H57" i="27" s="1"/>
  <c r="G253" i="27"/>
  <c r="H253" i="27" s="1"/>
  <c r="G228" i="27"/>
  <c r="H228" i="27" s="1"/>
  <c r="G208" i="27"/>
  <c r="H208" i="27" s="1"/>
  <c r="G93" i="27"/>
  <c r="H93" i="27" s="1"/>
  <c r="G64" i="27"/>
  <c r="H64" i="27" s="1"/>
  <c r="G49" i="27"/>
  <c r="H49" i="27" s="1"/>
  <c r="G78" i="27"/>
  <c r="H78" i="27" s="1"/>
  <c r="G62" i="27"/>
  <c r="H62" i="27" s="1"/>
  <c r="G46" i="27"/>
  <c r="H46" i="27" s="1"/>
  <c r="H37" i="1"/>
  <c r="G160" i="1"/>
  <c r="G146" i="1"/>
  <c r="G91" i="27"/>
  <c r="H91" i="27" s="1"/>
  <c r="G107" i="27"/>
  <c r="H107" i="27" s="1"/>
  <c r="G143" i="27"/>
  <c r="H143" i="27" s="1"/>
  <c r="G183" i="27"/>
  <c r="H183" i="27" s="1"/>
  <c r="G294" i="27"/>
  <c r="H294" i="27" s="1"/>
  <c r="F5" i="17"/>
  <c r="H3" i="7"/>
  <c r="F3" i="17" s="1"/>
  <c r="G182" i="27"/>
  <c r="H182" i="27" s="1"/>
  <c r="G43" i="27"/>
  <c r="H43" i="27" s="1"/>
  <c r="G159" i="27"/>
  <c r="H159" i="27" s="1"/>
  <c r="G231" i="27"/>
  <c r="H231" i="27" s="1"/>
  <c r="G247" i="27"/>
  <c r="H247" i="27" s="1"/>
  <c r="G163" i="31"/>
  <c r="J163" i="31" s="1"/>
  <c r="L163" i="31" s="1"/>
  <c r="K163" i="31"/>
  <c r="G175" i="31"/>
  <c r="J175" i="31" s="1"/>
  <c r="L175" i="31" s="1"/>
  <c r="K175" i="31"/>
  <c r="G71" i="1"/>
  <c r="G301" i="27"/>
  <c r="H301" i="27" s="1"/>
  <c r="G161" i="27"/>
  <c r="H161" i="27" s="1"/>
  <c r="G56" i="27"/>
  <c r="H56" i="27" s="1"/>
  <c r="G41" i="27"/>
  <c r="H41" i="27" s="1"/>
  <c r="G225" i="27"/>
  <c r="H225" i="27" s="1"/>
  <c r="G101" i="27"/>
  <c r="H101" i="27" s="1"/>
  <c r="G38" i="27"/>
  <c r="H38" i="27" s="1"/>
  <c r="G14" i="27"/>
  <c r="H14" i="27" s="1"/>
  <c r="G257" i="27"/>
  <c r="H257" i="27" s="1"/>
  <c r="G252" i="27"/>
  <c r="H252" i="27" s="1"/>
  <c r="G116" i="27"/>
  <c r="H116" i="27" s="1"/>
  <c r="G104" i="27"/>
  <c r="H104" i="27" s="1"/>
  <c r="G74" i="27"/>
  <c r="H74" i="27" s="1"/>
  <c r="G33" i="27"/>
  <c r="H33" i="27" s="1"/>
  <c r="G69" i="27"/>
  <c r="H69" i="27" s="1"/>
  <c r="G24" i="27"/>
  <c r="H24" i="27" s="1"/>
  <c r="G24" i="1"/>
  <c r="G77" i="1"/>
  <c r="G91" i="1"/>
  <c r="G145" i="1"/>
  <c r="G138" i="1"/>
  <c r="G154" i="1"/>
  <c r="G47" i="27"/>
  <c r="H47" i="27" s="1"/>
  <c r="G135" i="27"/>
  <c r="H135" i="27" s="1"/>
  <c r="G187" i="27"/>
  <c r="H187" i="27" s="1"/>
  <c r="G235" i="27"/>
  <c r="H235" i="27" s="1"/>
  <c r="G255" i="27"/>
  <c r="H255" i="27" s="1"/>
  <c r="G295" i="27"/>
  <c r="H295" i="27" s="1"/>
  <c r="G234" i="27"/>
  <c r="H234" i="27" s="1"/>
  <c r="L155" i="23"/>
  <c r="H155" i="1" s="1"/>
  <c r="L147" i="23"/>
  <c r="N147" i="23" s="1"/>
  <c r="L139" i="23"/>
  <c r="N139" i="23" s="1"/>
  <c r="L97" i="23"/>
  <c r="H97" i="1" s="1"/>
  <c r="L131" i="23"/>
  <c r="N131" i="23" s="1"/>
  <c r="L15" i="23"/>
  <c r="N15" i="23" s="1"/>
  <c r="L19" i="23"/>
  <c r="L23" i="23"/>
  <c r="N23" i="23" s="1"/>
  <c r="L27" i="23"/>
  <c r="L158" i="23"/>
  <c r="H158" i="1" s="1"/>
  <c r="L150" i="23"/>
  <c r="H150" i="1" s="1"/>
  <c r="L142" i="23"/>
  <c r="N142" i="23" s="1"/>
  <c r="L134" i="23"/>
  <c r="N134" i="23" s="1"/>
  <c r="K181" i="31"/>
  <c r="K172" i="31"/>
  <c r="G186" i="31"/>
  <c r="J186" i="31" s="1"/>
  <c r="L186" i="31" s="1"/>
  <c r="K186" i="31"/>
  <c r="G178" i="31"/>
  <c r="J178" i="31" s="1"/>
  <c r="L178" i="31" s="1"/>
  <c r="K178" i="31"/>
  <c r="G170" i="31"/>
  <c r="J170" i="31" s="1"/>
  <c r="L170" i="31" s="1"/>
  <c r="K170" i="31"/>
  <c r="G86" i="1"/>
  <c r="G88" i="1"/>
  <c r="G70" i="1"/>
  <c r="G54" i="1"/>
  <c r="G269" i="27"/>
  <c r="H269" i="27" s="1"/>
  <c r="G265" i="27"/>
  <c r="H265" i="27" s="1"/>
  <c r="G132" i="27"/>
  <c r="H132" i="27" s="1"/>
  <c r="G73" i="27"/>
  <c r="H73" i="27" s="1"/>
  <c r="G40" i="27"/>
  <c r="H40" i="27" s="1"/>
  <c r="G29" i="27"/>
  <c r="H29" i="27" s="1"/>
  <c r="G17" i="27"/>
  <c r="H17" i="27" s="1"/>
  <c r="G224" i="27"/>
  <c r="H224" i="27" s="1"/>
  <c r="G217" i="27"/>
  <c r="H217" i="27" s="1"/>
  <c r="G141" i="27"/>
  <c r="H141" i="27" s="1"/>
  <c r="G129" i="27"/>
  <c r="H129" i="27" s="1"/>
  <c r="G92" i="27"/>
  <c r="H92" i="27" s="1"/>
  <c r="G81" i="27"/>
  <c r="H81" i="27" s="1"/>
  <c r="G178" i="27"/>
  <c r="H178" i="27" s="1"/>
  <c r="G121" i="27"/>
  <c r="H121" i="27" s="1"/>
  <c r="G36" i="27"/>
  <c r="H36" i="27" s="1"/>
  <c r="H17" i="1"/>
  <c r="G40" i="1"/>
  <c r="G56" i="1"/>
  <c r="G72" i="1"/>
  <c r="G101" i="1"/>
  <c r="G83" i="1"/>
  <c r="H21" i="1"/>
  <c r="G52" i="1"/>
  <c r="G68" i="1"/>
  <c r="G87" i="1"/>
  <c r="G142" i="1"/>
  <c r="G158" i="1"/>
  <c r="G11" i="27"/>
  <c r="H11" i="27" s="1"/>
  <c r="G51" i="27"/>
  <c r="H51" i="27" s="1"/>
  <c r="G139" i="27"/>
  <c r="H139" i="27" s="1"/>
  <c r="G191" i="27"/>
  <c r="H191" i="27" s="1"/>
  <c r="G215" i="27"/>
  <c r="H215" i="27" s="1"/>
  <c r="G239" i="27"/>
  <c r="H239" i="27" s="1"/>
  <c r="G259" i="27"/>
  <c r="H259" i="27" s="1"/>
  <c r="G299" i="27"/>
  <c r="H299" i="27" s="1"/>
  <c r="G242" i="27"/>
  <c r="H242" i="27" s="1"/>
  <c r="G298" i="27"/>
  <c r="H298" i="27" s="1"/>
  <c r="L161" i="23"/>
  <c r="N161" i="23" s="1"/>
  <c r="L153" i="23"/>
  <c r="L145" i="23"/>
  <c r="H145" i="1" s="1"/>
  <c r="L136" i="23"/>
  <c r="N136" i="23" s="1"/>
  <c r="L137" i="23"/>
  <c r="L16" i="23"/>
  <c r="N16" i="23" s="1"/>
  <c r="L20" i="23"/>
  <c r="L24" i="23"/>
  <c r="N24" i="23" s="1"/>
  <c r="F4" i="17"/>
  <c r="L156" i="23"/>
  <c r="L148" i="23"/>
  <c r="N148" i="23" s="1"/>
  <c r="L140" i="23"/>
  <c r="K189" i="31"/>
  <c r="J130" i="23"/>
  <c r="J179" i="23"/>
  <c r="J176" i="23"/>
  <c r="E177" i="1" s="1"/>
  <c r="J129" i="23"/>
  <c r="E130" i="1" s="1"/>
  <c r="J174" i="23"/>
  <c r="E173" i="1" s="1"/>
  <c r="J121" i="23"/>
  <c r="E122" i="1" s="1"/>
  <c r="J181" i="23"/>
  <c r="J125" i="23"/>
  <c r="E126" i="1" s="1"/>
  <c r="J117" i="23"/>
  <c r="E118" i="1" s="1"/>
  <c r="G183" i="31"/>
  <c r="J183" i="31" s="1"/>
  <c r="L183" i="31" s="1"/>
  <c r="K183" i="31"/>
  <c r="G210" i="27"/>
  <c r="H210" i="27" s="1"/>
  <c r="G44" i="27"/>
  <c r="H44" i="27" s="1"/>
  <c r="G27" i="27"/>
  <c r="H27" i="27" s="1"/>
  <c r="G131" i="27"/>
  <c r="H131" i="27" s="1"/>
  <c r="G263" i="27"/>
  <c r="H263" i="27" s="1"/>
  <c r="G266" i="27"/>
  <c r="H266" i="27" s="1"/>
  <c r="G94" i="1"/>
  <c r="G53" i="1"/>
  <c r="G106" i="1"/>
  <c r="G85" i="1"/>
  <c r="G163" i="1"/>
  <c r="G159" i="1"/>
  <c r="G155" i="1"/>
  <c r="G151" i="1"/>
  <c r="G147" i="1"/>
  <c r="G143" i="1"/>
  <c r="H129" i="1"/>
  <c r="H121" i="1"/>
  <c r="G165" i="1"/>
  <c r="G108" i="1"/>
  <c r="G140" i="1"/>
  <c r="G62" i="1"/>
  <c r="G30" i="1"/>
  <c r="G47" i="1"/>
  <c r="G7" i="1"/>
  <c r="G285" i="27"/>
  <c r="H285" i="27" s="1"/>
  <c r="G281" i="27"/>
  <c r="H281" i="27" s="1"/>
  <c r="G261" i="27"/>
  <c r="H261" i="27" s="1"/>
  <c r="G133" i="27"/>
  <c r="H133" i="27" s="1"/>
  <c r="G106" i="27"/>
  <c r="H106" i="27" s="1"/>
  <c r="G85" i="27"/>
  <c r="H85" i="27" s="1"/>
  <c r="G174" i="27"/>
  <c r="H174" i="27" s="1"/>
  <c r="G164" i="27"/>
  <c r="H164" i="27" s="1"/>
  <c r="G153" i="27"/>
  <c r="H153" i="27" s="1"/>
  <c r="G88" i="27"/>
  <c r="H88" i="27" s="1"/>
  <c r="G76" i="27"/>
  <c r="H76" i="27" s="1"/>
  <c r="G162" i="27"/>
  <c r="H162" i="27" s="1"/>
  <c r="G150" i="27"/>
  <c r="H150" i="27" s="1"/>
  <c r="G140" i="27"/>
  <c r="H140" i="27" s="1"/>
  <c r="G117" i="27"/>
  <c r="H117" i="27" s="1"/>
  <c r="G58" i="27"/>
  <c r="H58" i="27" s="1"/>
  <c r="G48" i="27"/>
  <c r="H48" i="27" s="1"/>
  <c r="G30" i="27"/>
  <c r="H30" i="27" s="1"/>
  <c r="G221" i="27"/>
  <c r="H221" i="27" s="1"/>
  <c r="G157" i="27"/>
  <c r="H157" i="27" s="1"/>
  <c r="G102" i="27"/>
  <c r="H102" i="27" s="1"/>
  <c r="G52" i="27"/>
  <c r="H52" i="27" s="1"/>
  <c r="G37" i="27"/>
  <c r="H37" i="27" s="1"/>
  <c r="G81" i="1"/>
  <c r="G164" i="1"/>
  <c r="G134" i="1"/>
  <c r="G15" i="27"/>
  <c r="H15" i="27" s="1"/>
  <c r="G63" i="27"/>
  <c r="H63" i="27" s="1"/>
  <c r="G115" i="27"/>
  <c r="H115" i="27" s="1"/>
  <c r="G151" i="27"/>
  <c r="H151" i="27" s="1"/>
  <c r="G203" i="27"/>
  <c r="H203" i="27" s="1"/>
  <c r="G219" i="27"/>
  <c r="H219" i="27" s="1"/>
  <c r="G251" i="27"/>
  <c r="H251" i="27" s="1"/>
  <c r="G283" i="27"/>
  <c r="H283" i="27" s="1"/>
  <c r="G238" i="27"/>
  <c r="H238" i="27" s="1"/>
  <c r="G254" i="27"/>
  <c r="H254" i="27" s="1"/>
  <c r="G270" i="27"/>
  <c r="H270" i="27" s="1"/>
  <c r="G286" i="27"/>
  <c r="H286" i="27" s="1"/>
  <c r="H130" i="1"/>
  <c r="H116" i="1"/>
  <c r="G33" i="1"/>
  <c r="G79" i="1"/>
  <c r="G147" i="27"/>
  <c r="H147" i="27" s="1"/>
  <c r="H122" i="1"/>
  <c r="H132" i="1"/>
  <c r="H127" i="1"/>
  <c r="H119" i="1"/>
  <c r="G92" i="1"/>
  <c r="G78" i="1"/>
  <c r="G67" i="1"/>
  <c r="H96" i="1"/>
  <c r="G69" i="1"/>
  <c r="G14" i="1"/>
  <c r="G292" i="27"/>
  <c r="H292" i="27" s="1"/>
  <c r="G288" i="27"/>
  <c r="H288" i="27" s="1"/>
  <c r="G284" i="27"/>
  <c r="H284" i="27" s="1"/>
  <c r="G280" i="27"/>
  <c r="H280" i="27" s="1"/>
  <c r="G276" i="27"/>
  <c r="H276" i="27" s="1"/>
  <c r="G264" i="27"/>
  <c r="H264" i="27" s="1"/>
  <c r="G212" i="27"/>
  <c r="H212" i="27" s="1"/>
  <c r="G94" i="27"/>
  <c r="H94" i="27" s="1"/>
  <c r="G50" i="27"/>
  <c r="H50" i="27" s="1"/>
  <c r="G113" i="27"/>
  <c r="H113" i="27" s="1"/>
  <c r="G100" i="27"/>
  <c r="H100" i="27" s="1"/>
  <c r="G61" i="27"/>
  <c r="H61" i="27" s="1"/>
  <c r="G26" i="27"/>
  <c r="H26" i="27" s="1"/>
  <c r="G20" i="27"/>
  <c r="H20" i="27" s="1"/>
  <c r="G9" i="27"/>
  <c r="H9" i="27" s="1"/>
  <c r="G256" i="27"/>
  <c r="H256" i="27" s="1"/>
  <c r="G229" i="27"/>
  <c r="H229" i="27" s="1"/>
  <c r="G196" i="27"/>
  <c r="H196" i="27" s="1"/>
  <c r="G169" i="27"/>
  <c r="H169" i="27" s="1"/>
  <c r="G128" i="27"/>
  <c r="H128" i="27" s="1"/>
  <c r="G105" i="27"/>
  <c r="H105" i="27" s="1"/>
  <c r="G65" i="27"/>
  <c r="H65" i="27" s="1"/>
  <c r="G232" i="27"/>
  <c r="H232" i="27" s="1"/>
  <c r="G166" i="27"/>
  <c r="H166" i="27" s="1"/>
  <c r="G126" i="27"/>
  <c r="H126" i="27" s="1"/>
  <c r="G120" i="27"/>
  <c r="H120" i="27" s="1"/>
  <c r="G90" i="27"/>
  <c r="H90" i="27" s="1"/>
  <c r="G32" i="1"/>
  <c r="G109" i="1"/>
  <c r="G20" i="1"/>
  <c r="G112" i="1"/>
  <c r="G95" i="1"/>
  <c r="G103" i="1"/>
  <c r="G152" i="1"/>
  <c r="G67" i="27"/>
  <c r="H67" i="27" s="1"/>
  <c r="G155" i="27"/>
  <c r="H155" i="27" s="1"/>
  <c r="G175" i="27"/>
  <c r="H175" i="27" s="1"/>
  <c r="G207" i="27"/>
  <c r="H207" i="27" s="1"/>
  <c r="G223" i="27"/>
  <c r="H223" i="27" s="1"/>
  <c r="G274" i="27"/>
  <c r="H274" i="27" s="1"/>
  <c r="G290" i="27"/>
  <c r="H290" i="27" s="1"/>
  <c r="G4" i="18"/>
  <c r="G5" i="18" s="1"/>
  <c r="P4" i="18" s="1"/>
  <c r="K83" i="18"/>
  <c r="K34" i="18"/>
  <c r="K95" i="18"/>
  <c r="K97" i="18"/>
  <c r="K89" i="18"/>
  <c r="M2" i="18"/>
  <c r="P2" i="18"/>
  <c r="K91" i="18"/>
  <c r="K93" i="18"/>
  <c r="E26" i="6"/>
  <c r="I26" i="4"/>
  <c r="G69" i="16"/>
  <c r="F69" i="16"/>
  <c r="G62" i="16"/>
  <c r="F62" i="16"/>
  <c r="G70" i="16"/>
  <c r="G92" i="16"/>
  <c r="F92" i="16"/>
  <c r="G96" i="16"/>
  <c r="F96" i="16"/>
  <c r="G76" i="16"/>
  <c r="F76" i="16"/>
  <c r="G80" i="16"/>
  <c r="F80" i="16"/>
  <c r="G82" i="16"/>
  <c r="F82" i="16"/>
  <c r="G84" i="16"/>
  <c r="F84" i="16"/>
  <c r="G86" i="16"/>
  <c r="F86" i="16"/>
  <c r="G88" i="16"/>
  <c r="F88" i="16"/>
  <c r="G90" i="16"/>
  <c r="F90" i="16"/>
  <c r="E4" i="6"/>
  <c r="I4" i="4"/>
  <c r="I7" i="4"/>
  <c r="E7" i="6"/>
  <c r="K52" i="18"/>
  <c r="E10" i="6"/>
  <c r="I10" i="4"/>
  <c r="G163" i="27"/>
  <c r="H163" i="27" s="1"/>
  <c r="J39" i="23"/>
  <c r="E39" i="1" s="1"/>
  <c r="J184" i="23"/>
  <c r="J182" i="23"/>
  <c r="J40" i="23"/>
  <c r="E40" i="1" s="1"/>
  <c r="J183" i="23"/>
  <c r="J38" i="23"/>
  <c r="E38" i="1" s="1"/>
  <c r="G54" i="31"/>
  <c r="J54" i="31" s="1"/>
  <c r="L54" i="31" s="1"/>
  <c r="K54" i="31"/>
  <c r="G70" i="31"/>
  <c r="J70" i="31" s="1"/>
  <c r="L70" i="31" s="1"/>
  <c r="K70" i="31"/>
  <c r="G196" i="31"/>
  <c r="J196" i="31" s="1"/>
  <c r="L196" i="31" s="1"/>
  <c r="K196" i="31"/>
  <c r="G148" i="31"/>
  <c r="J148" i="31" s="1"/>
  <c r="L148" i="31" s="1"/>
  <c r="K148" i="31"/>
  <c r="G132" i="31"/>
  <c r="J132" i="31" s="1"/>
  <c r="L132" i="31" s="1"/>
  <c r="K132" i="31"/>
  <c r="G116" i="31"/>
  <c r="J116" i="31" s="1"/>
  <c r="L116" i="31" s="1"/>
  <c r="K116" i="31"/>
  <c r="G100" i="31"/>
  <c r="J100" i="31" s="1"/>
  <c r="L100" i="31" s="1"/>
  <c r="K100" i="31"/>
  <c r="G154" i="31"/>
  <c r="J154" i="31" s="1"/>
  <c r="L154" i="31" s="1"/>
  <c r="K154" i="31"/>
  <c r="K145" i="31"/>
  <c r="G145" i="31"/>
  <c r="J145" i="31" s="1"/>
  <c r="L145" i="31" s="1"/>
  <c r="G122" i="31"/>
  <c r="J122" i="31" s="1"/>
  <c r="L122" i="31" s="1"/>
  <c r="K122" i="31"/>
  <c r="K113" i="31"/>
  <c r="G113" i="31"/>
  <c r="J113" i="31" s="1"/>
  <c r="L113" i="31" s="1"/>
  <c r="K84" i="31"/>
  <c r="G84" i="31"/>
  <c r="J84" i="31" s="1"/>
  <c r="L84" i="31" s="1"/>
  <c r="L186" i="23"/>
  <c r="L187" i="23"/>
  <c r="L185" i="23"/>
  <c r="K159" i="31"/>
  <c r="G159" i="31"/>
  <c r="J159" i="31" s="1"/>
  <c r="L159" i="31" s="1"/>
  <c r="G136" i="31"/>
  <c r="J136" i="31" s="1"/>
  <c r="L136" i="31" s="1"/>
  <c r="K136" i="31"/>
  <c r="K127" i="31"/>
  <c r="G127" i="31"/>
  <c r="J127" i="31" s="1"/>
  <c r="L127" i="31" s="1"/>
  <c r="G104" i="31"/>
  <c r="J104" i="31" s="1"/>
  <c r="L104" i="31" s="1"/>
  <c r="K104" i="31"/>
  <c r="K95" i="31"/>
  <c r="G95" i="31"/>
  <c r="J95" i="31" s="1"/>
  <c r="L95" i="31" s="1"/>
  <c r="K88" i="31"/>
  <c r="G88" i="31"/>
  <c r="J88" i="31" s="1"/>
  <c r="L88" i="31" s="1"/>
  <c r="G73" i="31"/>
  <c r="J73" i="31" s="1"/>
  <c r="L73" i="31" s="1"/>
  <c r="K73" i="31"/>
  <c r="K68" i="31"/>
  <c r="G68" i="31"/>
  <c r="J68" i="31" s="1"/>
  <c r="L68" i="31" s="1"/>
  <c r="K63" i="31"/>
  <c r="G63" i="31"/>
  <c r="J63" i="31" s="1"/>
  <c r="L63" i="31" s="1"/>
  <c r="K52" i="31"/>
  <c r="G52" i="31"/>
  <c r="J52" i="31" s="1"/>
  <c r="L52" i="31" s="1"/>
  <c r="G90" i="31"/>
  <c r="J90" i="31" s="1"/>
  <c r="L90" i="31" s="1"/>
  <c r="K90" i="31"/>
  <c r="Q55" i="31"/>
  <c r="R54" i="31"/>
  <c r="I11" i="4"/>
  <c r="E11" i="6"/>
  <c r="G68" i="16"/>
  <c r="F68" i="16"/>
  <c r="G93" i="16"/>
  <c r="F93" i="16"/>
  <c r="G97" i="16"/>
  <c r="F97" i="16"/>
  <c r="G98" i="16"/>
  <c r="F98" i="16"/>
  <c r="G100" i="16"/>
  <c r="F100" i="16"/>
  <c r="G102" i="16"/>
  <c r="F102" i="16"/>
  <c r="G104" i="16"/>
  <c r="F104" i="16"/>
  <c r="E24" i="6"/>
  <c r="I24" i="4"/>
  <c r="I13" i="4"/>
  <c r="E13" i="6"/>
  <c r="E3" i="6"/>
  <c r="I3" i="4"/>
  <c r="E8" i="6"/>
  <c r="I8" i="4"/>
  <c r="E14" i="6"/>
  <c r="I14" i="4"/>
  <c r="E12" i="6"/>
  <c r="I12" i="4"/>
  <c r="K77" i="18"/>
  <c r="K15" i="18"/>
  <c r="I17" i="4"/>
  <c r="E17" i="6"/>
  <c r="G86" i="27"/>
  <c r="H86" i="27" s="1"/>
  <c r="G7" i="27"/>
  <c r="H7" i="27" s="1"/>
  <c r="G87" i="27"/>
  <c r="H87" i="27" s="1"/>
  <c r="K42" i="31"/>
  <c r="G42" i="31"/>
  <c r="J42" i="31" s="1"/>
  <c r="L42" i="31" s="1"/>
  <c r="K58" i="31"/>
  <c r="G58" i="31"/>
  <c r="J58" i="31" s="1"/>
  <c r="L58" i="31" s="1"/>
  <c r="G74" i="31"/>
  <c r="J74" i="31" s="1"/>
  <c r="L74" i="31" s="1"/>
  <c r="K74" i="31"/>
  <c r="G195" i="31"/>
  <c r="J195" i="31" s="1"/>
  <c r="L195" i="31" s="1"/>
  <c r="K195" i="31"/>
  <c r="G147" i="31"/>
  <c r="J147" i="31" s="1"/>
  <c r="L147" i="31" s="1"/>
  <c r="K147" i="31"/>
  <c r="G131" i="31"/>
  <c r="J131" i="31" s="1"/>
  <c r="L131" i="31" s="1"/>
  <c r="K131" i="31"/>
  <c r="G115" i="31"/>
  <c r="J115" i="31" s="1"/>
  <c r="L115" i="31" s="1"/>
  <c r="K115" i="31"/>
  <c r="G99" i="31"/>
  <c r="J99" i="31" s="1"/>
  <c r="L99" i="31" s="1"/>
  <c r="K99" i="31"/>
  <c r="G162" i="31"/>
  <c r="J162" i="31" s="1"/>
  <c r="L162" i="31" s="1"/>
  <c r="K162" i="31"/>
  <c r="K153" i="31"/>
  <c r="G153" i="31"/>
  <c r="J153" i="31" s="1"/>
  <c r="L153" i="31" s="1"/>
  <c r="G130" i="31"/>
  <c r="J130" i="31" s="1"/>
  <c r="L130" i="31" s="1"/>
  <c r="K130" i="31"/>
  <c r="K121" i="31"/>
  <c r="G121" i="31"/>
  <c r="J121" i="31" s="1"/>
  <c r="L121" i="31" s="1"/>
  <c r="G98" i="31"/>
  <c r="J98" i="31" s="1"/>
  <c r="L98" i="31" s="1"/>
  <c r="K98" i="31"/>
  <c r="Q82" i="31"/>
  <c r="R81" i="31"/>
  <c r="L29" i="23"/>
  <c r="L28" i="23"/>
  <c r="L168" i="23"/>
  <c r="H172" i="1" s="1"/>
  <c r="L165" i="23"/>
  <c r="L163" i="23"/>
  <c r="H163" i="1" s="1"/>
  <c r="L112" i="23"/>
  <c r="L108" i="23"/>
  <c r="L104" i="23"/>
  <c r="L100" i="23"/>
  <c r="L92" i="23"/>
  <c r="L88" i="23"/>
  <c r="L84" i="23"/>
  <c r="L80" i="23"/>
  <c r="L76" i="23"/>
  <c r="L72" i="23"/>
  <c r="L68" i="23"/>
  <c r="L64" i="23"/>
  <c r="L60" i="23"/>
  <c r="L56" i="23"/>
  <c r="L52" i="23"/>
  <c r="L48" i="23"/>
  <c r="L44" i="23"/>
  <c r="L33" i="23"/>
  <c r="L111" i="23"/>
  <c r="L91" i="23"/>
  <c r="L43" i="23"/>
  <c r="L113" i="23"/>
  <c r="L109" i="23"/>
  <c r="L105" i="23"/>
  <c r="L101" i="23"/>
  <c r="L93" i="23"/>
  <c r="L89" i="23"/>
  <c r="L85" i="23"/>
  <c r="L81" i="23"/>
  <c r="L77" i="23"/>
  <c r="L73" i="23"/>
  <c r="L69" i="23"/>
  <c r="L65" i="23"/>
  <c r="L61" i="23"/>
  <c r="L57" i="23"/>
  <c r="L53" i="23"/>
  <c r="L49" i="23"/>
  <c r="L45" i="23"/>
  <c r="L41" i="23"/>
  <c r="L34" i="23"/>
  <c r="L30" i="23"/>
  <c r="L79" i="23"/>
  <c r="L75" i="23"/>
  <c r="L71" i="23"/>
  <c r="L63" i="23"/>
  <c r="L51" i="23"/>
  <c r="L166" i="23"/>
  <c r="L164" i="23"/>
  <c r="L114" i="23"/>
  <c r="L110" i="23"/>
  <c r="L106" i="23"/>
  <c r="L102" i="23"/>
  <c r="L98" i="23"/>
  <c r="L94" i="23"/>
  <c r="L90" i="23"/>
  <c r="L86" i="23"/>
  <c r="L82" i="23"/>
  <c r="L78" i="23"/>
  <c r="L74" i="23"/>
  <c r="L70" i="23"/>
  <c r="L66" i="23"/>
  <c r="L62" i="23"/>
  <c r="L58" i="23"/>
  <c r="L54" i="23"/>
  <c r="L50" i="23"/>
  <c r="L46" i="23"/>
  <c r="L42" i="23"/>
  <c r="L35" i="23"/>
  <c r="L31" i="23"/>
  <c r="L87" i="23"/>
  <c r="L83" i="23"/>
  <c r="L67" i="23"/>
  <c r="L55" i="23"/>
  <c r="L47" i="23"/>
  <c r="L36" i="23"/>
  <c r="L32" i="23"/>
  <c r="L107" i="23"/>
  <c r="L103" i="23"/>
  <c r="L99" i="23"/>
  <c r="L59" i="23"/>
  <c r="G144" i="31"/>
  <c r="J144" i="31" s="1"/>
  <c r="L144" i="31" s="1"/>
  <c r="K144" i="31"/>
  <c r="K135" i="31"/>
  <c r="G135" i="31"/>
  <c r="J135" i="31" s="1"/>
  <c r="L135" i="31" s="1"/>
  <c r="G112" i="31"/>
  <c r="J112" i="31" s="1"/>
  <c r="L112" i="31" s="1"/>
  <c r="K112" i="31"/>
  <c r="K103" i="31"/>
  <c r="G103" i="31"/>
  <c r="J103" i="31" s="1"/>
  <c r="L103" i="31" s="1"/>
  <c r="G93" i="31"/>
  <c r="J93" i="31" s="1"/>
  <c r="L93" i="31" s="1"/>
  <c r="K93" i="31"/>
  <c r="K72" i="31"/>
  <c r="G72" i="31"/>
  <c r="J72" i="31" s="1"/>
  <c r="L72" i="31" s="1"/>
  <c r="K47" i="31"/>
  <c r="G47" i="31"/>
  <c r="J47" i="31" s="1"/>
  <c r="L47" i="31" s="1"/>
  <c r="K32" i="31"/>
  <c r="G32" i="31"/>
  <c r="J32" i="31" s="1"/>
  <c r="L32" i="31" s="1"/>
  <c r="R20" i="31"/>
  <c r="Q21" i="31"/>
  <c r="K78" i="31"/>
  <c r="G78" i="31"/>
  <c r="J78" i="31" s="1"/>
  <c r="L78" i="31" s="1"/>
  <c r="G94" i="31"/>
  <c r="J94" i="31" s="1"/>
  <c r="L94" i="31" s="1"/>
  <c r="K94" i="31"/>
  <c r="Q77" i="31"/>
  <c r="R76" i="31"/>
  <c r="Y1" i="23"/>
  <c r="E18" i="6"/>
  <c r="I18" i="4"/>
  <c r="E15" i="6"/>
  <c r="I15" i="4"/>
  <c r="G65" i="16"/>
  <c r="F65" i="16"/>
  <c r="G73" i="16"/>
  <c r="F73" i="16"/>
  <c r="G66" i="16"/>
  <c r="F66" i="16"/>
  <c r="G74" i="16"/>
  <c r="F74" i="16"/>
  <c r="G94" i="16"/>
  <c r="F94" i="16"/>
  <c r="G77" i="16"/>
  <c r="F77" i="16"/>
  <c r="G79" i="16"/>
  <c r="F79" i="16"/>
  <c r="G81" i="16"/>
  <c r="F81" i="16"/>
  <c r="G83" i="16"/>
  <c r="F83" i="16"/>
  <c r="G85" i="16"/>
  <c r="F85" i="16"/>
  <c r="G87" i="16"/>
  <c r="F87" i="16"/>
  <c r="G89" i="16"/>
  <c r="F89" i="16"/>
  <c r="E6" i="6"/>
  <c r="I6" i="4"/>
  <c r="E16" i="6"/>
  <c r="I16" i="4"/>
  <c r="K82" i="18"/>
  <c r="I21" i="4"/>
  <c r="E21" i="6"/>
  <c r="K92" i="18"/>
  <c r="E19" i="6"/>
  <c r="I19" i="4"/>
  <c r="K80" i="18"/>
  <c r="K23" i="18"/>
  <c r="I25" i="4"/>
  <c r="E25" i="6"/>
  <c r="K94" i="18"/>
  <c r="K86" i="18"/>
  <c r="G180" i="27"/>
  <c r="H180" i="27" s="1"/>
  <c r="O2" i="18"/>
  <c r="G123" i="27"/>
  <c r="H123" i="27" s="1"/>
  <c r="K46" i="31"/>
  <c r="G46" i="31"/>
  <c r="J46" i="31" s="1"/>
  <c r="L46" i="31" s="1"/>
  <c r="K62" i="31"/>
  <c r="G62" i="31"/>
  <c r="J62" i="31" s="1"/>
  <c r="L62" i="31" s="1"/>
  <c r="J138" i="23"/>
  <c r="E139" i="1" s="1"/>
  <c r="J134" i="23"/>
  <c r="E135" i="1" s="1"/>
  <c r="J27" i="23"/>
  <c r="E27" i="1" s="1"/>
  <c r="J25" i="23"/>
  <c r="E25" i="1" s="1"/>
  <c r="J23" i="23"/>
  <c r="E23" i="1" s="1"/>
  <c r="J21" i="23"/>
  <c r="E21" i="1" s="1"/>
  <c r="J19" i="23"/>
  <c r="E19" i="1" s="1"/>
  <c r="J17" i="23"/>
  <c r="E17" i="1" s="1"/>
  <c r="J15" i="23"/>
  <c r="E15" i="1" s="1"/>
  <c r="J152" i="23"/>
  <c r="E153" i="1" s="1"/>
  <c r="J148" i="23"/>
  <c r="J161" i="23"/>
  <c r="E162" i="1" s="1"/>
  <c r="J159" i="23"/>
  <c r="E160" i="1" s="1"/>
  <c r="J157" i="23"/>
  <c r="E158" i="1" s="1"/>
  <c r="J155" i="23"/>
  <c r="J153" i="23"/>
  <c r="J151" i="23"/>
  <c r="E152" i="1" s="1"/>
  <c r="J149" i="23"/>
  <c r="J147" i="23"/>
  <c r="E148" i="1" s="1"/>
  <c r="J145" i="23"/>
  <c r="J143" i="23"/>
  <c r="J141" i="23"/>
  <c r="E142" i="1" s="1"/>
  <c r="J139" i="23"/>
  <c r="J135" i="23"/>
  <c r="E136" i="1" s="1"/>
  <c r="J131" i="23"/>
  <c r="E132" i="1" s="1"/>
  <c r="J156" i="23"/>
  <c r="E157" i="1" s="1"/>
  <c r="J142" i="23"/>
  <c r="J140" i="23"/>
  <c r="J137" i="23"/>
  <c r="E138" i="1" s="1"/>
  <c r="J133" i="23"/>
  <c r="E134" i="1" s="1"/>
  <c r="J136" i="23"/>
  <c r="J132" i="23"/>
  <c r="J26" i="23"/>
  <c r="E26" i="1" s="1"/>
  <c r="J24" i="23"/>
  <c r="E24" i="1" s="1"/>
  <c r="J22" i="23"/>
  <c r="E22" i="1" s="1"/>
  <c r="J20" i="23"/>
  <c r="E20" i="1" s="1"/>
  <c r="J18" i="23"/>
  <c r="E18" i="1" s="1"/>
  <c r="J16" i="23"/>
  <c r="E16" i="1" s="1"/>
  <c r="J14" i="23"/>
  <c r="E14" i="1" s="1"/>
  <c r="J160" i="23"/>
  <c r="E161" i="1" s="1"/>
  <c r="J150" i="23"/>
  <c r="E151" i="1" s="1"/>
  <c r="J144" i="23"/>
  <c r="E145" i="1" s="1"/>
  <c r="J162" i="23"/>
  <c r="J158" i="23"/>
  <c r="J154" i="23"/>
  <c r="E155" i="1" s="1"/>
  <c r="J146" i="23"/>
  <c r="E147" i="1" s="1"/>
  <c r="J97" i="23"/>
  <c r="E97" i="1" s="1"/>
  <c r="G156" i="31"/>
  <c r="J156" i="31" s="1"/>
  <c r="L156" i="31" s="1"/>
  <c r="K156" i="31"/>
  <c r="G140" i="31"/>
  <c r="J140" i="31" s="1"/>
  <c r="L140" i="31" s="1"/>
  <c r="K140" i="31"/>
  <c r="G124" i="31"/>
  <c r="J124" i="31" s="1"/>
  <c r="L124" i="31" s="1"/>
  <c r="K124" i="31"/>
  <c r="G108" i="31"/>
  <c r="J108" i="31" s="1"/>
  <c r="L108" i="31" s="1"/>
  <c r="K108" i="31"/>
  <c r="G81" i="31"/>
  <c r="J81" i="31" s="1"/>
  <c r="L81" i="31" s="1"/>
  <c r="K81" i="31"/>
  <c r="J114" i="23"/>
  <c r="E115" i="1" s="1"/>
  <c r="J110" i="23"/>
  <c r="J106" i="23"/>
  <c r="J102" i="23"/>
  <c r="E103" i="1" s="1"/>
  <c r="J98" i="23"/>
  <c r="E99" i="1" s="1"/>
  <c r="J94" i="23"/>
  <c r="E95" i="1" s="1"/>
  <c r="J90" i="23"/>
  <c r="J86" i="23"/>
  <c r="J82" i="23"/>
  <c r="E83" i="1" s="1"/>
  <c r="J78" i="23"/>
  <c r="J74" i="23"/>
  <c r="J70" i="23"/>
  <c r="J66" i="23"/>
  <c r="E67" i="1" s="1"/>
  <c r="J62" i="23"/>
  <c r="J58" i="23"/>
  <c r="J54" i="23"/>
  <c r="J50" i="23"/>
  <c r="E51" i="1" s="1"/>
  <c r="J46" i="23"/>
  <c r="J42" i="23"/>
  <c r="J35" i="23"/>
  <c r="E35" i="1" s="1"/>
  <c r="J31" i="23"/>
  <c r="E31" i="1" s="1"/>
  <c r="J29" i="23"/>
  <c r="E29" i="1" s="1"/>
  <c r="J164" i="23"/>
  <c r="E165" i="1" s="1"/>
  <c r="J113" i="23"/>
  <c r="E114" i="1" s="1"/>
  <c r="J93" i="23"/>
  <c r="E94" i="1" s="1"/>
  <c r="J81" i="23"/>
  <c r="J57" i="23"/>
  <c r="E58" i="1" s="1"/>
  <c r="J45" i="23"/>
  <c r="E46" i="1" s="1"/>
  <c r="J168" i="23"/>
  <c r="E172" i="1" s="1"/>
  <c r="J165" i="23"/>
  <c r="J163" i="23"/>
  <c r="E164" i="1" s="1"/>
  <c r="J111" i="23"/>
  <c r="E112" i="1" s="1"/>
  <c r="J107" i="23"/>
  <c r="J103" i="23"/>
  <c r="J99" i="23"/>
  <c r="E100" i="1" s="1"/>
  <c r="J91" i="23"/>
  <c r="E92" i="1" s="1"/>
  <c r="J87" i="23"/>
  <c r="J83" i="23"/>
  <c r="J79" i="23"/>
  <c r="E80" i="1" s="1"/>
  <c r="J75" i="23"/>
  <c r="E76" i="1" s="1"/>
  <c r="J71" i="23"/>
  <c r="J67" i="23"/>
  <c r="J63" i="23"/>
  <c r="E64" i="1" s="1"/>
  <c r="J59" i="23"/>
  <c r="E60" i="1" s="1"/>
  <c r="J55" i="23"/>
  <c r="J51" i="23"/>
  <c r="J47" i="23"/>
  <c r="E48" i="1" s="1"/>
  <c r="J43" i="23"/>
  <c r="E44" i="1" s="1"/>
  <c r="J36" i="23"/>
  <c r="E36" i="1" s="1"/>
  <c r="J32" i="23"/>
  <c r="E32" i="1" s="1"/>
  <c r="J77" i="23"/>
  <c r="E78" i="1" s="1"/>
  <c r="J53" i="23"/>
  <c r="E54" i="1" s="1"/>
  <c r="J34" i="23"/>
  <c r="E34" i="1" s="1"/>
  <c r="J30" i="23"/>
  <c r="E30" i="1" s="1"/>
  <c r="J112" i="23"/>
  <c r="J108" i="23"/>
  <c r="J104" i="23"/>
  <c r="J100" i="23"/>
  <c r="J92" i="23"/>
  <c r="J88" i="23"/>
  <c r="E89" i="1" s="1"/>
  <c r="J84" i="23"/>
  <c r="J80" i="23"/>
  <c r="E81" i="1" s="1"/>
  <c r="J76" i="23"/>
  <c r="E77" i="1" s="1"/>
  <c r="J72" i="23"/>
  <c r="J68" i="23"/>
  <c r="E69" i="1" s="1"/>
  <c r="J64" i="23"/>
  <c r="J60" i="23"/>
  <c r="J56" i="23"/>
  <c r="E57" i="1" s="1"/>
  <c r="J52" i="23"/>
  <c r="J48" i="23"/>
  <c r="J44" i="23"/>
  <c r="J33" i="23"/>
  <c r="E33" i="1" s="1"/>
  <c r="J28" i="23"/>
  <c r="E28" i="1" s="1"/>
  <c r="J166" i="23"/>
  <c r="E167" i="1" s="1"/>
  <c r="J89" i="23"/>
  <c r="E90" i="1" s="1"/>
  <c r="J85" i="23"/>
  <c r="E86" i="1" s="1"/>
  <c r="J73" i="23"/>
  <c r="E74" i="1" s="1"/>
  <c r="J65" i="23"/>
  <c r="J49" i="23"/>
  <c r="J109" i="23"/>
  <c r="E110" i="1" s="1"/>
  <c r="J105" i="23"/>
  <c r="E106" i="1" s="1"/>
  <c r="J101" i="23"/>
  <c r="J69" i="23"/>
  <c r="J61" i="23"/>
  <c r="E62" i="1" s="1"/>
  <c r="J41" i="23"/>
  <c r="E42" i="1" s="1"/>
  <c r="K161" i="31"/>
  <c r="G161" i="31"/>
  <c r="J161" i="31" s="1"/>
  <c r="L161" i="31" s="1"/>
  <c r="G138" i="31"/>
  <c r="J138" i="31" s="1"/>
  <c r="L138" i="31" s="1"/>
  <c r="K138" i="31"/>
  <c r="K129" i="31"/>
  <c r="G129" i="31"/>
  <c r="J129" i="31" s="1"/>
  <c r="L129" i="31" s="1"/>
  <c r="G106" i="31"/>
  <c r="J106" i="31" s="1"/>
  <c r="L106" i="31" s="1"/>
  <c r="K106" i="31"/>
  <c r="K97" i="31"/>
  <c r="G97" i="31"/>
  <c r="J97" i="31" s="1"/>
  <c r="L97" i="31" s="1"/>
  <c r="K79" i="31"/>
  <c r="G79" i="31"/>
  <c r="J79" i="31" s="1"/>
  <c r="L79" i="31" s="1"/>
  <c r="L13" i="23"/>
  <c r="L12" i="23"/>
  <c r="L11" i="23"/>
  <c r="L10" i="23"/>
  <c r="L9" i="23"/>
  <c r="L6" i="23"/>
  <c r="L7" i="23"/>
  <c r="L8" i="23"/>
  <c r="L5" i="23"/>
  <c r="G192" i="31"/>
  <c r="J192" i="31" s="1"/>
  <c r="L192" i="31" s="1"/>
  <c r="K192" i="31"/>
  <c r="G152" i="31"/>
  <c r="J152" i="31" s="1"/>
  <c r="L152" i="31" s="1"/>
  <c r="K152" i="31"/>
  <c r="K143" i="31"/>
  <c r="G143" i="31"/>
  <c r="J143" i="31" s="1"/>
  <c r="L143" i="31" s="1"/>
  <c r="G120" i="31"/>
  <c r="J120" i="31" s="1"/>
  <c r="L120" i="31" s="1"/>
  <c r="K120" i="31"/>
  <c r="K111" i="31"/>
  <c r="G111" i="31"/>
  <c r="J111" i="31" s="1"/>
  <c r="L111" i="31" s="1"/>
  <c r="G53" i="31"/>
  <c r="J53" i="31" s="1"/>
  <c r="L53" i="31" s="1"/>
  <c r="K53" i="31"/>
  <c r="R48" i="31"/>
  <c r="Q49" i="31"/>
  <c r="K36" i="31"/>
  <c r="G36" i="31"/>
  <c r="J36" i="31" s="1"/>
  <c r="L36" i="31" s="1"/>
  <c r="J186" i="23"/>
  <c r="J185" i="23"/>
  <c r="E185" i="1" s="1"/>
  <c r="J187" i="23"/>
  <c r="E41" i="1" s="1"/>
  <c r="K82" i="31"/>
  <c r="G82" i="31"/>
  <c r="J82" i="31" s="1"/>
  <c r="L82" i="31" s="1"/>
  <c r="E22" i="6"/>
  <c r="I22" i="4"/>
  <c r="G63" i="16"/>
  <c r="F63" i="16"/>
  <c r="G71" i="16"/>
  <c r="F71" i="16"/>
  <c r="G91" i="16"/>
  <c r="F91" i="16"/>
  <c r="G95" i="16"/>
  <c r="F95" i="16"/>
  <c r="G99" i="16"/>
  <c r="F99" i="16"/>
  <c r="G101" i="16"/>
  <c r="F101" i="16"/>
  <c r="G103" i="16"/>
  <c r="F103" i="16"/>
  <c r="G105" i="16"/>
  <c r="F105" i="16"/>
  <c r="E28" i="6"/>
  <c r="I28" i="4"/>
  <c r="E20" i="6"/>
  <c r="I20" i="4"/>
  <c r="I9" i="4"/>
  <c r="E9" i="6"/>
  <c r="E5" i="6"/>
  <c r="I5" i="4"/>
  <c r="E23" i="6"/>
  <c r="I23" i="4"/>
  <c r="I29" i="4"/>
  <c r="E29" i="6"/>
  <c r="E27" i="6"/>
  <c r="I27" i="4"/>
  <c r="K78" i="18"/>
  <c r="K69" i="18"/>
  <c r="K44" i="18"/>
  <c r="K81" i="18"/>
  <c r="G60" i="27"/>
  <c r="H60" i="27" s="1"/>
  <c r="G50" i="31"/>
  <c r="J50" i="31" s="1"/>
  <c r="L50" i="31" s="1"/>
  <c r="K50" i="31"/>
  <c r="G66" i="31"/>
  <c r="J66" i="31" s="1"/>
  <c r="L66" i="31" s="1"/>
  <c r="K66" i="31"/>
  <c r="G155" i="31"/>
  <c r="J155" i="31" s="1"/>
  <c r="L155" i="31" s="1"/>
  <c r="K155" i="31"/>
  <c r="G139" i="31"/>
  <c r="J139" i="31" s="1"/>
  <c r="L139" i="31" s="1"/>
  <c r="K139" i="31"/>
  <c r="G123" i="31"/>
  <c r="J123" i="31" s="1"/>
  <c r="L123" i="31" s="1"/>
  <c r="K123" i="31"/>
  <c r="G107" i="31"/>
  <c r="J107" i="31" s="1"/>
  <c r="L107" i="31" s="1"/>
  <c r="K107" i="31"/>
  <c r="G91" i="31"/>
  <c r="J91" i="31" s="1"/>
  <c r="L91" i="31" s="1"/>
  <c r="K91" i="31"/>
  <c r="K80" i="31"/>
  <c r="G80" i="31"/>
  <c r="J80" i="31" s="1"/>
  <c r="L80" i="31" s="1"/>
  <c r="L184" i="23"/>
  <c r="L182" i="23"/>
  <c r="H180" i="1" s="1"/>
  <c r="L38" i="23"/>
  <c r="L183" i="23"/>
  <c r="L39" i="23"/>
  <c r="L40" i="23"/>
  <c r="G146" i="31"/>
  <c r="J146" i="31" s="1"/>
  <c r="L146" i="31" s="1"/>
  <c r="K146" i="31"/>
  <c r="K137" i="31"/>
  <c r="G137" i="31"/>
  <c r="J137" i="31" s="1"/>
  <c r="L137" i="31" s="1"/>
  <c r="G114" i="31"/>
  <c r="J114" i="31" s="1"/>
  <c r="L114" i="31" s="1"/>
  <c r="K114" i="31"/>
  <c r="K105" i="31"/>
  <c r="G105" i="31"/>
  <c r="J105" i="31" s="1"/>
  <c r="L105" i="31" s="1"/>
  <c r="G85" i="31"/>
  <c r="J85" i="31" s="1"/>
  <c r="L85" i="31" s="1"/>
  <c r="K85" i="31"/>
  <c r="K191" i="31"/>
  <c r="G191" i="31"/>
  <c r="J191" i="31" s="1"/>
  <c r="L191" i="31" s="1"/>
  <c r="G160" i="31"/>
  <c r="J160" i="31" s="1"/>
  <c r="L160" i="31" s="1"/>
  <c r="K160" i="31"/>
  <c r="K151" i="31"/>
  <c r="G151" i="31"/>
  <c r="J151" i="31" s="1"/>
  <c r="L151" i="31" s="1"/>
  <c r="G128" i="31"/>
  <c r="J128" i="31" s="1"/>
  <c r="L128" i="31" s="1"/>
  <c r="K128" i="31"/>
  <c r="K119" i="31"/>
  <c r="G119" i="31"/>
  <c r="J119" i="31" s="1"/>
  <c r="L119" i="31" s="1"/>
  <c r="G96" i="31"/>
  <c r="J96" i="31" s="1"/>
  <c r="L96" i="31" s="1"/>
  <c r="K96" i="31"/>
  <c r="G89" i="31"/>
  <c r="J89" i="31" s="1"/>
  <c r="L89" i="31" s="1"/>
  <c r="K89" i="31"/>
  <c r="K83" i="31"/>
  <c r="G83" i="31"/>
  <c r="J83" i="31" s="1"/>
  <c r="L83" i="31" s="1"/>
  <c r="G69" i="31"/>
  <c r="J69" i="31" s="1"/>
  <c r="L69" i="31" s="1"/>
  <c r="K69" i="31"/>
  <c r="K40" i="31"/>
  <c r="G40" i="31"/>
  <c r="J40" i="31" s="1"/>
  <c r="L40" i="31" s="1"/>
  <c r="G86" i="31"/>
  <c r="J86" i="31" s="1"/>
  <c r="L86" i="31" s="1"/>
  <c r="K86" i="31"/>
  <c r="R31" i="31"/>
  <c r="Q32" i="31"/>
  <c r="J4" i="1" l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3" i="1"/>
  <c r="J165" i="1"/>
  <c r="J177" i="1"/>
  <c r="J181" i="1"/>
  <c r="J189" i="1"/>
  <c r="J197" i="1"/>
  <c r="J91" i="1"/>
  <c r="J99" i="1"/>
  <c r="J107" i="1"/>
  <c r="J115" i="1"/>
  <c r="J123" i="1"/>
  <c r="J131" i="1"/>
  <c r="J143" i="1"/>
  <c r="J155" i="1"/>
  <c r="J167" i="1"/>
  <c r="J175" i="1"/>
  <c r="J187" i="1"/>
  <c r="J199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9" i="1"/>
  <c r="J173" i="1"/>
  <c r="J185" i="1"/>
  <c r="J193" i="1"/>
  <c r="J139" i="1"/>
  <c r="J151" i="1"/>
  <c r="J163" i="1"/>
  <c r="J179" i="1"/>
  <c r="J191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5" i="1"/>
  <c r="J103" i="1"/>
  <c r="J111" i="1"/>
  <c r="J119" i="1"/>
  <c r="J127" i="1"/>
  <c r="J135" i="1"/>
  <c r="J147" i="1"/>
  <c r="J159" i="1"/>
  <c r="J171" i="1"/>
  <c r="J183" i="1"/>
  <c r="J195" i="1"/>
  <c r="E53" i="1"/>
  <c r="E85" i="1"/>
  <c r="E56" i="1"/>
  <c r="E72" i="1"/>
  <c r="E105" i="1"/>
  <c r="E88" i="1"/>
  <c r="E108" i="1"/>
  <c r="E150" i="1"/>
  <c r="H161" i="1"/>
  <c r="H131" i="1"/>
  <c r="H142" i="1"/>
  <c r="E117" i="1"/>
  <c r="E55" i="1"/>
  <c r="E87" i="1"/>
  <c r="E144" i="1"/>
  <c r="H139" i="1"/>
  <c r="E125" i="1"/>
  <c r="E121" i="1"/>
  <c r="E73" i="1"/>
  <c r="E109" i="1"/>
  <c r="E71" i="1"/>
  <c r="E70" i="1"/>
  <c r="E61" i="1"/>
  <c r="E93" i="1"/>
  <c r="E43" i="1"/>
  <c r="E59" i="1"/>
  <c r="E75" i="1"/>
  <c r="E91" i="1"/>
  <c r="E107" i="1"/>
  <c r="E159" i="1"/>
  <c r="E133" i="1"/>
  <c r="E141" i="1"/>
  <c r="E146" i="1"/>
  <c r="E154" i="1"/>
  <c r="H147" i="1"/>
  <c r="H134" i="1"/>
  <c r="E168" i="1"/>
  <c r="E129" i="1"/>
  <c r="E50" i="1"/>
  <c r="E45" i="1"/>
  <c r="E113" i="1"/>
  <c r="E102" i="1"/>
  <c r="E66" i="1"/>
  <c r="E49" i="1"/>
  <c r="E65" i="1"/>
  <c r="E101" i="1"/>
  <c r="E52" i="1"/>
  <c r="E68" i="1"/>
  <c r="E84" i="1"/>
  <c r="E104" i="1"/>
  <c r="E166" i="1"/>
  <c r="E82" i="1"/>
  <c r="E47" i="1"/>
  <c r="E63" i="1"/>
  <c r="E79" i="1"/>
  <c r="E111" i="1"/>
  <c r="E98" i="1"/>
  <c r="E163" i="1"/>
  <c r="E137" i="1"/>
  <c r="E143" i="1"/>
  <c r="E140" i="1"/>
  <c r="E156" i="1"/>
  <c r="E149" i="1"/>
  <c r="E131" i="1"/>
  <c r="N153" i="23"/>
  <c r="H153" i="1"/>
  <c r="H136" i="1"/>
  <c r="H173" i="1"/>
  <c r="F64" i="16"/>
  <c r="F72" i="16"/>
  <c r="F75" i="16"/>
  <c r="F67" i="16"/>
  <c r="G78" i="16"/>
  <c r="F54" i="16"/>
  <c r="G54" i="16"/>
  <c r="F59" i="16"/>
  <c r="G59" i="16"/>
  <c r="F55" i="16"/>
  <c r="G55" i="16"/>
  <c r="F56" i="16"/>
  <c r="G56" i="16"/>
  <c r="H185" i="1"/>
  <c r="F53" i="16"/>
  <c r="G53" i="16"/>
  <c r="N167" i="23"/>
  <c r="H168" i="1"/>
  <c r="F61" i="16"/>
  <c r="G61" i="16"/>
  <c r="F52" i="16"/>
  <c r="G52" i="16"/>
  <c r="F57" i="16"/>
  <c r="G57" i="16"/>
  <c r="E186" i="1"/>
  <c r="E187" i="1"/>
  <c r="H184" i="1"/>
  <c r="H186" i="1"/>
  <c r="H187" i="1"/>
  <c r="E169" i="1"/>
  <c r="E171" i="1"/>
  <c r="E170" i="1"/>
  <c r="H169" i="1"/>
  <c r="H170" i="1"/>
  <c r="H171" i="1"/>
  <c r="R44" i="15"/>
  <c r="E45" i="16" s="1"/>
  <c r="R43" i="15"/>
  <c r="E44" i="16" s="1"/>
  <c r="R64" i="15"/>
  <c r="S64" i="15" s="1"/>
  <c r="R53" i="15"/>
  <c r="S53" i="15" s="1"/>
  <c r="M53" i="7" s="1"/>
  <c r="N53" i="7" s="1"/>
  <c r="R47" i="15"/>
  <c r="S47" i="15" s="1"/>
  <c r="R48" i="15"/>
  <c r="S48" i="15" s="1"/>
  <c r="R41" i="15"/>
  <c r="S41" i="15" s="1"/>
  <c r="H135" i="1"/>
  <c r="R54" i="15"/>
  <c r="S54" i="15" s="1"/>
  <c r="M54" i="7" s="1"/>
  <c r="N54" i="7" s="1"/>
  <c r="E182" i="1"/>
  <c r="R60" i="15"/>
  <c r="S60" i="15" s="1"/>
  <c r="E184" i="1"/>
  <c r="E181" i="1"/>
  <c r="E180" i="1"/>
  <c r="R58" i="15"/>
  <c r="S58" i="15" s="1"/>
  <c r="R63" i="15"/>
  <c r="S63" i="15" s="1"/>
  <c r="M63" i="7" s="1"/>
  <c r="N63" i="7" s="1"/>
  <c r="R40" i="15"/>
  <c r="E41" i="16" s="1"/>
  <c r="R46" i="15"/>
  <c r="S46" i="15" s="1"/>
  <c r="R59" i="15"/>
  <c r="S59" i="15" s="1"/>
  <c r="M59" i="7" s="1"/>
  <c r="N59" i="7" s="1"/>
  <c r="R50" i="15"/>
  <c r="E51" i="16" s="1"/>
  <c r="R38" i="15"/>
  <c r="S38" i="15" s="1"/>
  <c r="E179" i="1"/>
  <c r="E178" i="1"/>
  <c r="R62" i="15"/>
  <c r="S62" i="15" s="1"/>
  <c r="M62" i="7" s="1"/>
  <c r="N62" i="7" s="1"/>
  <c r="R39" i="15"/>
  <c r="S39" i="15" s="1"/>
  <c r="R42" i="15"/>
  <c r="S42" i="15" s="1"/>
  <c r="R45" i="15"/>
  <c r="S45" i="15" s="1"/>
  <c r="R51" i="15"/>
  <c r="S51" i="15" s="1"/>
  <c r="R61" i="15"/>
  <c r="S61" i="15" s="1"/>
  <c r="M61" i="7" s="1"/>
  <c r="N61" i="7" s="1"/>
  <c r="H183" i="1"/>
  <c r="E183" i="1"/>
  <c r="H182" i="1"/>
  <c r="E175" i="1"/>
  <c r="E174" i="1"/>
  <c r="R49" i="15"/>
  <c r="E50" i="16" s="1"/>
  <c r="H181" i="1"/>
  <c r="E176" i="1"/>
  <c r="H149" i="1"/>
  <c r="R56" i="15"/>
  <c r="S56" i="15" s="1"/>
  <c r="M56" i="7" s="1"/>
  <c r="N56" i="7" s="1"/>
  <c r="R34" i="15"/>
  <c r="S34" i="15" s="1"/>
  <c r="R35" i="15"/>
  <c r="S35" i="15" s="1"/>
  <c r="R33" i="15"/>
  <c r="S33" i="15" s="1"/>
  <c r="R32" i="15"/>
  <c r="S32" i="15" s="1"/>
  <c r="R37" i="15"/>
  <c r="S37" i="15" s="1"/>
  <c r="R36" i="15"/>
  <c r="S36" i="15" s="1"/>
  <c r="R3" i="15"/>
  <c r="S3" i="15" s="1"/>
  <c r="H162" i="1"/>
  <c r="H15" i="1"/>
  <c r="M55" i="7"/>
  <c r="N55" i="7" s="1"/>
  <c r="R30" i="15"/>
  <c r="S30" i="15" s="1"/>
  <c r="M25" i="7" s="1"/>
  <c r="N25" i="7" s="1"/>
  <c r="R25" i="15"/>
  <c r="E26" i="16" s="1"/>
  <c r="M57" i="7"/>
  <c r="N57" i="7" s="1"/>
  <c r="M52" i="7"/>
  <c r="N52" i="7" s="1"/>
  <c r="R31" i="15"/>
  <c r="S31" i="15" s="1"/>
  <c r="M31" i="7" s="1"/>
  <c r="N31" i="7" s="1"/>
  <c r="R21" i="15"/>
  <c r="S21" i="15" s="1"/>
  <c r="M30" i="7" s="1"/>
  <c r="N30" i="7" s="1"/>
  <c r="M64" i="7"/>
  <c r="N64" i="7" s="1"/>
  <c r="H16" i="1"/>
  <c r="H154" i="1"/>
  <c r="M58" i="7"/>
  <c r="N58" i="7" s="1"/>
  <c r="H148" i="1"/>
  <c r="H143" i="1"/>
  <c r="H23" i="1"/>
  <c r="H137" i="1"/>
  <c r="H24" i="1"/>
  <c r="R27" i="15"/>
  <c r="E28" i="16" s="1"/>
  <c r="G28" i="16" s="1"/>
  <c r="R23" i="15"/>
  <c r="E24" i="16" s="1"/>
  <c r="F24" i="16" s="1"/>
  <c r="R19" i="15"/>
  <c r="S19" i="15" s="1"/>
  <c r="M6" i="7" s="1"/>
  <c r="N6" i="7" s="1"/>
  <c r="R8" i="15"/>
  <c r="S8" i="15" s="1"/>
  <c r="AA8" i="15" s="1"/>
  <c r="R28" i="15"/>
  <c r="E29" i="16" s="1"/>
  <c r="F29" i="16" s="1"/>
  <c r="R11" i="15"/>
  <c r="R15" i="15"/>
  <c r="S15" i="15" s="1"/>
  <c r="M11" i="7" s="1"/>
  <c r="N11" i="7" s="1"/>
  <c r="R22" i="15"/>
  <c r="E23" i="16" s="1"/>
  <c r="F23" i="16" s="1"/>
  <c r="R20" i="15"/>
  <c r="S20" i="15" s="1"/>
  <c r="M4" i="7" s="1"/>
  <c r="N4" i="7" s="1"/>
  <c r="N20" i="23"/>
  <c r="H20" i="1"/>
  <c r="N145" i="23"/>
  <c r="H146" i="1"/>
  <c r="N158" i="23"/>
  <c r="H159" i="1"/>
  <c r="N156" i="23"/>
  <c r="H157" i="1"/>
  <c r="N19" i="23"/>
  <c r="H19" i="1"/>
  <c r="N137" i="23"/>
  <c r="H138" i="1"/>
  <c r="N27" i="23"/>
  <c r="H27" i="1"/>
  <c r="N155" i="23"/>
  <c r="H156" i="1"/>
  <c r="R26" i="15"/>
  <c r="S26" i="15" s="1"/>
  <c r="M24" i="7" s="1"/>
  <c r="N24" i="7" s="1"/>
  <c r="H140" i="1"/>
  <c r="R9" i="15"/>
  <c r="R17" i="15"/>
  <c r="S17" i="15" s="1"/>
  <c r="M15" i="7" s="1"/>
  <c r="N15" i="7" s="1"/>
  <c r="N140" i="23"/>
  <c r="H141" i="1"/>
  <c r="N150" i="23"/>
  <c r="H151" i="1"/>
  <c r="N97" i="23"/>
  <c r="H98" i="1"/>
  <c r="R4" i="15"/>
  <c r="S4" i="15" s="1"/>
  <c r="M17" i="7" s="1"/>
  <c r="N17" i="7" s="1"/>
  <c r="R29" i="15"/>
  <c r="S29" i="15" s="1"/>
  <c r="M26" i="7" s="1"/>
  <c r="N26" i="7" s="1"/>
  <c r="M60" i="7"/>
  <c r="N60" i="7" s="1"/>
  <c r="R5" i="15"/>
  <c r="R24" i="15"/>
  <c r="S24" i="15" s="1"/>
  <c r="M27" i="7" s="1"/>
  <c r="N27" i="7" s="1"/>
  <c r="R12" i="15"/>
  <c r="S12" i="15" s="1"/>
  <c r="M9" i="7" s="1"/>
  <c r="N9" i="7" s="1"/>
  <c r="R7" i="15"/>
  <c r="S7" i="15" s="1"/>
  <c r="M18" i="7" s="1"/>
  <c r="N18" i="7" s="1"/>
  <c r="R14" i="15"/>
  <c r="E15" i="16" s="1"/>
  <c r="F15" i="16" s="1"/>
  <c r="R18" i="15"/>
  <c r="S18" i="15" s="1"/>
  <c r="M16" i="7" s="1"/>
  <c r="N16" i="7" s="1"/>
  <c r="R16" i="15"/>
  <c r="S16" i="15" s="1"/>
  <c r="M13" i="7" s="1"/>
  <c r="N13" i="7" s="1"/>
  <c r="N3" i="18"/>
  <c r="R6" i="15"/>
  <c r="E7" i="16" s="1"/>
  <c r="G7" i="16" s="1"/>
  <c r="M3" i="18"/>
  <c r="O3" i="18"/>
  <c r="P3" i="18"/>
  <c r="R13" i="15"/>
  <c r="E14" i="16" s="1"/>
  <c r="R10" i="15"/>
  <c r="M4" i="18"/>
  <c r="H7" i="1"/>
  <c r="N186" i="23"/>
  <c r="R32" i="31"/>
  <c r="Q33" i="31"/>
  <c r="N40" i="23"/>
  <c r="H40" i="1"/>
  <c r="N107" i="23"/>
  <c r="H108" i="1"/>
  <c r="N55" i="23"/>
  <c r="H56" i="1"/>
  <c r="N31" i="23"/>
  <c r="H31" i="1"/>
  <c r="N50" i="23"/>
  <c r="H51" i="1"/>
  <c r="N66" i="23"/>
  <c r="H67" i="1"/>
  <c r="N82" i="23"/>
  <c r="H83" i="1"/>
  <c r="N98" i="23"/>
  <c r="H99" i="1"/>
  <c r="N114" i="23"/>
  <c r="H115" i="1"/>
  <c r="N63" i="23"/>
  <c r="H64" i="1"/>
  <c r="N30" i="23"/>
  <c r="H30" i="1"/>
  <c r="N49" i="23"/>
  <c r="H50" i="1"/>
  <c r="N65" i="23"/>
  <c r="H66" i="1"/>
  <c r="N81" i="23"/>
  <c r="H82" i="1"/>
  <c r="N101" i="23"/>
  <c r="H102" i="1"/>
  <c r="N43" i="23"/>
  <c r="H44" i="1"/>
  <c r="N44" i="23"/>
  <c r="H45" i="1"/>
  <c r="N60" i="23"/>
  <c r="H61" i="1"/>
  <c r="N76" i="23"/>
  <c r="H77" i="1"/>
  <c r="N92" i="23"/>
  <c r="H93" i="1"/>
  <c r="N112" i="23"/>
  <c r="H113" i="1"/>
  <c r="N28" i="23"/>
  <c r="H28" i="1"/>
  <c r="N6" i="23"/>
  <c r="H5" i="1"/>
  <c r="N8" i="23"/>
  <c r="H8" i="1"/>
  <c r="N13" i="23"/>
  <c r="H13" i="1"/>
  <c r="N99" i="23"/>
  <c r="H100" i="1"/>
  <c r="N36" i="23"/>
  <c r="H36" i="1"/>
  <c r="N83" i="23"/>
  <c r="H84" i="1"/>
  <c r="N42" i="23"/>
  <c r="H43" i="1"/>
  <c r="N58" i="23"/>
  <c r="H59" i="1"/>
  <c r="N74" i="23"/>
  <c r="H75" i="1"/>
  <c r="N90" i="23"/>
  <c r="H91" i="1"/>
  <c r="N106" i="23"/>
  <c r="H107" i="1"/>
  <c r="N166" i="23"/>
  <c r="H167" i="1"/>
  <c r="N75" i="23"/>
  <c r="H76" i="1"/>
  <c r="N41" i="23"/>
  <c r="H42" i="1"/>
  <c r="N57" i="23"/>
  <c r="H58" i="1"/>
  <c r="N73" i="23"/>
  <c r="H74" i="1"/>
  <c r="N89" i="23"/>
  <c r="H90" i="1"/>
  <c r="N109" i="23"/>
  <c r="H110" i="1"/>
  <c r="N111" i="23"/>
  <c r="H112" i="1"/>
  <c r="N52" i="23"/>
  <c r="H53" i="1"/>
  <c r="N68" i="23"/>
  <c r="H69" i="1"/>
  <c r="N84" i="23"/>
  <c r="H85" i="1"/>
  <c r="N104" i="23"/>
  <c r="H105" i="1"/>
  <c r="N165" i="23"/>
  <c r="H166" i="1"/>
  <c r="N185" i="23"/>
  <c r="N38" i="23"/>
  <c r="H38" i="1"/>
  <c r="N11" i="23"/>
  <c r="H11" i="1"/>
  <c r="N182" i="23"/>
  <c r="N5" i="23"/>
  <c r="H4" i="1"/>
  <c r="N12" i="23"/>
  <c r="H12" i="1"/>
  <c r="Q78" i="31"/>
  <c r="R77" i="31"/>
  <c r="N59" i="23"/>
  <c r="H60" i="1"/>
  <c r="N32" i="23"/>
  <c r="H32" i="1"/>
  <c r="N67" i="23"/>
  <c r="H68" i="1"/>
  <c r="N35" i="23"/>
  <c r="H35" i="1"/>
  <c r="N54" i="23"/>
  <c r="H55" i="1"/>
  <c r="N70" i="23"/>
  <c r="H71" i="1"/>
  <c r="N86" i="23"/>
  <c r="H87" i="1"/>
  <c r="N102" i="23"/>
  <c r="H103" i="1"/>
  <c r="N164" i="23"/>
  <c r="H165" i="1"/>
  <c r="N71" i="23"/>
  <c r="H72" i="1"/>
  <c r="N34" i="23"/>
  <c r="H34" i="1"/>
  <c r="N53" i="23"/>
  <c r="H54" i="1"/>
  <c r="N69" i="23"/>
  <c r="H70" i="1"/>
  <c r="N85" i="23"/>
  <c r="H86" i="1"/>
  <c r="N105" i="23"/>
  <c r="H106" i="1"/>
  <c r="N91" i="23"/>
  <c r="H92" i="1"/>
  <c r="N48" i="23"/>
  <c r="H49" i="1"/>
  <c r="N64" i="23"/>
  <c r="H65" i="1"/>
  <c r="N80" i="23"/>
  <c r="H81" i="1"/>
  <c r="N100" i="23"/>
  <c r="H101" i="1"/>
  <c r="N163" i="23"/>
  <c r="H164" i="1"/>
  <c r="N29" i="23"/>
  <c r="H29" i="1"/>
  <c r="N39" i="23"/>
  <c r="H39" i="1"/>
  <c r="N184" i="23"/>
  <c r="N9" i="23"/>
  <c r="H9" i="1"/>
  <c r="N183" i="23"/>
  <c r="Q50" i="31"/>
  <c r="R49" i="31"/>
  <c r="N7" i="23"/>
  <c r="H6" i="1"/>
  <c r="N10" i="23"/>
  <c r="H10" i="1"/>
  <c r="Q22" i="31"/>
  <c r="R21" i="31"/>
  <c r="N103" i="23"/>
  <c r="H104" i="1"/>
  <c r="N47" i="23"/>
  <c r="H48" i="1"/>
  <c r="N87" i="23"/>
  <c r="H88" i="1"/>
  <c r="N46" i="23"/>
  <c r="H47" i="1"/>
  <c r="N62" i="23"/>
  <c r="H63" i="1"/>
  <c r="N78" i="23"/>
  <c r="H79" i="1"/>
  <c r="N94" i="23"/>
  <c r="H95" i="1"/>
  <c r="N110" i="23"/>
  <c r="H111" i="1"/>
  <c r="N51" i="23"/>
  <c r="H52" i="1"/>
  <c r="N79" i="23"/>
  <c r="H80" i="1"/>
  <c r="N45" i="23"/>
  <c r="H46" i="1"/>
  <c r="N61" i="23"/>
  <c r="H62" i="1"/>
  <c r="N77" i="23"/>
  <c r="H78" i="1"/>
  <c r="N93" i="23"/>
  <c r="H94" i="1"/>
  <c r="N113" i="23"/>
  <c r="H114" i="1"/>
  <c r="N33" i="23"/>
  <c r="H33" i="1"/>
  <c r="N56" i="23"/>
  <c r="H57" i="1"/>
  <c r="N72" i="23"/>
  <c r="H73" i="1"/>
  <c r="N88" i="23"/>
  <c r="H89" i="1"/>
  <c r="N108" i="23"/>
  <c r="H109" i="1"/>
  <c r="N168" i="23"/>
  <c r="Q83" i="31"/>
  <c r="R82" i="31"/>
  <c r="G6" i="18"/>
  <c r="N5" i="18" s="1"/>
  <c r="O4" i="18"/>
  <c r="N4" i="18"/>
  <c r="R55" i="31"/>
  <c r="Q56" i="31"/>
  <c r="N187" i="23"/>
  <c r="H41" i="1"/>
  <c r="S43" i="15" l="1"/>
  <c r="M43" i="7" s="1"/>
  <c r="N43" i="7" s="1"/>
  <c r="E42" i="16"/>
  <c r="F42" i="16" s="1"/>
  <c r="S44" i="15"/>
  <c r="M44" i="7" s="1"/>
  <c r="N44" i="7" s="1"/>
  <c r="S40" i="15"/>
  <c r="M40" i="7" s="1"/>
  <c r="N40" i="7" s="1"/>
  <c r="E48" i="16"/>
  <c r="F48" i="16" s="1"/>
  <c r="E49" i="16"/>
  <c r="F49" i="16" s="1"/>
  <c r="E43" i="16"/>
  <c r="F43" i="16" s="1"/>
  <c r="E47" i="16"/>
  <c r="F47" i="16" s="1"/>
  <c r="E39" i="16"/>
  <c r="G39" i="16" s="1"/>
  <c r="S50" i="15"/>
  <c r="M50" i="7" s="1"/>
  <c r="N50" i="7" s="1"/>
  <c r="E46" i="16"/>
  <c r="F46" i="16" s="1"/>
  <c r="E40" i="16"/>
  <c r="F40" i="16" s="1"/>
  <c r="S49" i="15"/>
  <c r="M49" i="7" s="1"/>
  <c r="N49" i="7" s="1"/>
  <c r="F41" i="16"/>
  <c r="G41" i="16"/>
  <c r="F45" i="16"/>
  <c r="G45" i="16"/>
  <c r="G51" i="16"/>
  <c r="F51" i="16"/>
  <c r="F44" i="16"/>
  <c r="G44" i="16"/>
  <c r="G50" i="16"/>
  <c r="F50" i="16"/>
  <c r="M51" i="7"/>
  <c r="N51" i="7" s="1"/>
  <c r="M48" i="7"/>
  <c r="N48" i="7" s="1"/>
  <c r="E38" i="16"/>
  <c r="M36" i="7"/>
  <c r="N36" i="7" s="1"/>
  <c r="E37" i="16"/>
  <c r="E36" i="16"/>
  <c r="G36" i="16" s="1"/>
  <c r="E31" i="16"/>
  <c r="F31" i="16" s="1"/>
  <c r="M34" i="7"/>
  <c r="N34" i="7" s="1"/>
  <c r="E35" i="16"/>
  <c r="M47" i="7"/>
  <c r="N47" i="7" s="1"/>
  <c r="M33" i="7"/>
  <c r="N33" i="7" s="1"/>
  <c r="E34" i="16"/>
  <c r="M46" i="7"/>
  <c r="N46" i="7" s="1"/>
  <c r="M37" i="7"/>
  <c r="N37" i="7" s="1"/>
  <c r="S25" i="15"/>
  <c r="M28" i="7" s="1"/>
  <c r="N28" i="7" s="1"/>
  <c r="S23" i="15"/>
  <c r="M21" i="7" s="1"/>
  <c r="N21" i="7" s="1"/>
  <c r="M39" i="7"/>
  <c r="N39" i="7" s="1"/>
  <c r="E32" i="16"/>
  <c r="F32" i="16" s="1"/>
  <c r="E33" i="16"/>
  <c r="M32" i="7"/>
  <c r="N32" i="7" s="1"/>
  <c r="M45" i="7"/>
  <c r="N45" i="7" s="1"/>
  <c r="M41" i="7"/>
  <c r="N41" i="7" s="1"/>
  <c r="M38" i="7"/>
  <c r="N38" i="7" s="1"/>
  <c r="M42" i="7"/>
  <c r="N42" i="7" s="1"/>
  <c r="M35" i="7"/>
  <c r="N35" i="7" s="1"/>
  <c r="AA20" i="15"/>
  <c r="AA29" i="15"/>
  <c r="E22" i="16"/>
  <c r="G22" i="16" s="1"/>
  <c r="S27" i="15"/>
  <c r="M23" i="7" s="1"/>
  <c r="N23" i="7" s="1"/>
  <c r="AA19" i="15"/>
  <c r="E20" i="16"/>
  <c r="F20" i="16" s="1"/>
  <c r="E4" i="16"/>
  <c r="G4" i="16" s="1"/>
  <c r="E10" i="16"/>
  <c r="F10" i="16" s="1"/>
  <c r="E6" i="16"/>
  <c r="F6" i="16" s="1"/>
  <c r="E11" i="16"/>
  <c r="G11" i="16" s="1"/>
  <c r="E12" i="16"/>
  <c r="F12" i="16" s="1"/>
  <c r="S11" i="15"/>
  <c r="M8" i="7" s="1"/>
  <c r="N8" i="7" s="1"/>
  <c r="E9" i="16"/>
  <c r="F9" i="16" s="1"/>
  <c r="M3" i="7"/>
  <c r="N3" i="7" s="1"/>
  <c r="S22" i="15"/>
  <c r="M22" i="7" s="1"/>
  <c r="N22" i="7" s="1"/>
  <c r="E5" i="16"/>
  <c r="G5" i="16" s="1"/>
  <c r="E16" i="16"/>
  <c r="F16" i="16" s="1"/>
  <c r="S9" i="15"/>
  <c r="M10" i="7" s="1"/>
  <c r="N10" i="7" s="1"/>
  <c r="G29" i="16"/>
  <c r="S28" i="15"/>
  <c r="M29" i="7" s="1"/>
  <c r="N29" i="7" s="1"/>
  <c r="G23" i="16"/>
  <c r="AA26" i="15"/>
  <c r="E27" i="16"/>
  <c r="G27" i="16" s="1"/>
  <c r="E21" i="16"/>
  <c r="G21" i="16" s="1"/>
  <c r="E30" i="16"/>
  <c r="G30" i="16" s="1"/>
  <c r="S5" i="15"/>
  <c r="M19" i="7" s="1"/>
  <c r="N19" i="7" s="1"/>
  <c r="E18" i="16"/>
  <c r="F18" i="16" s="1"/>
  <c r="E25" i="16"/>
  <c r="F25" i="16" s="1"/>
  <c r="E17" i="16"/>
  <c r="G17" i="16" s="1"/>
  <c r="G15" i="16"/>
  <c r="G24" i="16"/>
  <c r="AA17" i="15"/>
  <c r="F7" i="16"/>
  <c r="AA24" i="15"/>
  <c r="S14" i="15"/>
  <c r="M5" i="7" s="1"/>
  <c r="N5" i="7" s="1"/>
  <c r="F28" i="16"/>
  <c r="E19" i="16"/>
  <c r="G19" i="16" s="1"/>
  <c r="S6" i="15"/>
  <c r="M20" i="7" s="1"/>
  <c r="N20" i="7" s="1"/>
  <c r="AA12" i="15"/>
  <c r="E8" i="16"/>
  <c r="G8" i="16" s="1"/>
  <c r="E13" i="16"/>
  <c r="S13" i="15"/>
  <c r="M12" i="7" s="1"/>
  <c r="N12" i="7" s="1"/>
  <c r="G7" i="18"/>
  <c r="G12" i="18" s="1"/>
  <c r="S10" i="15"/>
  <c r="M7" i="7" s="1"/>
  <c r="N7" i="7" s="1"/>
  <c r="AA30" i="15"/>
  <c r="G14" i="16"/>
  <c r="F14" i="16"/>
  <c r="R83" i="31"/>
  <c r="Q84" i="31"/>
  <c r="Q23" i="31"/>
  <c r="R22" i="31"/>
  <c r="AA4" i="15"/>
  <c r="AA18" i="15"/>
  <c r="AA21" i="15"/>
  <c r="G26" i="16"/>
  <c r="F26" i="16"/>
  <c r="Q57" i="31"/>
  <c r="R56" i="31"/>
  <c r="M5" i="18"/>
  <c r="O5" i="18"/>
  <c r="P5" i="18"/>
  <c r="Q51" i="31"/>
  <c r="R51" i="31" s="1"/>
  <c r="R50" i="31"/>
  <c r="Q79" i="31"/>
  <c r="R79" i="31" s="1"/>
  <c r="R78" i="31"/>
  <c r="AA15" i="15"/>
  <c r="Q34" i="31"/>
  <c r="R33" i="31"/>
  <c r="AA7" i="15"/>
  <c r="AA16" i="15"/>
  <c r="G42" i="16" l="1"/>
  <c r="G48" i="16"/>
  <c r="F39" i="16"/>
  <c r="G49" i="16"/>
  <c r="G43" i="16"/>
  <c r="G47" i="16"/>
  <c r="G46" i="16"/>
  <c r="G40" i="16"/>
  <c r="F38" i="16"/>
  <c r="G38" i="16"/>
  <c r="F37" i="16"/>
  <c r="G37" i="16"/>
  <c r="G31" i="16"/>
  <c r="F36" i="16"/>
  <c r="M14" i="7"/>
  <c r="N14" i="7" s="1"/>
  <c r="AA3" i="15"/>
  <c r="F35" i="16"/>
  <c r="G35" i="16"/>
  <c r="F34" i="16"/>
  <c r="G34" i="16"/>
  <c r="AA25" i="15"/>
  <c r="AA23" i="15"/>
  <c r="G32" i="16"/>
  <c r="G33" i="16"/>
  <c r="F33" i="16"/>
  <c r="AA27" i="15"/>
  <c r="AA6" i="15"/>
  <c r="AA9" i="15"/>
  <c r="AA28" i="15"/>
  <c r="AA11" i="15"/>
  <c r="F22" i="16"/>
  <c r="G20" i="16"/>
  <c r="G10" i="16"/>
  <c r="G6" i="16"/>
  <c r="F11" i="16"/>
  <c r="F4" i="16"/>
  <c r="G12" i="16"/>
  <c r="AA22" i="15"/>
  <c r="G9" i="16"/>
  <c r="F5" i="16"/>
  <c r="G16" i="16"/>
  <c r="F27" i="16"/>
  <c r="F21" i="16"/>
  <c r="AA5" i="15"/>
  <c r="F30" i="16"/>
  <c r="F17" i="16"/>
  <c r="G25" i="16"/>
  <c r="G18" i="16"/>
  <c r="M6" i="18"/>
  <c r="AA14" i="15"/>
  <c r="F19" i="16"/>
  <c r="AA13" i="15"/>
  <c r="O6" i="18"/>
  <c r="F8" i="16"/>
  <c r="G13" i="16"/>
  <c r="F13" i="16"/>
  <c r="O7" i="18"/>
  <c r="P6" i="18"/>
  <c r="M7" i="18"/>
  <c r="N7" i="18"/>
  <c r="N6" i="18"/>
  <c r="P7" i="18"/>
  <c r="G14" i="18"/>
  <c r="P8" i="18" s="1"/>
  <c r="AA10" i="15"/>
  <c r="Q58" i="31"/>
  <c r="R57" i="31"/>
  <c r="Q35" i="31"/>
  <c r="R34" i="31"/>
  <c r="R23" i="31"/>
  <c r="Q24" i="31"/>
  <c r="R84" i="31"/>
  <c r="Q85" i="31"/>
  <c r="O8" i="18" l="1"/>
  <c r="G16" i="18"/>
  <c r="M9" i="18" s="1"/>
  <c r="M8" i="18"/>
  <c r="N8" i="18"/>
  <c r="Q86" i="31"/>
  <c r="R85" i="31"/>
  <c r="R24" i="31"/>
  <c r="Q25" i="31"/>
  <c r="R35" i="31"/>
  <c r="Q36" i="31"/>
  <c r="Q59" i="31"/>
  <c r="R58" i="31"/>
  <c r="G17" i="18" l="1"/>
  <c r="O10" i="18" s="1"/>
  <c r="O9" i="18"/>
  <c r="P9" i="18"/>
  <c r="N9" i="18"/>
  <c r="R36" i="31"/>
  <c r="Q37" i="31"/>
  <c r="Q87" i="31"/>
  <c r="R86" i="31"/>
  <c r="R59" i="31"/>
  <c r="Q60" i="31"/>
  <c r="Q26" i="31"/>
  <c r="R25" i="31"/>
  <c r="N10" i="18" l="1"/>
  <c r="G19" i="18"/>
  <c r="M11" i="18" s="1"/>
  <c r="M10" i="18"/>
  <c r="P10" i="18"/>
  <c r="Q27" i="31"/>
  <c r="R27" i="31" s="1"/>
  <c r="R26" i="31"/>
  <c r="R87" i="31"/>
  <c r="Q88" i="31"/>
  <c r="R60" i="31"/>
  <c r="Q61" i="31"/>
  <c r="Q38" i="31"/>
  <c r="R37" i="31"/>
  <c r="G21" i="18" l="1"/>
  <c r="N12" i="18" s="1"/>
  <c r="N11" i="18"/>
  <c r="O11" i="18"/>
  <c r="P11" i="18"/>
  <c r="Q62" i="31"/>
  <c r="R61" i="31"/>
  <c r="Q39" i="31"/>
  <c r="R38" i="31"/>
  <c r="R88" i="31"/>
  <c r="Q89" i="31"/>
  <c r="G23" i="18" l="1"/>
  <c r="G25" i="18" s="1"/>
  <c r="P12" i="18"/>
  <c r="O12" i="18"/>
  <c r="M12" i="18"/>
  <c r="R39" i="31"/>
  <c r="Q40" i="31"/>
  <c r="Q90" i="31"/>
  <c r="R89" i="31"/>
  <c r="Q63" i="31"/>
  <c r="R62" i="31"/>
  <c r="P13" i="18" l="1"/>
  <c r="O13" i="18"/>
  <c r="N13" i="18"/>
  <c r="M13" i="18"/>
  <c r="G27" i="18"/>
  <c r="N15" i="18" s="1"/>
  <c r="N14" i="18"/>
  <c r="O14" i="18"/>
  <c r="P14" i="18"/>
  <c r="M14" i="18"/>
  <c r="Q91" i="31"/>
  <c r="R91" i="31" s="1"/>
  <c r="R90" i="31"/>
  <c r="Q41" i="31"/>
  <c r="R40" i="31"/>
  <c r="R63" i="31"/>
  <c r="Q64" i="31"/>
  <c r="M15" i="18" l="1"/>
  <c r="P15" i="18"/>
  <c r="O15" i="18"/>
  <c r="G29" i="18"/>
  <c r="Q42" i="31"/>
  <c r="R41" i="31"/>
  <c r="R64" i="31"/>
  <c r="Q65" i="31"/>
  <c r="G30" i="18" l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16" i="18"/>
  <c r="P16" i="18"/>
  <c r="N16" i="18"/>
  <c r="O16" i="18"/>
  <c r="Q66" i="31"/>
  <c r="R65" i="31"/>
  <c r="Q43" i="31"/>
  <c r="R42" i="31"/>
  <c r="M23" i="18" l="1"/>
  <c r="P21" i="18"/>
  <c r="O24" i="18"/>
  <c r="O22" i="18"/>
  <c r="O28" i="18"/>
  <c r="P22" i="18"/>
  <c r="O18" i="18"/>
  <c r="P43" i="18"/>
  <c r="P38" i="18"/>
  <c r="N34" i="18"/>
  <c r="P33" i="18"/>
  <c r="P40" i="18"/>
  <c r="N40" i="18"/>
  <c r="O27" i="18"/>
  <c r="M26" i="18"/>
  <c r="N33" i="18"/>
  <c r="M27" i="18"/>
  <c r="N24" i="18"/>
  <c r="P35" i="18"/>
  <c r="N55" i="18"/>
  <c r="N22" i="18"/>
  <c r="M48" i="18"/>
  <c r="M40" i="18"/>
  <c r="P55" i="18"/>
  <c r="M55" i="18"/>
  <c r="P28" i="18"/>
  <c r="M20" i="18"/>
  <c r="M31" i="18"/>
  <c r="O19" i="18"/>
  <c r="N27" i="18"/>
  <c r="O32" i="18"/>
  <c r="M30" i="18"/>
  <c r="O31" i="18"/>
  <c r="M33" i="18"/>
  <c r="O42" i="18"/>
  <c r="N21" i="18"/>
  <c r="P48" i="18"/>
  <c r="O44" i="18"/>
  <c r="O50" i="18"/>
  <c r="N44" i="18"/>
  <c r="M35" i="18"/>
  <c r="P56" i="18"/>
  <c r="O26" i="18"/>
  <c r="M19" i="18"/>
  <c r="O23" i="18"/>
  <c r="P23" i="18"/>
  <c r="N36" i="18"/>
  <c r="N38" i="18"/>
  <c r="N28" i="18"/>
  <c r="M38" i="18"/>
  <c r="P25" i="18"/>
  <c r="P41" i="18"/>
  <c r="O35" i="18"/>
  <c r="P44" i="18"/>
  <c r="M37" i="18"/>
  <c r="M51" i="18"/>
  <c r="O45" i="18"/>
  <c r="P32" i="18"/>
  <c r="M57" i="18"/>
  <c r="P18" i="18"/>
  <c r="P26" i="18"/>
  <c r="P17" i="18"/>
  <c r="M32" i="18"/>
  <c r="O36" i="18"/>
  <c r="N31" i="18"/>
  <c r="N52" i="18"/>
  <c r="O52" i="18"/>
  <c r="O54" i="18"/>
  <c r="P30" i="18"/>
  <c r="O17" i="18"/>
  <c r="M49" i="18"/>
  <c r="M22" i="18"/>
  <c r="M29" i="18"/>
  <c r="P24" i="18"/>
  <c r="P54" i="18"/>
  <c r="M28" i="18"/>
  <c r="N30" i="18"/>
  <c r="N56" i="18"/>
  <c r="O39" i="18"/>
  <c r="O33" i="18"/>
  <c r="N26" i="18"/>
  <c r="O29" i="18"/>
  <c r="O57" i="18"/>
  <c r="P50" i="18"/>
  <c r="O40" i="18"/>
  <c r="M41" i="18"/>
  <c r="P20" i="18"/>
  <c r="N25" i="18"/>
  <c r="O41" i="18"/>
  <c r="P34" i="18"/>
  <c r="M43" i="18"/>
  <c r="O37" i="18"/>
  <c r="N37" i="18"/>
  <c r="P46" i="18"/>
  <c r="M44" i="18"/>
  <c r="O47" i="18"/>
  <c r="N45" i="18"/>
  <c r="P42" i="18"/>
  <c r="M36" i="18"/>
  <c r="O56" i="18"/>
  <c r="P52" i="18"/>
  <c r="P39" i="18"/>
  <c r="O34" i="18"/>
  <c r="N49" i="18"/>
  <c r="O48" i="18"/>
  <c r="N54" i="18"/>
  <c r="M54" i="18"/>
  <c r="P57" i="18"/>
  <c r="O38" i="18"/>
  <c r="N23" i="18"/>
  <c r="M45" i="18"/>
  <c r="N19" i="18"/>
  <c r="M50" i="18"/>
  <c r="M52" i="18"/>
  <c r="M34" i="18"/>
  <c r="N50" i="18"/>
  <c r="N18" i="18"/>
  <c r="P29" i="18"/>
  <c r="P51" i="18"/>
  <c r="O30" i="18"/>
  <c r="P31" i="18"/>
  <c r="P19" i="18"/>
  <c r="O20" i="18"/>
  <c r="N17" i="18"/>
  <c r="O21" i="18"/>
  <c r="N51" i="18"/>
  <c r="P49" i="18"/>
  <c r="N43" i="18"/>
  <c r="P47" i="18"/>
  <c r="M56" i="18"/>
  <c r="O43" i="18"/>
  <c r="O55" i="18"/>
  <c r="P27" i="18"/>
  <c r="M39" i="18"/>
  <c r="N47" i="18"/>
  <c r="N29" i="18"/>
  <c r="N35" i="18"/>
  <c r="O25" i="18"/>
  <c r="M25" i="18"/>
  <c r="N20" i="18"/>
  <c r="M18" i="18"/>
  <c r="O53" i="18"/>
  <c r="M42" i="18"/>
  <c r="N39" i="18"/>
  <c r="M46" i="18"/>
  <c r="M21" i="18"/>
  <c r="M17" i="18"/>
  <c r="P53" i="18"/>
  <c r="N41" i="18"/>
  <c r="M47" i="18"/>
  <c r="O46" i="18"/>
  <c r="P37" i="18"/>
  <c r="N48" i="18"/>
  <c r="M24" i="18"/>
  <c r="N46" i="18"/>
  <c r="P36" i="18"/>
  <c r="O49" i="18"/>
  <c r="N42" i="18"/>
  <c r="N53" i="18"/>
  <c r="M53" i="18"/>
  <c r="O51" i="18"/>
  <c r="N57" i="18"/>
  <c r="N32" i="18"/>
  <c r="P45" i="18"/>
  <c r="R43" i="31"/>
  <c r="Q44" i="31"/>
  <c r="Q67" i="31"/>
  <c r="R66" i="31"/>
  <c r="R67" i="31" l="1"/>
  <c r="Q68" i="31"/>
  <c r="R44" i="31"/>
  <c r="Q45" i="31"/>
  <c r="Q46" i="31" l="1"/>
  <c r="R46" i="31" s="1"/>
  <c r="R45" i="31"/>
  <c r="R68" i="31"/>
  <c r="Q69" i="31"/>
  <c r="R69" i="31" s="1"/>
  <c r="A26" i="36"/>
  <c r="E24" i="36"/>
  <c r="B30" i="36"/>
  <c r="B27" i="36"/>
  <c r="A28" i="36"/>
  <c r="B29" i="36"/>
  <c r="B21" i="36"/>
  <c r="B24" i="36"/>
  <c r="D21" i="36"/>
  <c r="B26" i="36"/>
  <c r="B25" i="36"/>
  <c r="B22" i="36"/>
  <c r="A20" i="36"/>
  <c r="C29" i="36"/>
  <c r="A23" i="36"/>
  <c r="A27" i="36"/>
  <c r="E19" i="36"/>
  <c r="A21" i="36"/>
  <c r="D27" i="36"/>
  <c r="E21" i="36"/>
  <c r="E26" i="36"/>
  <c r="A19" i="36"/>
  <c r="B19" i="36"/>
  <c r="D25" i="36"/>
  <c r="D19" i="36"/>
  <c r="C30" i="36"/>
  <c r="C28" i="36"/>
  <c r="D20" i="36"/>
  <c r="D26" i="36"/>
  <c r="E30" i="36"/>
  <c r="D22" i="36"/>
  <c r="C23" i="36"/>
  <c r="D24" i="36"/>
  <c r="A22" i="36"/>
  <c r="C24" i="36"/>
  <c r="C20" i="36"/>
  <c r="A29" i="36"/>
  <c r="E23" i="36"/>
  <c r="A24" i="36"/>
  <c r="B20" i="36"/>
  <c r="B28" i="36"/>
  <c r="C19" i="36"/>
  <c r="D28" i="36"/>
  <c r="A25" i="36"/>
  <c r="A30" i="36"/>
  <c r="E28" i="36"/>
  <c r="E29" i="36"/>
  <c r="C22" i="36"/>
  <c r="E22" i="36"/>
  <c r="C27" i="36"/>
  <c r="D30" i="36"/>
  <c r="C26" i="36"/>
  <c r="D23" i="36"/>
  <c r="E20" i="36"/>
  <c r="C21" i="36"/>
  <c r="E27" i="36"/>
  <c r="E25" i="36"/>
  <c r="B23" i="36"/>
  <c r="D29" i="36"/>
  <c r="C25" i="36"/>
  <c r="W4" i="23"/>
  <c r="W5" i="23" l="1"/>
  <c r="W6" i="23" s="1"/>
  <c r="W7" i="23" l="1"/>
  <c r="W8" i="23" l="1"/>
  <c r="W12" i="23" s="1"/>
  <c r="W14" i="23" s="1"/>
  <c r="W18" i="23" l="1"/>
  <c r="W19" i="23" l="1"/>
  <c r="W20" i="23" l="1"/>
  <c r="W21" i="23" s="1"/>
  <c r="W27" i="23" l="1"/>
  <c r="W28" i="23" s="1"/>
  <c r="W29" i="23" l="1"/>
  <c r="W30" i="23" s="1"/>
  <c r="W33" i="23" s="1"/>
  <c r="W37" i="23" s="1"/>
  <c r="W38" i="23" l="1"/>
  <c r="W39" i="23" s="1"/>
  <c r="W40" i="23" s="1"/>
  <c r="W167" i="23" l="1"/>
  <c r="W41" i="23"/>
  <c r="W57" i="23" l="1"/>
  <c r="W73" i="23" l="1"/>
  <c r="W78" i="23"/>
  <c r="W84" i="23" l="1"/>
  <c r="W85" i="23" s="1"/>
  <c r="W86" i="23" l="1"/>
  <c r="W87" i="23"/>
  <c r="W88" i="23" l="1"/>
  <c r="W89" i="23" l="1"/>
  <c r="W90" i="23"/>
  <c r="W91" i="23" l="1"/>
  <c r="W92" i="23" l="1"/>
  <c r="W93" i="23" l="1"/>
  <c r="W96" i="23" s="1"/>
  <c r="W97" i="23" s="1"/>
  <c r="W98" i="23" s="1"/>
  <c r="W114" i="23" s="1"/>
  <c r="W115" i="23" s="1"/>
  <c r="W131" i="23" s="1"/>
  <c r="W147" i="23" s="1"/>
  <c r="W163" i="23" s="1"/>
  <c r="W164" i="23" s="1"/>
  <c r="W165" i="23" s="1"/>
  <c r="W166" i="23" s="1"/>
  <c r="W169" i="23" l="1"/>
  <c r="W168" i="23"/>
  <c r="W171" i="23"/>
  <c r="W172" i="23" s="1"/>
  <c r="W173" i="23" s="1"/>
  <c r="W174" i="23" s="1"/>
  <c r="W175" i="23" s="1"/>
  <c r="W176" i="23" s="1"/>
  <c r="W178" i="23" s="1"/>
  <c r="W179" i="23" s="1"/>
  <c r="W180" i="23" s="1"/>
  <c r="W181" i="23" s="1"/>
  <c r="W182" i="23" s="1"/>
  <c r="W183" i="23" s="1"/>
  <c r="W184" i="23" s="1"/>
  <c r="W185" i="23" s="1"/>
  <c r="W186" i="23" s="1"/>
  <c r="W187" i="23" s="1"/>
  <c r="X1" i="23" s="1"/>
</calcChain>
</file>

<file path=xl/sharedStrings.xml><?xml version="1.0" encoding="utf-8"?>
<sst xmlns="http://schemas.openxmlformats.org/spreadsheetml/2006/main" count="4589" uniqueCount="1383">
  <si>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</si>
  <si>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</si>
  <si>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</si>
  <si>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</si>
  <si>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</si>
  <si>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</si>
  <si>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</si>
  <si>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</si>
  <si>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</si>
  <si>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</si>
  <si>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</si>
  <si>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</si>
  <si>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</si>
  <si>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</si>
  <si>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</si>
  <si>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</si>
  <si>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</si>
  <si>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</si>
  <si>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</si>
  <si>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</si>
  <si>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</si>
  <si>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</si>
  <si>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</si>
  <si>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</si>
  <si>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</si>
  <si>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</si>
  <si>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</si>
  <si>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</si>
  <si>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</si>
  <si>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</si>
  <si>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</si>
  <si>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</si>
  <si>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</si>
  <si>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</si>
  <si>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</si>
  <si>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</si>
  <si>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</si>
  <si>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</si>
  <si>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</si>
  <si>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</si>
  <si>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</si>
  <si>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</si>
  <si>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</si>
  <si>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</si>
  <si>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</si>
  <si>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</si>
  <si>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</si>
  <si>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</si>
  <si>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</si>
  <si>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</si>
  <si>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</si>
  <si>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</si>
  <si>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</si>
  <si>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</si>
  <si>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</si>
  <si>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</si>
  <si>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</si>
  <si>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</si>
  <si>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</si>
  <si>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</si>
  <si>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</si>
  <si>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</si>
  <si>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</si>
  <si>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</si>
  <si>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</si>
  <si>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</si>
  <si>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</si>
  <si>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</si>
  <si>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</si>
  <si>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</si>
  <si>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</si>
  <si>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</si>
  <si>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</si>
  <si>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</si>
  <si>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</si>
  <si>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</si>
  <si>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</si>
  <si>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</si>
  <si>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</si>
  <si>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</si>
  <si>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</si>
  <si>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</si>
  <si>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</si>
  <si>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</si>
  <si>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</si>
  <si>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</si>
  <si>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</si>
  <si>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</si>
  <si>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</si>
  <si>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</si>
  <si>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</si>
  <si>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</si>
  <si>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</si>
  <si>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</si>
  <si>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</si>
  <si>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</si>
  <si>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</si>
  <si>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</si>
  <si>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</si>
  <si>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</si>
  <si>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</si>
  <si>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</si>
  <si>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</si>
  <si>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</si>
  <si>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</si>
  <si>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</si>
  <si>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</si>
  <si>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</si>
  <si>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</si>
  <si>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</si>
  <si>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</si>
  <si>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</si>
  <si>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</si>
  <si>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</si>
  <si>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</si>
  <si>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</si>
  <si>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</si>
  <si>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</si>
  <si>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</si>
  <si>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</si>
  <si>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</si>
  <si>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</si>
  <si>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</si>
  <si>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</si>
  <si>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</si>
  <si>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</si>
  <si>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</si>
  <si>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</si>
  <si>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</si>
  <si>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</si>
  <si>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</si>
  <si>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</si>
  <si>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</si>
  <si>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</si>
  <si>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</si>
  <si>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</si>
  <si>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</si>
  <si>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</si>
  <si>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</si>
  <si>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</si>
  <si>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</si>
  <si>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</si>
  <si>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</si>
  <si>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</si>
  <si>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</si>
  <si>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</si>
  <si>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</si>
  <si>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</si>
  <si>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</si>
  <si>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</si>
  <si>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</si>
  <si>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</si>
  <si>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</si>
  <si>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</si>
  <si>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</si>
  <si>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</si>
  <si>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</si>
  <si>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</si>
  <si>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</si>
  <si>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</si>
  <si>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</si>
  <si>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</si>
  <si>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</si>
  <si>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</si>
  <si>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</si>
  <si>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</si>
  <si>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</si>
  <si>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</si>
  <si>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</si>
  <si>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</si>
  <si>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</si>
  <si>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</si>
  <si>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</si>
  <si>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</si>
  <si>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</si>
  <si>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</si>
  <si>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</si>
  <si>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</si>
  <si>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</si>
  <si>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</si>
  <si>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</si>
  <si>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</si>
  <si>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</si>
  <si>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</si>
  <si>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</si>
  <si>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</si>
  <si>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</si>
  <si>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</si>
  <si>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</si>
  <si>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</si>
  <si>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</si>
  <si>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</si>
  <si>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</si>
  <si>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</si>
  <si>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</si>
  <si>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</si>
  <si>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</si>
  <si>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</si>
  <si>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</si>
  <si>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</si>
  <si>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</si>
  <si>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</si>
  <si>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</si>
  <si>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</si>
  <si>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</si>
  <si>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</si>
  <si>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</si>
  <si>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</si>
  <si>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</si>
  <si>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</si>
  <si>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</si>
  <si>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</si>
  <si>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</si>
  <si>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</si>
  <si>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</si>
  <si>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</si>
  <si>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</si>
  <si>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</si>
  <si>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</si>
  <si>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</si>
  <si>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</si>
  <si>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</si>
  <si>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</si>
  <si>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</si>
  <si>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</si>
  <si>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</si>
  <si>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</si>
  <si>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</si>
  <si>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</si>
  <si>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</si>
  <si>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</si>
  <si>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</si>
  <si>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</si>
  <si>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</si>
  <si>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</si>
  <si>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</si>
  <si>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</si>
  <si>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</si>
  <si>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</si>
  <si>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</si>
  <si>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</si>
  <si>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</si>
  <si>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</si>
  <si>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</si>
  <si>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</si>
  <si>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</si>
  <si>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</si>
  <si>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</si>
  <si>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</si>
  <si>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</si>
  <si>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</si>
  <si>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</si>
  <si>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</si>
  <si>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</si>
  <si>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</si>
  <si>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</si>
  <si>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</si>
  <si>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</si>
  <si>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</si>
  <si>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</si>
  <si>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</si>
  <si>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</si>
  <si>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</si>
  <si>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</si>
  <si>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</si>
  <si>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</si>
  <si>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</si>
  <si>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</si>
  <si>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</si>
  <si>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</si>
  <si>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</si>
  <si>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</si>
  <si>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</si>
  <si>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</si>
  <si>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</si>
  <si>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</si>
  <si>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</si>
  <si>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</si>
  <si>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</si>
  <si>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</si>
  <si>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</si>
  <si>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</si>
  <si>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</si>
  <si>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</si>
  <si>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</si>
  <si>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</si>
  <si>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</si>
  <si>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</si>
  <si>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</si>
  <si>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</si>
  <si>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</si>
  <si>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</si>
  <si>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</si>
  <si>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</si>
  <si>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</si>
  <si>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</si>
  <si>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</si>
  <si>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</si>
  <si>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</si>
  <si>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</si>
  <si>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</si>
  <si>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</si>
  <si>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</si>
  <si>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</si>
  <si>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</si>
  <si>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</si>
  <si>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</si>
  <si>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</si>
  <si>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</si>
  <si>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</si>
  <si>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</si>
  <si>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</si>
  <si>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</si>
  <si>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</si>
  <si>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</si>
  <si>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</si>
  <si>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</si>
  <si>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</si>
  <si>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</si>
  <si>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</si>
  <si>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</si>
  <si>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</si>
  <si>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</si>
  <si>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</si>
  <si>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</si>
  <si>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</si>
  <si>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</si>
  <si>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</si>
  <si>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</si>
  <si>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</si>
  <si>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</si>
  <si>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</si>
  <si>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</si>
  <si>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</si>
  <si>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</si>
  <si>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</si>
  <si>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</si>
  <si>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</si>
  <si>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</si>
  <si>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</si>
  <si>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</si>
  <si>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</si>
  <si>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</si>
  <si>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</si>
  <si>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</si>
  <si>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</si>
  <si>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</si>
  <si>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</si>
  <si>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</si>
  <si>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</si>
  <si>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</si>
  <si>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</si>
  <si>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</si>
  <si>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</si>
  <si>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</si>
  <si>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</si>
  <si>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</si>
  <si>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</si>
  <si>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</si>
  <si>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</si>
  <si>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</si>
  <si>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</si>
  <si>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</si>
  <si>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</si>
  <si>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</si>
  <si>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</si>
  <si>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</si>
  <si>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</si>
  <si>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</si>
  <si>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</si>
  <si>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</si>
  <si>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</si>
  <si>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</si>
  <si>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</si>
  <si>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</si>
  <si>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</si>
  <si>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</si>
  <si>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</si>
  <si>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</si>
  <si>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</si>
  <si>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</si>
  <si>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</si>
  <si>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</si>
  <si>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</si>
  <si>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</si>
  <si>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</si>
  <si>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</si>
  <si>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</si>
  <si>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</si>
  <si>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</si>
  <si>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</si>
  <si>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</si>
  <si>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</si>
  <si>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</si>
  <si>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</si>
  <si>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</si>
  <si>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</si>
  <si>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</si>
  <si>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</si>
  <si>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</si>
  <si>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</si>
  <si>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</si>
  <si>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</si>
  <si>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</si>
  <si>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</si>
  <si>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</si>
  <si>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</si>
  <si>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</si>
  <si>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</si>
  <si>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</si>
  <si>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</si>
  <si>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</si>
  <si>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</si>
  <si>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</si>
  <si>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</si>
  <si>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</si>
  <si>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</si>
  <si>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</si>
  <si>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</si>
  <si>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</si>
  <si>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</si>
  <si>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</si>
  <si>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</si>
  <si>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</si>
  <si>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</si>
  <si>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</si>
  <si>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</si>
  <si>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</si>
  <si>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</si>
  <si>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</si>
  <si>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</si>
  <si>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</si>
  <si>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</si>
  <si>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</si>
  <si>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</si>
  <si>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</si>
  <si>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</si>
  <si>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</si>
  <si>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</si>
  <si>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</si>
  <si>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</si>
  <si>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</si>
  <si>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</si>
  <si>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</si>
  <si>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</si>
  <si>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</si>
  <si>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</si>
  <si>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</si>
  <si>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</si>
  <si>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</si>
  <si>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</si>
  <si>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</si>
  <si>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</si>
  <si>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</si>
  <si>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</si>
  <si>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</si>
  <si>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</si>
  <si>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</si>
  <si>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</si>
  <si>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</si>
  <si>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</si>
  <si>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</si>
  <si>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</si>
  <si>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</si>
  <si>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</si>
  <si>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</si>
  <si>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</si>
  <si>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</si>
  <si>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</si>
  <si>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</si>
  <si>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</si>
  <si>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</si>
  <si>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</si>
  <si>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</si>
  <si>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</si>
  <si>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</si>
  <si>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</si>
  <si>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</si>
  <si>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</si>
  <si>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</si>
  <si>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</si>
  <si>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</si>
  <si>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</si>
  <si>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</si>
  <si>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</si>
  <si>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</si>
  <si>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</si>
  <si>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</si>
  <si>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</si>
  <si>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</si>
  <si>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</si>
  <si>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</si>
  <si>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</si>
  <si>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</si>
  <si>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</si>
  <si>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</si>
  <si>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</si>
  <si>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</si>
  <si>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</si>
  <si>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</si>
  <si>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</si>
  <si>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</si>
  <si>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</si>
  <si>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</si>
  <si>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</si>
  <si>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</si>
  <si>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</si>
  <si>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</si>
  <si>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</si>
  <si>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</si>
  <si>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</si>
  <si>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</si>
  <si>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</si>
  <si>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</si>
  <si>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</si>
  <si>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</si>
  <si>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</si>
  <si>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</si>
  <si>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</si>
  <si>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</si>
  <si>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</si>
  <si>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</si>
  <si>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</si>
  <si>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</si>
  <si>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</si>
  <si>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</si>
  <si>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</si>
  <si>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</si>
  <si>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</si>
  <si>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</si>
  <si>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</si>
  <si>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</si>
  <si>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</si>
  <si>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</si>
  <si>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</si>
  <si>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</si>
  <si>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</si>
  <si>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</si>
  <si>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</si>
  <si>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</si>
  <si>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</si>
  <si>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</si>
  <si>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</si>
  <si>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</si>
  <si>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</si>
  <si>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</si>
  <si>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</si>
  <si>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</si>
  <si>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</si>
  <si>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</si>
  <si>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</si>
  <si>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</si>
  <si>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</si>
  <si>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</si>
  <si>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</si>
  <si>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</si>
  <si>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</si>
  <si>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</si>
  <si>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</si>
  <si>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</si>
  <si>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</si>
  <si>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</si>
  <si>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</si>
  <si>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</si>
  <si>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</si>
  <si>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</si>
  <si>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</si>
  <si>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</si>
  <si>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</si>
  <si>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</si>
  <si>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</si>
  <si>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</si>
  <si>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</si>
  <si>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</si>
  <si>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</si>
  <si>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</si>
  <si>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</si>
  <si>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</si>
  <si>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</si>
  <si>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</si>
  <si>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</si>
  <si>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</si>
  <si>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</si>
  <si>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</si>
  <si>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</si>
  <si>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</si>
  <si>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</si>
  <si>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</si>
  <si>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</si>
  <si>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</si>
  <si>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</si>
  <si>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</si>
  <si>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</si>
  <si>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</si>
  <si>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</si>
  <si>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</si>
  <si>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</si>
  <si>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</si>
  <si>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</si>
  <si>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</si>
  <si>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</si>
  <si>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</si>
  <si>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</si>
  <si>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</si>
  <si>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</si>
  <si>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</si>
  <si>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</si>
  <si>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</si>
  <si>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</si>
  <si>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</si>
  <si>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</si>
  <si>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</si>
  <si>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</si>
  <si>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</si>
  <si>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</si>
  <si>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</si>
  <si>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</si>
  <si>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</si>
  <si>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</si>
  <si>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</si>
  <si>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</si>
  <si>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</si>
  <si>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</si>
  <si>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</si>
  <si>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</si>
  <si>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</si>
  <si>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</si>
  <si>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</si>
  <si>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</si>
  <si>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</si>
  <si>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</si>
  <si>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</si>
  <si>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</si>
  <si>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</si>
  <si>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</si>
  <si>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</si>
  <si>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</si>
  <si>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</si>
  <si>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</si>
  <si>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</si>
  <si>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</si>
  <si>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</si>
  <si>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</si>
  <si>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</si>
  <si>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</si>
  <si>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</si>
  <si>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</si>
  <si>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</si>
  <si>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</si>
  <si>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</si>
  <si>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</si>
  <si>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</si>
  <si>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</si>
  <si>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</si>
  <si>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</si>
  <si>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</si>
  <si>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</si>
  <si>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</si>
  <si>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</si>
  <si>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</si>
  <si>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</si>
  <si>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</si>
  <si>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</si>
  <si>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</si>
  <si>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</si>
  <si>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</si>
  <si>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</si>
  <si>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</si>
  <si>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</si>
  <si>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</si>
  <si>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</si>
  <si>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</si>
  <si>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</si>
  <si>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</si>
  <si>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</si>
  <si>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</si>
  <si>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</si>
  <si>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</si>
  <si>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</si>
  <si>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</si>
  <si>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</si>
  <si>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</si>
  <si>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</si>
  <si>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</si>
  <si>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</si>
  <si>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</si>
  <si>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</si>
  <si>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</si>
  <si>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</si>
  <si>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</si>
  <si>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</si>
  <si>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</si>
  <si>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</si>
  <si>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</si>
  <si>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</si>
  <si>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</si>
  <si>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</si>
  <si>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</si>
  <si>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</si>
  <si>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</si>
  <si>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</si>
  <si>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</si>
  <si>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</si>
  <si>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</si>
  <si>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</si>
  <si>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</si>
  <si>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</si>
  <si>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</si>
  <si>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</si>
  <si>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</si>
  <si>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</si>
  <si>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</si>
  <si>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</si>
  <si>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</si>
  <si>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</si>
  <si>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</si>
  <si>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</si>
  <si>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</si>
  <si>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</si>
  <si>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</si>
  <si>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</si>
  <si>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</si>
  <si>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</si>
  <si>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</si>
  <si>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</si>
  <si>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</si>
  <si>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</si>
  <si>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</si>
  <si>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</si>
  <si>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</si>
  <si>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</si>
  <si>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</si>
  <si>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</si>
  <si>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</si>
  <si>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</si>
  <si>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</si>
  <si>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</si>
  <si>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</si>
  <si>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</si>
  <si>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</si>
  <si>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</si>
  <si>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</si>
  <si>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</si>
  <si>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</si>
  <si>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</si>
  <si>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</si>
  <si>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</si>
  <si>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</si>
  <si>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</si>
  <si>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</si>
  <si>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</si>
  <si>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</si>
  <si>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</si>
  <si>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</si>
  <si>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</si>
  <si>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</si>
  <si>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</si>
  <si>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</si>
  <si>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</si>
  <si>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</si>
  <si>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</si>
  <si>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</si>
  <si>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</si>
  <si>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</si>
  <si>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</si>
  <si>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</si>
  <si>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</si>
  <si>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</si>
  <si>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</si>
  <si>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</si>
  <si>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</si>
  <si>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</si>
  <si>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</si>
  <si>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</si>
  <si>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</si>
  <si>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</si>
  <si>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</si>
  <si>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</si>
  <si>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</si>
  <si>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</si>
  <si>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</si>
  <si>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</si>
  <si>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</si>
  <si>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</si>
  <si>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</si>
  <si>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</si>
  <si>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</si>
  <si>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</si>
  <si>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</si>
  <si>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</si>
  <si>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</si>
  <si>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</si>
  <si>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</si>
  <si>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</si>
  <si>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</si>
  <si>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</si>
  <si>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</si>
  <si>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</si>
  <si>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</si>
  <si>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</si>
  <si>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</si>
  <si>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</si>
  <si>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</si>
  <si>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</si>
  <si>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</si>
  <si>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</si>
  <si>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</si>
  <si>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</si>
  <si>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</si>
  <si>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</si>
  <si>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</si>
  <si>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</si>
  <si>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</si>
  <si>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</si>
  <si>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</si>
  <si>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</si>
  <si>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</si>
  <si>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</si>
  <si>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</si>
  <si>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</si>
  <si>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</si>
  <si>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</si>
  <si>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</si>
  <si>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</si>
  <si>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</si>
  <si>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</si>
  <si>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</si>
  <si>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</si>
  <si>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</si>
  <si>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</si>
  <si>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</si>
  <si>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</si>
  <si>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</si>
  <si>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</si>
  <si>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</si>
  <si>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</si>
  <si>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</si>
  <si>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</si>
  <si>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</si>
  <si>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</si>
  <si>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</si>
  <si>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</si>
  <si>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</si>
  <si>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</si>
  <si>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</si>
  <si>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</si>
  <si>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</si>
  <si>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</si>
  <si>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</si>
  <si>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</si>
  <si>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</si>
  <si>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</si>
  <si>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</si>
  <si>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</si>
  <si>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</si>
  <si>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</si>
  <si>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</si>
  <si>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</si>
  <si>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</si>
  <si>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</si>
  <si>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</si>
  <si>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</si>
  <si>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</si>
  <si>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</si>
  <si>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</si>
  <si>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</si>
  <si>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</si>
  <si>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</si>
  <si>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</si>
  <si>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</si>
  <si>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</si>
  <si>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</si>
  <si>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</si>
  <si>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</si>
  <si>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</si>
  <si>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</si>
  <si>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</si>
  <si>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</si>
  <si>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</si>
  <si>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</si>
  <si>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</si>
  <si>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</si>
  <si>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</si>
  <si>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</si>
  <si>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</si>
  <si>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build_13_11x11x10-0.schematic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</si>
  <si>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</si>
  <si>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</si>
  <si>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</si>
  <si>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</si>
  <si>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</si>
  <si>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</si>
  <si>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</si>
  <si>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</si>
  <si>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</si>
  <si>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</si>
  <si>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</si>
  <si>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</si>
  <si>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</si>
  <si>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</si>
  <si>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</si>
  <si>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</si>
  <si>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</si>
  <si>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</si>
  <si>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</si>
  <si>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</si>
  <si>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</si>
  <si>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</si>
  <si>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</si>
  <si>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</si>
  <si>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</si>
  <si>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</si>
  <si>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</si>
  <si>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</si>
  <si>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</si>
  <si>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</si>
  <si>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</si>
  <si>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</si>
  <si>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</si>
  <si>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</si>
  <si>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</si>
  <si>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</si>
  <si>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</si>
  <si>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</si>
  <si>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</si>
  <si>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</si>
  <si>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</si>
  <si>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</si>
  <si>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drawing_name_912</t>
  </si>
  <si>
    <t>drawing_name_913</t>
  </si>
  <si>
    <t>Guide_100_11x11x5-0.schematic</t>
  </si>
  <si>
    <t>drawing_name_914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</si>
  <si>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</si>
  <si>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</si>
  <si>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</si>
  <si>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</si>
  <si>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</si>
  <si>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</si>
  <si>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</si>
  <si>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</si>
  <si>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</si>
  <si>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</si>
  <si>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</si>
  <si>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</si>
  <si>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</si>
  <si>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</si>
  <si>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</si>
  <si>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</si>
  <si>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</si>
  <si>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</si>
  <si>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</si>
  <si>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</si>
  <si>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</si>
  <si>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</si>
  <si>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</si>
  <si>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</si>
  <si>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</si>
  <si>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</si>
  <si>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</si>
  <si>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</si>
  <si>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</si>
  <si>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</si>
  <si>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</si>
  <si>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</si>
  <si>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</si>
  <si>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</si>
  <si>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</si>
  <si>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</si>
  <si>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</si>
  <si>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</si>
  <si>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</si>
  <si>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</si>
  <si>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</si>
  <si>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</si>
  <si>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</si>
  <si>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</si>
  <si>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</si>
  <si>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</si>
  <si>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</si>
  <si>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</si>
  <si>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</si>
  <si>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</si>
  <si>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</si>
  <si>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</si>
  <si>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</si>
  <si>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</si>
  <si>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</si>
  <si>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</si>
  <si>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</si>
  <si>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</si>
  <si>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</si>
  <si>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</si>
  <si>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</si>
  <si>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</si>
  <si>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</si>
  <si>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</si>
  <si>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</si>
  <si>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</si>
  <si>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</si>
  <si>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</si>
  <si>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</si>
  <si>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</si>
  <si>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</si>
  <si>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</si>
  <si>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</si>
  <si>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</si>
  <si>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</si>
  <si>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</si>
  <si>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</si>
  <si>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</si>
  <si>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</si>
  <si>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</si>
  <si>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</si>
  <si>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</si>
  <si>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</si>
  <si>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</si>
  <si>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</si>
  <si>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</si>
  <si>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</si>
  <si>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</si>
  <si>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</si>
  <si>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</si>
  <si>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</si>
  <si>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</si>
  <si>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</si>
  <si>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</si>
  <si>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</si>
  <si>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</si>
  <si>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</si>
  <si>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</si>
  <si>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</si>
  <si>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</si>
  <si>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</si>
  <si>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</si>
  <si>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</si>
  <si>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</si>
  <si>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set:blockcity_main_tip.json image:mini_tip_pre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</si>
  <si>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</si>
  <si>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</si>
  <si>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</si>
  <si>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</si>
  <si>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</si>
  <si>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</si>
  <si>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</si>
  <si>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t>梳妆台</t>
  </si>
  <si>
    <t>白色沙发</t>
  </si>
  <si>
    <t>单人蓝白沙发</t>
  </si>
  <si>
    <t>绿色椅子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</si>
  <si>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</si>
  <si>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</si>
  <si>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</si>
  <si>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</si>
  <si>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</si>
  <si>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</si>
  <si>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</si>
  <si>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</si>
  <si>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</si>
  <si>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</si>
  <si>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</si>
  <si>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</si>
  <si>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</si>
  <si>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</si>
  <si>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</si>
  <si>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</si>
  <si>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</si>
  <si>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</si>
  <si>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</si>
  <si>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</si>
  <si>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</si>
  <si>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</si>
  <si>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</si>
  <si>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</si>
  <si>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</si>
  <si>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</si>
  <si>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</si>
  <si>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</si>
  <si>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</si>
  <si>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</si>
  <si>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</si>
  <si>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</si>
  <si>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</si>
  <si>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</si>
  <si>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</si>
  <si>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</si>
  <si>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</si>
  <si>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</si>
  <si>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</si>
  <si>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</si>
  <si>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</si>
  <si>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</si>
  <si>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</si>
  <si>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</si>
  <si>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</si>
  <si>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</si>
  <si>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</si>
  <si>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</si>
  <si>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</si>
  <si>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</si>
  <si>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</si>
  <si>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</si>
  <si>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</si>
  <si>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</si>
  <si>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</si>
  <si>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</si>
  <si>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</si>
  <si>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</si>
  <si>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</si>
  <si>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</si>
  <si>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</si>
  <si>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</si>
  <si>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</si>
  <si>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</si>
  <si>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</si>
  <si>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</si>
  <si>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</si>
  <si>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</si>
  <si>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</si>
  <si>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</si>
  <si>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</si>
  <si>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</si>
  <si>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</si>
  <si>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</si>
  <si>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</si>
  <si>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</si>
  <si>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</si>
  <si>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</si>
  <si>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</si>
  <si>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</si>
  <si>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</si>
  <si>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</si>
  <si>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</si>
  <si>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</si>
  <si>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</si>
  <si>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</si>
  <si>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</si>
  <si>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</si>
  <si>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</si>
  <si>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</si>
  <si>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</si>
  <si>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</si>
  <si>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</si>
  <si>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</si>
  <si>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</si>
  <si>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</si>
  <si>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</si>
  <si>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</si>
  <si>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</si>
  <si>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</si>
  <si>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</si>
  <si>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</si>
  <si>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</si>
  <si>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</si>
  <si>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</si>
  <si>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</si>
  <si>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</si>
  <si>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</si>
  <si>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</si>
  <si>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</si>
  <si>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</si>
  <si>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</si>
  <si>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</si>
  <si>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</si>
  <si>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</si>
  <si>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</si>
  <si>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</si>
  <si>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</si>
  <si>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</si>
  <si>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</si>
  <si>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</si>
  <si>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</si>
  <si>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</si>
  <si>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</si>
  <si>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</si>
  <si>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</si>
  <si>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</si>
  <si>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</si>
  <si>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</si>
  <si>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</si>
  <si>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</si>
  <si>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</si>
  <si>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</si>
  <si>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</si>
  <si>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</si>
  <si>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IsCompel</t>
  </si>
  <si>
    <t>ResetId</t>
  </si>
  <si>
    <t>SkipId</t>
  </si>
  <si>
    <t>TriggerId</t>
  </si>
  <si>
    <t>EventId</t>
  </si>
  <si>
    <t>CompleteId</t>
  </si>
  <si>
    <t>Lv</t>
  </si>
  <si>
    <t>IndieType</t>
  </si>
  <si>
    <t>引导ID</t>
  </si>
  <si>
    <t>是否强制</t>
  </si>
  <si>
    <t>中断引导（如果在该引导处中断，之前会回到什么引导处，填引导ID）</t>
  </si>
  <si>
    <t>跳过引导（不跳过：-1；跳过不指定：0；跳过指定：引导id）</t>
  </si>
  <si>
    <t>触发条件</t>
  </si>
  <si>
    <t>事件</t>
  </si>
  <si>
    <t>完成条件</t>
  </si>
  <si>
    <t>等级（默认0)</t>
  </si>
  <si>
    <t>游戏类型（0：通用；1：分包；2：像素）</t>
  </si>
  <si>
    <t>Pos</t>
  </si>
  <si>
    <t>Remark</t>
  </si>
  <si>
    <t>坐标</t>
  </si>
  <si>
    <t>控件特效</t>
  </si>
  <si>
    <t>#</t>
  </si>
  <si>
    <t>PosStart</t>
  </si>
  <si>
    <t>PosEnd</t>
  </si>
  <si>
    <t>起点坐标</t>
  </si>
  <si>
    <t>终点坐标</t>
  </si>
  <si>
    <t>参数</t>
  </si>
  <si>
    <t>进入游戏</t>
    <phoneticPr fontId="19" type="noConversion"/>
  </si>
  <si>
    <t>完成上一引导</t>
    <phoneticPr fontId="19" type="noConversion"/>
  </si>
  <si>
    <t>对话</t>
    <phoneticPr fontId="19" type="noConversion"/>
  </si>
  <si>
    <t>传送到领地中间</t>
    <phoneticPr fontId="19" type="noConversion"/>
  </si>
  <si>
    <t>#</t>
    <phoneticPr fontId="19" type="noConversion"/>
  </si>
  <si>
    <t>点击事件</t>
    <phoneticPr fontId="19" type="noConversion"/>
  </si>
  <si>
    <t>看，这里就是你的领地了，不过现在这里有很多杂乱的方块，点击“领地”按钮来把它们清理干净吧。</t>
  </si>
  <si>
    <t>点击这里的“清除”按钮就可以一键清空领地内的所有方块了，一定要谨慎使用哦。</t>
  </si>
  <si>
    <t>第一次使用清除按钮是免费的，以后会收取一定的费用。</t>
  </si>
  <si>
    <t>太棒了，现在来领取你的初始房屋吧，点击“编辑”按钮进入编辑模式。</t>
  </si>
  <si>
    <t>只有在编辑模式状态下，才可以对领地的方块进行改动。</t>
  </si>
  <si>
    <t>你已经选择了你的第一个房子，点击“仓库”按钮就可以使用它了。</t>
  </si>
  <si>
    <t>房子只能建在平整的地面上，你可以移动你的位置来改变建造的位置，当高亮区域变成白色的时候就可以建造了。</t>
  </si>
  <si>
    <t>房子建好后你还可以点击左右箭头，来把它旋转到你喜欢的角度。</t>
  </si>
  <si>
    <t>恭喜，你在领地里拥有了自己的房子，只要你有足够的方块，就可以对它进行任意改造了。</t>
  </si>
  <si>
    <t>你的引导已经结束了，希望你在游戏里玩得开心。</t>
  </si>
  <si>
    <t>18#12#8#17</t>
    <phoneticPr fontId="19" type="noConversion"/>
  </si>
  <si>
    <t>选择框</t>
    <phoneticPr fontId="19" type="noConversion"/>
  </si>
  <si>
    <t>0.6#0.606</t>
  </si>
  <si>
    <t>0.326#0.556</t>
  </si>
  <si>
    <t>0.189#0.184</t>
  </si>
  <si>
    <t>领地管理</t>
    <phoneticPr fontId="19" type="noConversion"/>
  </si>
  <si>
    <t>清除</t>
    <phoneticPr fontId="19" type="noConversion"/>
  </si>
  <si>
    <t>确定</t>
    <phoneticPr fontId="19" type="noConversion"/>
  </si>
  <si>
    <t>编辑</t>
    <phoneticPr fontId="19" type="noConversion"/>
  </si>
  <si>
    <t>第一</t>
    <phoneticPr fontId="19" type="noConversion"/>
  </si>
  <si>
    <t>物品栏</t>
    <phoneticPr fontId="19" type="noConversion"/>
  </si>
  <si>
    <t>@@@</t>
    <phoneticPr fontId="19" type="noConversion"/>
  </si>
  <si>
    <r>
      <t>1</t>
    </r>
    <r>
      <rPr>
        <sz val="11"/>
        <color theme="1"/>
        <rFont val="等线"/>
        <family val="3"/>
        <charset val="134"/>
        <scheme val="minor"/>
      </rPr>
      <t>期+等级+阶段+序号</t>
    </r>
    <phoneticPr fontId="19" type="noConversion"/>
  </si>
  <si>
    <t>阶段</t>
    <phoneticPr fontId="19" type="noConversion"/>
  </si>
  <si>
    <t>条件Id</t>
  </si>
  <si>
    <t>辅助列</t>
    <phoneticPr fontId="19" type="noConversion"/>
  </si>
  <si>
    <t>事件Id</t>
  </si>
  <si>
    <t>前缀</t>
  </si>
  <si>
    <t>zh</t>
  </si>
  <si>
    <t>npc_name_1=</t>
    <phoneticPr fontId="22" type="noConversion"/>
  </si>
  <si>
    <t>扩展领地</t>
  </si>
  <si>
    <t>dialog_1=</t>
    <phoneticPr fontId="22" type="noConversion"/>
  </si>
  <si>
    <t>欢迎来到你的领地，我是游戏精灵小吴jj。</t>
    <phoneticPr fontId="22" type="noConversion"/>
  </si>
  <si>
    <t>dialog_2=</t>
  </si>
  <si>
    <t>dialog_3=</t>
  </si>
  <si>
    <t>dialog_4=</t>
  </si>
  <si>
    <t>dialog_5=</t>
  </si>
  <si>
    <t>dialog_6=</t>
  </si>
  <si>
    <t>dialog_7=</t>
  </si>
  <si>
    <t>dialog_9=</t>
  </si>
  <si>
    <t>dialog_10=</t>
  </si>
  <si>
    <t>dialog_11=</t>
  </si>
  <si>
    <t>dialog_3</t>
  </si>
  <si>
    <t>{{1,-178},{0,63}}</t>
  </si>
  <si>
    <t>{{1,-265},{0,63}}</t>
  </si>
  <si>
    <t>备注</t>
    <phoneticPr fontId="19" type="noConversion"/>
  </si>
  <si>
    <t>dialog_1#dialog_2</t>
    <phoneticPr fontId="19" type="noConversion"/>
  </si>
  <si>
    <t>dialog_8=</t>
    <phoneticPr fontId="19" type="noConversion"/>
  </si>
  <si>
    <r>
      <t>dialog_</t>
    </r>
    <r>
      <rPr>
        <sz val="11"/>
        <color rgb="FFFF0000"/>
        <rFont val="等线"/>
        <family val="3"/>
        <charset val="134"/>
        <scheme val="minor"/>
      </rPr>
      <t>9</t>
    </r>
    <phoneticPr fontId="19" type="noConversion"/>
  </si>
  <si>
    <t>{{0.5, -261},{1,-73}}</t>
    <phoneticPr fontId="19" type="noConversion"/>
  </si>
  <si>
    <t>关闭仓库</t>
    <phoneticPr fontId="19" type="noConversion"/>
  </si>
  <si>
    <t>左</t>
    <phoneticPr fontId="19" type="noConversion"/>
  </si>
  <si>
    <t>右</t>
    <phoneticPr fontId="19" type="noConversion"/>
  </si>
  <si>
    <t>点击事件</t>
  </si>
  <si>
    <t>打开仓库</t>
    <phoneticPr fontId="19" type="noConversion"/>
  </si>
  <si>
    <t>dialog_5#dialog_6</t>
    <phoneticPr fontId="19" type="noConversion"/>
  </si>
  <si>
    <t>dialog_7</t>
    <phoneticPr fontId="19" type="noConversion"/>
  </si>
  <si>
    <t>dialog_10#dialog_11</t>
    <phoneticPr fontId="19" type="noConversion"/>
  </si>
  <si>
    <t>#</t>
    <phoneticPr fontId="19" type="noConversion"/>
  </si>
  <si>
    <t>dialog_8#dialog_12</t>
    <phoneticPr fontId="19" type="noConversion"/>
  </si>
  <si>
    <t>{{0.5, 255},{1,-73}}</t>
    <phoneticPr fontId="19" type="noConversion"/>
  </si>
  <si>
    <t>0.3#0.3</t>
  </si>
  <si>
    <t>guide3.effect</t>
  </si>
  <si>
    <t>14#1#21</t>
  </si>
  <si>
    <t>0.2#0.2</t>
  </si>
  <si>
    <t>#</t>
    <phoneticPr fontId="19" type="noConversion"/>
  </si>
  <si>
    <t>{{0.3, -43},{1,-185}}</t>
  </si>
  <si>
    <t>{{0.7, -43},{1,-185}} </t>
  </si>
  <si>
    <t>Landscape_05_5x5x4-0.schematic</t>
    <phoneticPr fontId="19" type="noConversion"/>
  </si>
  <si>
    <t>活板门</t>
    <phoneticPr fontId="19" type="noConversion"/>
  </si>
  <si>
    <t>活板门</t>
    <phoneticPr fontId="19" type="noConversion"/>
  </si>
  <si>
    <t>1-13是建筑，14-28是景观</t>
    <phoneticPr fontId="19" type="noConversion"/>
  </si>
  <si>
    <t>木质栅栏门</t>
    <phoneticPr fontId="19" type="noConversion"/>
  </si>
  <si>
    <t>版本</t>
    <phoneticPr fontId="19" type="noConversion"/>
  </si>
  <si>
    <t>木质栅栏门</t>
    <phoneticPr fontId="19" type="noConversion"/>
  </si>
  <si>
    <t>阴间砖方块</t>
    <phoneticPr fontId="19" type="noConversion"/>
  </si>
  <si>
    <t>木质栅栏门</t>
    <phoneticPr fontId="19" type="noConversion"/>
  </si>
  <si>
    <t>2build_01_12x12x11-1.schematic</t>
    <phoneticPr fontId="19" type="noConversion"/>
  </si>
  <si>
    <t>drawing_name_29</t>
    <phoneticPr fontId="19" type="noConversion"/>
  </si>
  <si>
    <t>2build_02_13x15x13-1.schematic</t>
  </si>
  <si>
    <t>drawing_name_30</t>
  </si>
  <si>
    <t>2build_03_13x8x13-0.schematic</t>
  </si>
  <si>
    <t>drawing_name_31</t>
  </si>
  <si>
    <t>2build_04_13x8x13-0.schematic</t>
  </si>
  <si>
    <t>drawing_name_32</t>
  </si>
  <si>
    <t>苔藓鹅卵石墙</t>
    <phoneticPr fontId="19" type="noConversion"/>
  </si>
  <si>
    <t>苔藓鹅卵石墙</t>
    <phoneticPr fontId="19" type="noConversion"/>
  </si>
  <si>
    <t>2build_05_15x18x15-0.schematic</t>
  </si>
  <si>
    <t>drawing_name_33</t>
  </si>
  <si>
    <t>2build_06_15x25x15-0.schematic</t>
  </si>
  <si>
    <t>drawing_name_34</t>
  </si>
  <si>
    <t>2build_07_18x23x18-0.schematic</t>
  </si>
  <si>
    <t>drawing_name_35</t>
  </si>
  <si>
    <t>2build_08_23x23x23-0.schematic</t>
  </si>
  <si>
    <t>drawing_name_36</t>
  </si>
  <si>
    <t>drawing_name_37</t>
  </si>
  <si>
    <t>2build_10_23x34x23-1.schematic</t>
    <phoneticPr fontId="19" type="noConversion"/>
  </si>
  <si>
    <t>2build_09_23x27x23-1.schematic</t>
  </si>
  <si>
    <t>2landscape_08_13x8x13-0.schematic</t>
  </si>
  <si>
    <t>2landscape_09_12x9x12-1.schematic</t>
    <phoneticPr fontId="19" type="noConversion"/>
  </si>
  <si>
    <t>2landscape_010_12x8x12-0.schematic</t>
    <phoneticPr fontId="19" type="noConversion"/>
  </si>
  <si>
    <t>2landscape_07_11x28x11-0.schematic</t>
  </si>
  <si>
    <t>2landscape_06_7x9x7-0.schematic</t>
  </si>
  <si>
    <t>2landscape_05_7x4x7-0.schematic</t>
  </si>
  <si>
    <t>2landscape_04_7x7x7-0.schematic</t>
  </si>
  <si>
    <t>2landscape_03_5x12x5-0.schematic</t>
  </si>
  <si>
    <t>2landscape_02_5x3x5-1.schematic</t>
  </si>
  <si>
    <t>2landscape_01_6x12x6-0.schematic</t>
  </si>
  <si>
    <t>drawing_name_38</t>
  </si>
  <si>
    <t>drawing_name_39</t>
  </si>
  <si>
    <t>drawing_name_40</t>
  </si>
  <si>
    <t>drawing_name_41</t>
  </si>
  <si>
    <t>drawing_name_42</t>
  </si>
  <si>
    <t>drawing_name_43</t>
  </si>
  <si>
    <t>drawing_name_44</t>
  </si>
  <si>
    <t>drawing_name_45</t>
  </si>
  <si>
    <t>drawing_name_46</t>
  </si>
  <si>
    <t>drawing_name_47</t>
  </si>
  <si>
    <t>drawing_name_48</t>
  </si>
  <si>
    <t>双层民居</t>
    <phoneticPr fontId="19" type="noConversion"/>
  </si>
  <si>
    <t>精致小木屋</t>
    <phoneticPr fontId="19" type="noConversion"/>
  </si>
  <si>
    <t>宝藏小屋</t>
    <phoneticPr fontId="19" type="noConversion"/>
  </si>
  <si>
    <t>村民之家</t>
    <phoneticPr fontId="19" type="noConversion"/>
  </si>
  <si>
    <t>高级双层民居</t>
    <phoneticPr fontId="19" type="noConversion"/>
  </si>
  <si>
    <t>十字别墅</t>
    <phoneticPr fontId="19" type="noConversion"/>
  </si>
  <si>
    <t>精灵小屋</t>
    <phoneticPr fontId="19" type="noConversion"/>
  </si>
  <si>
    <t>公爵别墅</t>
    <phoneticPr fontId="19" type="noConversion"/>
  </si>
  <si>
    <t>骑士之家</t>
    <phoneticPr fontId="19" type="noConversion"/>
  </si>
  <si>
    <t>巫师之家</t>
    <phoneticPr fontId="19" type="noConversion"/>
  </si>
  <si>
    <t>钻石祭坛</t>
    <phoneticPr fontId="19" type="noConversion"/>
  </si>
  <si>
    <t>假山</t>
    <phoneticPr fontId="19" type="noConversion"/>
  </si>
  <si>
    <t>小公园</t>
    <phoneticPr fontId="19" type="noConversion"/>
  </si>
  <si>
    <t>高大松树</t>
    <phoneticPr fontId="19" type="noConversion"/>
  </si>
  <si>
    <t>骑士雕像</t>
    <phoneticPr fontId="19" type="noConversion"/>
  </si>
  <si>
    <t>墓地</t>
    <phoneticPr fontId="19" type="noConversion"/>
  </si>
  <si>
    <t>瞭望塔</t>
    <phoneticPr fontId="19" type="noConversion"/>
  </si>
  <si>
    <t>休闲时光</t>
    <phoneticPr fontId="19" type="noConversion"/>
  </si>
  <si>
    <t>园景</t>
    <phoneticPr fontId="19" type="noConversion"/>
  </si>
  <si>
    <t>小树丛</t>
    <phoneticPr fontId="19" type="noConversion"/>
  </si>
  <si>
    <t>黄花</t>
    <phoneticPr fontId="19" type="noConversion"/>
  </si>
  <si>
    <t>枯草</t>
    <phoneticPr fontId="19" type="noConversion"/>
  </si>
  <si>
    <t>草</t>
    <phoneticPr fontId="19" type="noConversion"/>
  </si>
  <si>
    <t>高草</t>
    <phoneticPr fontId="19" type="noConversion"/>
  </si>
  <si>
    <t>枯草</t>
    <phoneticPr fontId="19" type="noConversion"/>
  </si>
  <si>
    <t>高草</t>
    <phoneticPr fontId="19" type="noConversion"/>
  </si>
  <si>
    <t>黄花</t>
    <phoneticPr fontId="19" type="noConversion"/>
  </si>
  <si>
    <t>g1047_chairs2.actor</t>
    <phoneticPr fontId="19" type="noConversion"/>
  </si>
  <si>
    <t>无</t>
    <phoneticPr fontId="19" type="noConversion"/>
  </si>
  <si>
    <t>半砖</t>
    <phoneticPr fontId="19" type="noConversion"/>
  </si>
  <si>
    <t>楼梯</t>
    <phoneticPr fontId="19" type="noConversion"/>
  </si>
  <si>
    <t>半砖</t>
    <phoneticPr fontId="19" type="noConversion"/>
  </si>
  <si>
    <t>楼梯</t>
    <phoneticPr fontId="19" type="noConversion"/>
  </si>
  <si>
    <t>地毯</t>
    <phoneticPr fontId="19" type="noConversion"/>
  </si>
  <si>
    <t>减速</t>
    <phoneticPr fontId="19" type="noConversion"/>
  </si>
  <si>
    <t>栅栏</t>
    <phoneticPr fontId="19" type="noConversion"/>
  </si>
  <si>
    <t>踩踏</t>
    <phoneticPr fontId="19" type="noConversion"/>
  </si>
  <si>
    <t>开关</t>
    <phoneticPr fontId="19" type="noConversion"/>
  </si>
  <si>
    <t>栅栏</t>
    <phoneticPr fontId="19" type="noConversion"/>
  </si>
  <si>
    <t>发光</t>
    <phoneticPr fontId="19" type="noConversion"/>
  </si>
  <si>
    <t>攀爬</t>
    <phoneticPr fontId="19" type="noConversion"/>
  </si>
  <si>
    <t>开关</t>
    <phoneticPr fontId="19" type="noConversion"/>
  </si>
  <si>
    <t>发光</t>
    <phoneticPr fontId="19" type="noConversion"/>
  </si>
  <si>
    <t>发光</t>
    <phoneticPr fontId="19" type="noConversion"/>
  </si>
  <si>
    <t>充能</t>
    <phoneticPr fontId="19" type="noConversion"/>
  </si>
  <si>
    <t>feature</t>
  </si>
  <si>
    <t>特性(多语言)</t>
    <phoneticPr fontId="19" type="noConversion"/>
  </si>
  <si>
    <t>特性(多语言)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</si>
</sst>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890133365886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9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0" fillId="3" borderId="0" xfId="0" applyFont="1" applyFill="1"/>
    <xf numFmtId="0" fontId="20" fillId="3" borderId="2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21" fillId="0" borderId="12" xfId="0" applyFont="1" applyBorder="1"/>
    <xf numFmtId="0" fontId="21" fillId="0" borderId="0" xfId="0" applyFont="1" applyBorder="1"/>
    <xf numFmtId="0" fontId="0" fillId="0" borderId="0" xfId="0" applyFont="1" applyFill="1" applyBorder="1"/>
    <xf numFmtId="0" fontId="21" fillId="0" borderId="0" xfId="0" applyFont="1" applyFill="1" applyBorder="1"/>
    <xf numFmtId="0" fontId="20" fillId="0" borderId="0" xfId="0" applyFont="1" applyBorder="1"/>
    <xf numFmtId="0" fontId="20" fillId="0" borderId="15" xfId="0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0" xfId="0" applyFont="1" applyFill="1" applyBorder="1"/>
    <xf numFmtId="0" fontId="20" fillId="0" borderId="0" xfId="0" quotePrefix="1" applyFont="1" applyBorder="1"/>
    <xf numFmtId="0" fontId="0" fillId="0" borderId="17" xfId="0" applyBorder="1"/>
    <xf numFmtId="0" fontId="20" fillId="0" borderId="1" xfId="0" applyFont="1" applyBorder="1"/>
    <xf numFmtId="0" fontId="20" fillId="0" borderId="17" xfId="0" applyFont="1" applyBorder="1"/>
    <xf numFmtId="0" fontId="21" fillId="0" borderId="0" xfId="0" applyFont="1"/>
    <xf numFmtId="0" fontId="0" fillId="0" borderId="11" xfId="0" applyFill="1" applyBorder="1"/>
    <xf numFmtId="0" fontId="0" fillId="0" borderId="14" xfId="0" applyFill="1" applyBorder="1"/>
    <xf numFmtId="0" fontId="0" fillId="0" borderId="16" xfId="0" applyFill="1" applyBorder="1"/>
    <xf numFmtId="0" fontId="1" fillId="0" borderId="12" xfId="0" applyFont="1" applyBorder="1"/>
    <xf numFmtId="0" fontId="17" fillId="0" borderId="0" xfId="0" applyNumberFormat="1" applyFont="1" applyFill="1" applyBorder="1" applyAlignment="1" applyProtection="1">
      <alignment vertical="center"/>
    </xf>
    <xf numFmtId="0" fontId="17" fillId="0" borderId="0" xfId="0" applyNumberFormat="1" applyFont="1" applyFill="1" applyBorder="1" applyAlignment="1" applyProtection="1">
      <alignment vertical="center" wrapText="1"/>
    </xf>
    <xf numFmtId="0" fontId="2" fillId="0" borderId="0" xfId="0" applyFont="1" applyFill="1" applyBorder="1"/>
    <xf numFmtId="0" fontId="23" fillId="0" borderId="0" xfId="0" applyNumberFormat="1" applyFont="1" applyFill="1" applyBorder="1" applyAlignment="1" applyProtection="1">
      <alignment vertical="center"/>
    </xf>
    <xf numFmtId="0" fontId="0" fillId="0" borderId="15" xfId="0" applyFill="1" applyBorder="1"/>
    <xf numFmtId="0" fontId="20" fillId="0" borderId="0" xfId="0" quotePrefix="1" applyFont="1" applyFill="1" applyBorder="1"/>
    <xf numFmtId="0" fontId="23" fillId="0" borderId="0" xfId="0" applyNumberFormat="1" applyFont="1" applyFill="1" applyBorder="1" applyAlignment="1" applyProtection="1">
      <alignment vertical="center" wrapText="1"/>
    </xf>
    <xf numFmtId="0" fontId="17" fillId="3" borderId="0" xfId="0" applyNumberFormat="1" applyFont="1" applyFill="1" applyBorder="1" applyAlignment="1" applyProtection="1">
      <alignment vertical="center"/>
    </xf>
    <xf numFmtId="0" fontId="17" fillId="3" borderId="0" xfId="0" applyNumberFormat="1" applyFont="1" applyFill="1" applyBorder="1" applyAlignment="1" applyProtection="1">
      <alignment vertical="center" wrapText="1"/>
    </xf>
    <xf numFmtId="0" fontId="21" fillId="3" borderId="0" xfId="0" applyFont="1" applyFill="1"/>
    <xf numFmtId="0" fontId="20" fillId="0" borderId="12" xfId="0" applyFont="1" applyFill="1" applyBorder="1"/>
    <xf numFmtId="0" fontId="20" fillId="0" borderId="1" xfId="0" applyFont="1" applyFill="1" applyBorder="1"/>
    <xf numFmtId="0" fontId="1" fillId="0" borderId="0" xfId="0" quotePrefix="1" applyFont="1" applyFill="1" applyBorder="1"/>
    <xf numFmtId="0" fontId="4" fillId="0" borderId="0" xfId="0" applyFont="1" applyFill="1" applyAlignment="1">
      <alignment vertical="center"/>
    </xf>
    <xf numFmtId="0" fontId="2" fillId="0" borderId="1" xfId="0" applyFont="1" applyBorder="1"/>
    <xf numFmtId="0" fontId="1" fillId="0" borderId="1" xfId="0" applyFont="1" applyFill="1" applyBorder="1"/>
    <xf numFmtId="0" fontId="21" fillId="0" borderId="1" xfId="0" applyFont="1" applyFill="1" applyBorder="1"/>
    <xf numFmtId="0" fontId="21" fillId="0" borderId="1" xfId="0" applyFont="1" applyBorder="1"/>
    <xf numFmtId="0" fontId="23" fillId="0" borderId="1" xfId="0" applyNumberFormat="1" applyFont="1" applyFill="1" applyBorder="1" applyAlignment="1" applyProtection="1">
      <alignment vertical="center"/>
    </xf>
    <xf numFmtId="0" fontId="20" fillId="0" borderId="1" xfId="0" quotePrefix="1" applyFont="1" applyBorder="1"/>
    <xf numFmtId="0" fontId="20" fillId="0" borderId="1" xfId="0" quotePrefix="1" applyFont="1" applyFill="1" applyBorder="1"/>
    <xf numFmtId="0" fontId="0" fillId="3" borderId="0" xfId="0" applyFill="1" applyBorder="1"/>
    <xf numFmtId="0" fontId="20" fillId="0" borderId="0" xfId="0" applyFont="1" applyFill="1" applyBorder="1" applyAlignment="1">
      <alignment vertical="center"/>
    </xf>
    <xf numFmtId="0" fontId="0" fillId="0" borderId="17" xfId="0" applyFill="1" applyBorder="1"/>
    <xf numFmtId="0" fontId="2" fillId="0" borderId="1" xfId="0" applyFont="1" applyFill="1" applyBorder="1"/>
    <xf numFmtId="0" fontId="1" fillId="0" borderId="0" xfId="0" quotePrefix="1" applyFont="1" applyBorder="1"/>
    <xf numFmtId="0" fontId="1" fillId="3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1" xfId="0" applyFont="1" applyFill="1" applyBorder="1"/>
    <xf numFmtId="0" fontId="9" fillId="0" borderId="3" xfId="0" quotePrefix="1" applyFont="1" applyFill="1" applyBorder="1"/>
    <xf numFmtId="0" fontId="1" fillId="0" borderId="1" xfId="0" quotePrefix="1" applyFont="1" applyFill="1" applyBorder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topLeftCell="A121" workbookViewId="0">
      <selection activeCell="O43" sqref="O43"/>
    </sheetView>
  </sheetViews>
  <sheetFormatPr defaultColWidth="9" defaultRowHeight="14.25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>
      <c r="A1" s="189" t="s">
        <v>0</v>
      </c>
      <c r="B1" s="189"/>
      <c r="C1" s="189"/>
      <c r="D1" s="189"/>
      <c r="F1" s="190" t="s">
        <v>1</v>
      </c>
      <c r="G1" s="190"/>
      <c r="J1" s="189" t="s">
        <v>2</v>
      </c>
      <c r="K1" s="189"/>
      <c r="L1" s="189"/>
      <c r="M1" s="189"/>
      <c r="N1" s="189"/>
      <c r="Q1" s="190" t="s">
        <v>3</v>
      </c>
      <c r="R1" s="190"/>
      <c r="S1" s="190"/>
      <c r="T1" s="190"/>
      <c r="U1" s="190"/>
      <c r="V1" s="190"/>
      <c r="W1" s="190"/>
      <c r="X1" s="190"/>
    </row>
    <row r="2" spans="1:3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>
      <c r="F14" s="3">
        <v>6</v>
      </c>
      <c r="G14" s="45" t="s">
        <v>41</v>
      </c>
    </row>
    <row r="16" spans="1:32">
      <c r="A16" s="189" t="s">
        <v>42</v>
      </c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21"/>
      <c r="P16" s="121"/>
      <c r="Q16" s="190" t="s">
        <v>30</v>
      </c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21"/>
    </row>
    <row r="17" spans="1:33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>
      <c r="M199" s="3">
        <f>COUNTIF(M$18:M$198,"=1")</f>
        <v>38</v>
      </c>
      <c r="R199" s="125"/>
    </row>
    <row r="200" spans="1:18">
      <c r="M200" s="3">
        <f>COUNTIF(M$18:M$198,"=2")</f>
        <v>32</v>
      </c>
      <c r="R200" s="125"/>
    </row>
    <row r="201" spans="1:18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>
      <c r="E205" s="45">
        <v>20000</v>
      </c>
      <c r="F205" s="45">
        <v>174942</v>
      </c>
      <c r="G205" s="3">
        <v>120</v>
      </c>
      <c r="R205" s="125"/>
    </row>
    <row r="206" spans="1:18">
      <c r="E206" s="45">
        <v>25000</v>
      </c>
      <c r="F206" s="3">
        <v>90153</v>
      </c>
      <c r="G206" s="3">
        <v>180</v>
      </c>
      <c r="R206" s="125"/>
    </row>
    <row r="207" spans="1:18">
      <c r="E207" s="45">
        <v>30000</v>
      </c>
      <c r="F207" s="3">
        <v>51731</v>
      </c>
      <c r="R207" s="125"/>
    </row>
    <row r="208" spans="1:18">
      <c r="E208" s="45">
        <v>100000</v>
      </c>
      <c r="F208" s="3">
        <v>99205</v>
      </c>
      <c r="R208" s="125"/>
    </row>
    <row r="209" spans="6:18">
      <c r="F209" s="3">
        <f>SUM(F203:F208)</f>
        <v>2423525</v>
      </c>
      <c r="G209" s="3">
        <f>SUM(G202:G206)</f>
        <v>580</v>
      </c>
      <c r="R209" s="125"/>
    </row>
    <row r="210" spans="6:18">
      <c r="R210" s="125"/>
    </row>
    <row r="211" spans="6:18">
      <c r="R211" s="125"/>
    </row>
    <row r="212" spans="6:18">
      <c r="R212" s="125"/>
    </row>
    <row r="213" spans="6:18">
      <c r="R213" s="125"/>
    </row>
    <row r="214" spans="6:18">
      <c r="R214" s="125"/>
    </row>
    <row r="215" spans="6:18">
      <c r="R215" s="125"/>
    </row>
    <row r="216" spans="6:18">
      <c r="R216" s="125"/>
    </row>
    <row r="217" spans="6:18">
      <c r="R217" s="125"/>
    </row>
    <row r="218" spans="6:18">
      <c r="R218" s="125"/>
    </row>
    <row r="219" spans="6:18">
      <c r="R219" s="125"/>
    </row>
    <row r="220" spans="6:18">
      <c r="R220" s="125"/>
    </row>
    <row r="221" spans="6:18">
      <c r="R221" s="125"/>
    </row>
    <row r="222" spans="6:18">
      <c r="R222" s="125"/>
    </row>
    <row r="223" spans="6:18">
      <c r="R223" s="125"/>
    </row>
    <row r="224" spans="6:18">
      <c r="R224" s="125"/>
    </row>
    <row r="225" spans="18:18">
      <c r="R225" s="125"/>
    </row>
    <row r="226" spans="18:18">
      <c r="R226" s="125"/>
    </row>
    <row r="227" spans="18:18">
      <c r="R227" s="125"/>
    </row>
    <row r="228" spans="18:18">
      <c r="R228" s="125"/>
    </row>
    <row r="229" spans="18:18">
      <c r="R229" s="125"/>
    </row>
    <row r="230" spans="18:18">
      <c r="R230" s="125"/>
    </row>
    <row r="231" spans="18:18">
      <c r="R231" s="125"/>
    </row>
    <row r="232" spans="18:18">
      <c r="R232" s="125"/>
    </row>
    <row r="233" spans="18:18">
      <c r="R233" s="125"/>
    </row>
    <row r="234" spans="18:18">
      <c r="R234" s="125"/>
    </row>
    <row r="235" spans="18:18">
      <c r="R235" s="125"/>
    </row>
    <row r="236" spans="18:18">
      <c r="R236" s="125"/>
    </row>
    <row r="237" spans="18:18">
      <c r="R237" s="125"/>
    </row>
    <row r="238" spans="18:18">
      <c r="R238" s="125"/>
    </row>
    <row r="239" spans="18:18">
      <c r="R239" s="125"/>
    </row>
    <row r="240" spans="18:18">
      <c r="R240" s="125"/>
    </row>
    <row r="241" spans="18:18">
      <c r="R241" s="125"/>
    </row>
    <row r="242" spans="18:18">
      <c r="R242" s="125"/>
    </row>
    <row r="243" spans="18:18">
      <c r="R243" s="125"/>
    </row>
    <row r="244" spans="18:18">
      <c r="R244" s="125"/>
    </row>
    <row r="245" spans="18:18">
      <c r="R245" s="125"/>
    </row>
    <row r="246" spans="18:18">
      <c r="R246" s="125"/>
    </row>
    <row r="247" spans="18:18">
      <c r="R247" s="125"/>
    </row>
    <row r="248" spans="18:18">
      <c r="R248" s="125"/>
    </row>
    <row r="249" spans="18:18">
      <c r="R249" s="125"/>
    </row>
    <row r="250" spans="18:18">
      <c r="R250" s="125"/>
    </row>
    <row r="251" spans="18:18">
      <c r="R251" s="125"/>
    </row>
    <row r="252" spans="18:18">
      <c r="R252" s="125"/>
    </row>
    <row r="253" spans="18:18">
      <c r="R253" s="125"/>
    </row>
    <row r="254" spans="18:18">
      <c r="R254" s="125"/>
    </row>
    <row r="255" spans="18:18">
      <c r="R255" s="125"/>
    </row>
    <row r="256" spans="18:18">
      <c r="R256" s="125"/>
    </row>
    <row r="257" spans="18:18">
      <c r="R257" s="125"/>
    </row>
    <row r="258" spans="18:18">
      <c r="R258" s="125"/>
    </row>
    <row r="259" spans="18:18">
      <c r="R259" s="125"/>
    </row>
    <row r="260" spans="18:18">
      <c r="R260" s="125"/>
    </row>
    <row r="261" spans="18:18">
      <c r="R261" s="125"/>
    </row>
    <row r="262" spans="18:18">
      <c r="R262" s="125"/>
    </row>
    <row r="263" spans="18:18">
      <c r="R263" s="125"/>
    </row>
    <row r="264" spans="18:18">
      <c r="R264" s="125"/>
    </row>
    <row r="265" spans="18:18">
      <c r="R265" s="125"/>
    </row>
    <row r="266" spans="18:18">
      <c r="R266" s="125"/>
    </row>
    <row r="267" spans="18:18">
      <c r="R267" s="125"/>
    </row>
    <row r="268" spans="18:18">
      <c r="R268" s="125"/>
    </row>
    <row r="269" spans="18:18">
      <c r="R269" s="125"/>
    </row>
    <row r="270" spans="18:18">
      <c r="R270" s="125"/>
    </row>
    <row r="271" spans="18:18">
      <c r="R271" s="125"/>
    </row>
    <row r="272" spans="18:18">
      <c r="R272" s="125"/>
    </row>
    <row r="273" spans="18:18">
      <c r="R273" s="125"/>
    </row>
    <row r="274" spans="18:18">
      <c r="R274" s="125"/>
    </row>
    <row r="275" spans="18:18">
      <c r="R275" s="125"/>
    </row>
    <row r="276" spans="18:18">
      <c r="R276" s="125"/>
    </row>
    <row r="277" spans="18:18">
      <c r="R277" s="125"/>
    </row>
    <row r="278" spans="18:18">
      <c r="R278" s="125"/>
    </row>
    <row r="279" spans="18:18">
      <c r="R279" s="125"/>
    </row>
    <row r="280" spans="18:18">
      <c r="R280" s="125"/>
    </row>
    <row r="281" spans="18:18">
      <c r="R281" s="125"/>
    </row>
    <row r="282" spans="18:18">
      <c r="R282" s="125"/>
    </row>
    <row r="283" spans="18:18">
      <c r="R283" s="125"/>
    </row>
    <row r="284" spans="18:18">
      <c r="R284" s="125"/>
    </row>
    <row r="285" spans="18:18">
      <c r="R285" s="125"/>
    </row>
    <row r="286" spans="18:18">
      <c r="R286" s="125"/>
    </row>
    <row r="287" spans="18:18">
      <c r="R287" s="125"/>
    </row>
    <row r="288" spans="18:18">
      <c r="R288" s="125"/>
    </row>
    <row r="289" spans="18:18">
      <c r="R289" s="125"/>
    </row>
    <row r="290" spans="18:18">
      <c r="R290" s="125"/>
    </row>
    <row r="291" spans="18:18">
      <c r="R291" s="125"/>
    </row>
    <row r="292" spans="18:18">
      <c r="R292" s="125"/>
    </row>
    <row r="293" spans="18:18">
      <c r="R293" s="125"/>
    </row>
    <row r="294" spans="18:18">
      <c r="R294" s="125"/>
    </row>
    <row r="295" spans="18:18">
      <c r="R295" s="125"/>
    </row>
    <row r="296" spans="18:18">
      <c r="R296" s="125"/>
    </row>
    <row r="297" spans="18:18">
      <c r="R297" s="125"/>
    </row>
    <row r="298" spans="18:18">
      <c r="R298" s="125"/>
    </row>
    <row r="299" spans="18:18">
      <c r="R299" s="125"/>
    </row>
    <row r="300" spans="18:18">
      <c r="R300" s="125"/>
    </row>
    <row r="301" spans="18:18">
      <c r="R301" s="125"/>
    </row>
    <row r="302" spans="18:18">
      <c r="R302" s="125"/>
    </row>
    <row r="303" spans="18:18">
      <c r="R303" s="125"/>
    </row>
    <row r="304" spans="18:18">
      <c r="R304" s="125"/>
    </row>
    <row r="305" spans="16:18">
      <c r="R305" s="125"/>
    </row>
    <row r="306" spans="16:18">
      <c r="P306" s="125"/>
      <c r="R306" s="125"/>
    </row>
    <row r="307" spans="16:18">
      <c r="P307" s="125"/>
      <c r="R307" s="125"/>
    </row>
    <row r="308" spans="16:18">
      <c r="P308" s="125"/>
      <c r="R308" s="125"/>
    </row>
    <row r="309" spans="16:18">
      <c r="P309" s="125"/>
      <c r="R309" s="125"/>
    </row>
    <row r="310" spans="16:18">
      <c r="P310" s="125"/>
      <c r="R310" s="125"/>
    </row>
    <row r="311" spans="16:18">
      <c r="P311" s="125"/>
      <c r="R311" s="125"/>
    </row>
    <row r="312" spans="16:18">
      <c r="P312" s="125"/>
      <c r="R312" s="125"/>
    </row>
    <row r="313" spans="16:18">
      <c r="P313" s="125"/>
      <c r="R313" s="125"/>
    </row>
    <row r="314" spans="16:18">
      <c r="P314" s="125"/>
      <c r="R314" s="125"/>
    </row>
    <row r="315" spans="16:18">
      <c r="P315" s="125"/>
      <c r="R315" s="125"/>
    </row>
    <row r="316" spans="16:18">
      <c r="P316" s="125"/>
      <c r="R316" s="125"/>
    </row>
    <row r="317" spans="16:18">
      <c r="P317" s="125"/>
      <c r="R317" s="125"/>
    </row>
    <row r="318" spans="16:18">
      <c r="P318" s="125"/>
      <c r="R318" s="125"/>
    </row>
    <row r="319" spans="16:18">
      <c r="P319" s="125"/>
      <c r="R319" s="125"/>
    </row>
    <row r="320" spans="16:18">
      <c r="R320" s="125"/>
    </row>
    <row r="321" spans="18:18">
      <c r="R321" s="125"/>
    </row>
    <row r="322" spans="18:18">
      <c r="R322" s="125"/>
    </row>
    <row r="323" spans="18:18">
      <c r="R323" s="125"/>
    </row>
    <row r="324" spans="18:18">
      <c r="R324" s="125"/>
    </row>
    <row r="325" spans="18:18">
      <c r="R325" s="125"/>
    </row>
    <row r="326" spans="18:18">
      <c r="R326" s="125"/>
    </row>
    <row r="327" spans="18:18">
      <c r="R327" s="125"/>
    </row>
    <row r="328" spans="18:18">
      <c r="R328" s="125"/>
    </row>
    <row r="329" spans="18:18">
      <c r="R329" s="125"/>
    </row>
    <row r="330" spans="18:18">
      <c r="R330" s="125"/>
    </row>
    <row r="331" spans="18:18">
      <c r="R331" s="125"/>
    </row>
    <row r="332" spans="18:18">
      <c r="R332" s="125"/>
    </row>
    <row r="333" spans="18:18">
      <c r="R333" s="125"/>
    </row>
    <row r="334" spans="18:18">
      <c r="R334" s="125"/>
    </row>
    <row r="335" spans="18:18">
      <c r="R335" s="125"/>
    </row>
    <row r="336" spans="18:18">
      <c r="R336" s="125"/>
    </row>
    <row r="337" spans="18:18">
      <c r="R337" s="125"/>
    </row>
    <row r="338" spans="18:18">
      <c r="R338" s="125"/>
    </row>
    <row r="339" spans="18:18">
      <c r="R339" s="125"/>
    </row>
    <row r="340" spans="18:18">
      <c r="R340" s="125"/>
    </row>
    <row r="341" spans="18:18">
      <c r="R341" s="125"/>
    </row>
    <row r="342" spans="18:18">
      <c r="R342" s="125"/>
    </row>
    <row r="343" spans="18:18">
      <c r="R343" s="125"/>
    </row>
    <row r="344" spans="18:18">
      <c r="R344" s="125"/>
    </row>
    <row r="345" spans="18:18">
      <c r="R345" s="125"/>
    </row>
    <row r="346" spans="18:18">
      <c r="R346" s="125"/>
    </row>
    <row r="347" spans="18:18">
      <c r="R347" s="125"/>
    </row>
    <row r="348" spans="18:18">
      <c r="R348" s="125"/>
    </row>
    <row r="349" spans="18:18">
      <c r="R349" s="125"/>
    </row>
    <row r="350" spans="18:18">
      <c r="R350" s="125"/>
    </row>
    <row r="351" spans="18:18">
      <c r="R351" s="125"/>
    </row>
    <row r="352" spans="18:18">
      <c r="R352" s="125"/>
    </row>
    <row r="353" spans="18:18">
      <c r="R353" s="125"/>
    </row>
    <row r="354" spans="18:18">
      <c r="R354" s="125"/>
    </row>
    <row r="355" spans="18:18">
      <c r="R355" s="125"/>
    </row>
    <row r="356" spans="18:18">
      <c r="R356" s="125"/>
    </row>
    <row r="357" spans="18:18">
      <c r="R357" s="125"/>
    </row>
    <row r="358" spans="18:18">
      <c r="R358" s="125"/>
    </row>
    <row r="359" spans="18:18">
      <c r="R359" s="125"/>
    </row>
    <row r="360" spans="18:18">
      <c r="R360" s="125"/>
    </row>
    <row r="361" spans="18:18">
      <c r="R361" s="125"/>
    </row>
    <row r="362" spans="18:18">
      <c r="R362" s="125"/>
    </row>
    <row r="363" spans="18:18">
      <c r="R363" s="125"/>
    </row>
    <row r="364" spans="18:18">
      <c r="R364" s="125"/>
    </row>
    <row r="365" spans="18:18">
      <c r="R365" s="125"/>
    </row>
    <row r="366" spans="18:18">
      <c r="R366" s="125"/>
    </row>
    <row r="367" spans="18:18">
      <c r="R367" s="125"/>
    </row>
    <row r="368" spans="18:18">
      <c r="R368" s="125"/>
    </row>
    <row r="369" spans="18:18">
      <c r="R369" s="125"/>
    </row>
    <row r="370" spans="18:18">
      <c r="R370" s="125"/>
    </row>
    <row r="371" spans="18:18">
      <c r="R371" s="125"/>
    </row>
    <row r="372" spans="18:18">
      <c r="R372" s="125"/>
    </row>
    <row r="373" spans="18:18">
      <c r="R373" s="125"/>
    </row>
    <row r="374" spans="18:18">
      <c r="R374" s="125"/>
    </row>
    <row r="375" spans="18:18">
      <c r="R375" s="125"/>
    </row>
    <row r="376" spans="18:18">
      <c r="R376" s="125"/>
    </row>
    <row r="377" spans="18:18">
      <c r="R377" s="125"/>
    </row>
    <row r="378" spans="18:18">
      <c r="R378" s="125"/>
    </row>
    <row r="379" spans="18:18">
      <c r="R379" s="125"/>
    </row>
    <row r="380" spans="18:18">
      <c r="R380" s="125"/>
    </row>
    <row r="381" spans="18:18">
      <c r="R381" s="125"/>
    </row>
    <row r="382" spans="18:18">
      <c r="R382" s="125"/>
    </row>
    <row r="383" spans="18:18">
      <c r="R383" s="125"/>
    </row>
    <row r="384" spans="18:18">
      <c r="R384" s="125"/>
    </row>
    <row r="385" spans="18:18">
      <c r="R385" s="125"/>
    </row>
    <row r="386" spans="18:18">
      <c r="R386" s="125"/>
    </row>
    <row r="387" spans="18:18">
      <c r="R387" s="125"/>
    </row>
    <row r="388" spans="18:18">
      <c r="R388" s="125"/>
    </row>
    <row r="389" spans="18:18">
      <c r="R389" s="125"/>
    </row>
    <row r="390" spans="18:18">
      <c r="R390" s="125"/>
    </row>
    <row r="391" spans="18:18">
      <c r="R391" s="125"/>
    </row>
    <row r="392" spans="18:18">
      <c r="R392" s="125"/>
    </row>
    <row r="393" spans="18:18">
      <c r="R393" s="125"/>
    </row>
    <row r="394" spans="18:18">
      <c r="R394" s="125"/>
    </row>
    <row r="395" spans="18:18">
      <c r="R395" s="125"/>
    </row>
    <row r="396" spans="18:18">
      <c r="R396" s="125"/>
    </row>
    <row r="397" spans="18:18">
      <c r="R397" s="125"/>
    </row>
    <row r="398" spans="18:18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33" sqref="A1:E33"/>
    </sheetView>
  </sheetViews>
  <sheetFormatPr defaultRowHeight="14.25"/>
  <sheetData>
    <row r="1" spans="1:5">
      <c r="A1" t="s">
        <v>979</v>
      </c>
      <c r="B1" t="s">
        <v>1082</v>
      </c>
      <c r="C1" t="s">
        <v>1205</v>
      </c>
      <c r="D1" t="s">
        <v>1206</v>
      </c>
      <c r="E1" t="s">
        <v>1201</v>
      </c>
    </row>
    <row r="2" spans="1:5">
      <c r="A2" t="s">
        <v>1240</v>
      </c>
      <c r="B2" t="s">
        <v>651</v>
      </c>
      <c r="C2" t="s">
        <v>1207</v>
      </c>
      <c r="D2" t="s">
        <v>1208</v>
      </c>
      <c r="E2" t="s">
        <v>1209</v>
      </c>
    </row>
    <row r="3" spans="1:5">
      <c r="A3" t="s">
        <v>979</v>
      </c>
      <c r="B3" t="s">
        <v>1082</v>
      </c>
      <c r="C3" t="s">
        <v>1205</v>
      </c>
      <c r="D3" t="s">
        <v>1206</v>
      </c>
      <c r="E3" t="s">
        <v>1201</v>
      </c>
    </row>
    <row r="4" spans="1:5">
      <c r="A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1100</v>
      </c>
      <c r="B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3</v>
      </c>
      <c r="C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4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#</v>
      </c>
    </row>
    <row r="5" spans="1:5">
      <c r="A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1110</v>
      </c>
      <c r="B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110</v>
      </c>
    </row>
    <row r="6" spans="1:5">
      <c r="A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1200</v>
      </c>
      <c r="B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111</v>
      </c>
    </row>
    <row r="7" spans="1:5">
      <c r="A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1210</v>
      </c>
      <c r="B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120</v>
      </c>
    </row>
    <row r="8" spans="1:5">
      <c r="A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1220</v>
      </c>
      <c r="B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121</v>
      </c>
    </row>
    <row r="9" spans="1:5">
      <c r="A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1230</v>
      </c>
      <c r="B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9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122</v>
      </c>
    </row>
    <row r="10" spans="1:5">
      <c r="A1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1300</v>
      </c>
      <c r="B1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123</v>
      </c>
    </row>
    <row r="11" spans="1:5">
      <c r="A1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1310</v>
      </c>
      <c r="B1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130</v>
      </c>
    </row>
    <row r="12" spans="1:5">
      <c r="A1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1400</v>
      </c>
      <c r="B1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131</v>
      </c>
    </row>
    <row r="13" spans="1:5">
      <c r="A13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1410</v>
      </c>
      <c r="B13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3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140</v>
      </c>
    </row>
    <row r="14" spans="1:5">
      <c r="A1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1420</v>
      </c>
      <c r="B1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4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141</v>
      </c>
    </row>
    <row r="15" spans="1:5">
      <c r="A1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1430</v>
      </c>
      <c r="B1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142</v>
      </c>
    </row>
    <row r="16" spans="1:5">
      <c r="A1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1440</v>
      </c>
      <c r="B1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143</v>
      </c>
    </row>
    <row r="17" spans="1:5">
      <c r="A1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1450</v>
      </c>
      <c r="B1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144</v>
      </c>
    </row>
    <row r="18" spans="1:5">
      <c r="A1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1460</v>
      </c>
      <c r="B1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145</v>
      </c>
    </row>
    <row r="19" spans="1:5">
      <c r="A1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1930</v>
      </c>
      <c r="B1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3</v>
      </c>
      <c r="C1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9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#</v>
      </c>
    </row>
    <row r="20" spans="1:5">
      <c r="A2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1940</v>
      </c>
      <c r="B2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193</v>
      </c>
    </row>
    <row r="21" spans="1:5">
      <c r="A2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1950</v>
      </c>
      <c r="B2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194</v>
      </c>
    </row>
    <row r="22" spans="1:5">
      <c r="A2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1960</v>
      </c>
      <c r="B2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195</v>
      </c>
    </row>
    <row r="23" spans="1:5">
      <c r="A23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1201</v>
      </c>
      <c r="B23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{{1,-178},{0,63}}</v>
      </c>
      <c r="D2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3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68</v>
      </c>
    </row>
    <row r="24" spans="1:5">
      <c r="A2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1221</v>
      </c>
      <c r="B2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0.6#0.606</v>
      </c>
      <c r="D2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4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81</v>
      </c>
    </row>
    <row r="25" spans="1:5">
      <c r="A2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1231</v>
      </c>
      <c r="B2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0.326#0.556</v>
      </c>
      <c r="D2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175</v>
      </c>
    </row>
    <row r="26" spans="1:5">
      <c r="A2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1401</v>
      </c>
      <c r="B2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{{1,-265},{0,63}}</v>
      </c>
      <c r="D2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68</v>
      </c>
    </row>
    <row r="27" spans="1:5">
      <c r="A2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1421</v>
      </c>
      <c r="B2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255},{1,-73}}</v>
      </c>
      <c r="D2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73</v>
      </c>
    </row>
    <row r="28" spans="1:5">
      <c r="A2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1431</v>
      </c>
      <c r="B2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0.189#0.184</v>
      </c>
      <c r="D2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136</v>
      </c>
    </row>
    <row r="29" spans="1:5">
      <c r="A2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1441</v>
      </c>
      <c r="B2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-261},{1,-73}}</v>
      </c>
      <c r="D2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9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63</v>
      </c>
    </row>
    <row r="30" spans="1:5">
      <c r="A3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1451</v>
      </c>
      <c r="B3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255},{1,-73}}</v>
      </c>
      <c r="D3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73</v>
      </c>
    </row>
    <row r="31" spans="1:5">
      <c r="A3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1941</v>
      </c>
      <c r="B3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{{0.3, -43},{1,-185}}</v>
      </c>
      <c r="D3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85</v>
      </c>
    </row>
    <row r="32" spans="1:5">
      <c r="A3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1951</v>
      </c>
      <c r="B3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{{0.7, -43},{1,-185}} </v>
      </c>
      <c r="D3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85</v>
      </c>
    </row>
    <row r="33" spans="1:5">
      <c r="A33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3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3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4" spans="1:5">
      <c r="A34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4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4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5" spans="1:5">
      <c r="A35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5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5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6" spans="1:5">
      <c r="A36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6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6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</sheetData>
  <sortState ref="A5:E24">
    <sortCondition ref="A4"/>
  </sortState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topLeftCell="A13" workbookViewId="0">
      <selection activeCell="J45" sqref="J45"/>
    </sheetView>
  </sheetViews>
  <sheetFormatPr defaultColWidth="9" defaultRowHeight="14.25"/>
  <cols>
    <col min="1" max="1" width="7.25" customWidth="1"/>
    <col min="2" max="2" width="9.125" customWidth="1"/>
    <col min="3" max="3" width="11.125" customWidth="1"/>
    <col min="4" max="4" width="32.125" bestFit="1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>
      <c r="A1" s="83" t="s">
        <v>657</v>
      </c>
      <c r="B1" s="83" t="s">
        <v>811</v>
      </c>
      <c r="C1" s="83" t="s">
        <v>812</v>
      </c>
      <c r="D1" s="83" t="s">
        <v>813</v>
      </c>
      <c r="E1" s="83" t="s">
        <v>814</v>
      </c>
      <c r="F1" s="83" t="s">
        <v>815</v>
      </c>
      <c r="G1" s="83" t="s">
        <v>816</v>
      </c>
      <c r="H1" s="83" t="s">
        <v>817</v>
      </c>
      <c r="I1" s="83" t="s">
        <v>818</v>
      </c>
      <c r="J1" s="83" t="s">
        <v>819</v>
      </c>
      <c r="K1" s="32" t="s">
        <v>652</v>
      </c>
      <c r="L1" s="32" t="s">
        <v>653</v>
      </c>
      <c r="M1" s="83" t="s">
        <v>67</v>
      </c>
      <c r="N1" s="83" t="s">
        <v>656</v>
      </c>
      <c r="O1" s="83" t="s">
        <v>655</v>
      </c>
      <c r="P1" s="83" t="s">
        <v>820</v>
      </c>
      <c r="Q1" s="39" t="s">
        <v>646</v>
      </c>
      <c r="R1" s="83" t="s">
        <v>649</v>
      </c>
      <c r="S1" s="83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93" t="s">
        <v>825</v>
      </c>
      <c r="AC1" s="193"/>
      <c r="AD1" s="193"/>
      <c r="AE1" s="193"/>
      <c r="AF1" s="193"/>
      <c r="AG1" s="193"/>
      <c r="AH1" s="193"/>
    </row>
    <row r="2" spans="1:34" s="46" customFormat="1" ht="51">
      <c r="A2" s="84" t="s">
        <v>1287</v>
      </c>
      <c r="B2" s="84" t="s">
        <v>826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>
        <v>1</v>
      </c>
      <c r="Q2" s="89">
        <v>0.1</v>
      </c>
      <c r="S2" s="84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>
      <c r="A3">
        <f t="shared" ref="A3:A50" si="0">ROW()-2</f>
        <v>1</v>
      </c>
      <c r="B3" s="71">
        <v>12</v>
      </c>
      <c r="C3" s="1">
        <v>2501</v>
      </c>
      <c r="D3" s="71" t="s">
        <v>827</v>
      </c>
      <c r="E3" s="1">
        <v>3</v>
      </c>
      <c r="F3" s="7">
        <f t="shared" ref="F3:F30" si="1">G3</f>
        <v>16</v>
      </c>
      <c r="G3" s="7">
        <f t="shared" ref="G3:G30" si="2">IF(D3="@@@",0,MID(D3,FIND("x",D3,1)+1,FIND("x",D3,FIND("x",D3,1)+1)-FIND("x",D3,1)-1)+0)</f>
        <v>16</v>
      </c>
      <c r="H3" s="7">
        <f t="shared" ref="H3:H30" si="3">IF(D3="@@@",0,MID(D3,FIND("x",D3,FIND("x",D3,1)+1)+1,FIND("-",D3,1)-FIND("x",D3,FIND("x",D3,1)+1)-1)+0)</f>
        <v>11</v>
      </c>
      <c r="I3" s="7">
        <f t="shared" ref="I3:I30" si="4">IF(D3="@@@",0,MID(D3,FIND("-",D3,1)+1,FIND(".",D3,1)-FIND("-",D3,1)-1)+0)</f>
        <v>1</v>
      </c>
      <c r="J3" s="1">
        <v>2</v>
      </c>
      <c r="K3" s="7" t="str">
        <f t="shared" ref="K3:K30" si="5">IF(D3="@@@",0,VLOOKUP(J3,图纸表_图纸分类,3,1))</f>
        <v>set:items.json image:drawing_2</v>
      </c>
      <c r="L3" s="7" t="str">
        <f t="shared" ref="L3:L30" si="6">IF(D3="@@@",0,VLOOKUP(J3,图纸表_图纸分类,6,1))</f>
        <v>drawing_tag_2</v>
      </c>
      <c r="M3" s="129" t="s">
        <v>73</v>
      </c>
      <c r="N3" s="19" t="s">
        <v>828</v>
      </c>
      <c r="O3" s="1">
        <v>123</v>
      </c>
      <c r="P3">
        <f t="shared" ref="P3:P30" si="7">IF(D3="@@@",0,P$2)</f>
        <v>1</v>
      </c>
      <c r="Q3">
        <f t="shared" ref="Q3:Q30" si="8"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ca="1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 t="shared" ref="U3:U30" si="9">A3</f>
        <v>1</v>
      </c>
      <c r="V3" t="str">
        <f t="shared" ref="V3:V30" si="10">IF(D3="@@@",0,SUBSTITUTE(SUBSTITUTE(MID(LOWER(D3),1,FIND("_",D3,FIND("_",D3,1)+1)-1),"_","_100_",1),"build","building",1))</f>
        <v>town_100_01</v>
      </c>
      <c r="W3" t="str">
        <f t="shared" ref="W3:W30" si="11">"set:blockcity_items.json image:"&amp;V3</f>
        <v>set:blockcity_items.json image:town_100_01</v>
      </c>
      <c r="X3" t="str">
        <f t="shared" ref="X3:X30" si="12"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>
      <c r="A4">
        <f t="shared" si="0"/>
        <v>2</v>
      </c>
      <c r="B4" s="71">
        <v>15</v>
      </c>
      <c r="C4" s="1">
        <v>2502</v>
      </c>
      <c r="D4" s="71" t="s">
        <v>834</v>
      </c>
      <c r="E4" s="1">
        <v>3</v>
      </c>
      <c r="F4" s="7">
        <f t="shared" si="1"/>
        <v>19</v>
      </c>
      <c r="G4" s="7">
        <f t="shared" si="2"/>
        <v>19</v>
      </c>
      <c r="H4" s="7">
        <f t="shared" si="3"/>
        <v>17</v>
      </c>
      <c r="I4" s="7">
        <f t="shared" si="4"/>
        <v>1</v>
      </c>
      <c r="J4" s="1">
        <v>2</v>
      </c>
      <c r="K4" s="7" t="str">
        <f t="shared" si="5"/>
        <v>set:items.json image:drawing_2</v>
      </c>
      <c r="L4" s="7" t="str">
        <f t="shared" si="6"/>
        <v>drawing_tag_2</v>
      </c>
      <c r="M4" s="129" t="s">
        <v>73</v>
      </c>
      <c r="N4" s="43" t="s">
        <v>835</v>
      </c>
      <c r="O4" s="1">
        <v>123</v>
      </c>
      <c r="P4">
        <f t="shared" si="7"/>
        <v>1</v>
      </c>
      <c r="Q4">
        <f t="shared" si="8"/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30" ca="1" si="13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si="9"/>
        <v>2</v>
      </c>
      <c r="V4" t="str">
        <f t="shared" si="10"/>
        <v>town_100_02</v>
      </c>
      <c r="W4" t="str">
        <f t="shared" si="11"/>
        <v>set:blockcity_items.json image:town_100_02</v>
      </c>
      <c r="X4" t="str">
        <f t="shared" si="12"/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>
      <c r="A5">
        <f t="shared" si="0"/>
        <v>3</v>
      </c>
      <c r="B5" s="71">
        <v>17</v>
      </c>
      <c r="C5" s="1">
        <v>2503</v>
      </c>
      <c r="D5" s="71" t="s">
        <v>840</v>
      </c>
      <c r="E5" s="1">
        <v>3</v>
      </c>
      <c r="F5" s="7">
        <f t="shared" si="1"/>
        <v>21</v>
      </c>
      <c r="G5" s="7">
        <f t="shared" si="2"/>
        <v>21</v>
      </c>
      <c r="H5" s="7">
        <f t="shared" si="3"/>
        <v>14</v>
      </c>
      <c r="I5" s="7">
        <f t="shared" si="4"/>
        <v>1</v>
      </c>
      <c r="J5" s="1">
        <v>2</v>
      </c>
      <c r="K5" s="7" t="str">
        <f t="shared" si="5"/>
        <v>set:items.json image:drawing_2</v>
      </c>
      <c r="L5" s="7" t="str">
        <f t="shared" si="6"/>
        <v>drawing_tag_2</v>
      </c>
      <c r="M5" s="129" t="s">
        <v>73</v>
      </c>
      <c r="N5" s="43" t="s">
        <v>841</v>
      </c>
      <c r="O5" s="1">
        <v>123</v>
      </c>
      <c r="P5">
        <f t="shared" si="7"/>
        <v>1</v>
      </c>
      <c r="Q5">
        <f t="shared" si="8"/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13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9"/>
        <v>3</v>
      </c>
      <c r="V5" t="str">
        <f t="shared" si="10"/>
        <v>town_100_03</v>
      </c>
      <c r="W5" t="str">
        <f t="shared" si="11"/>
        <v>set:blockcity_items.json image:town_100_03</v>
      </c>
      <c r="X5" t="str">
        <f t="shared" si="12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>
      <c r="A6">
        <f t="shared" si="0"/>
        <v>4</v>
      </c>
      <c r="B6" s="71">
        <v>18</v>
      </c>
      <c r="C6" s="1">
        <v>2504</v>
      </c>
      <c r="D6" s="71" t="s">
        <v>843</v>
      </c>
      <c r="E6" s="1">
        <v>3</v>
      </c>
      <c r="F6" s="7">
        <f t="shared" si="1"/>
        <v>20</v>
      </c>
      <c r="G6" s="7">
        <f t="shared" si="2"/>
        <v>20</v>
      </c>
      <c r="H6" s="7">
        <f t="shared" si="3"/>
        <v>22</v>
      </c>
      <c r="I6" s="7">
        <f t="shared" si="4"/>
        <v>0</v>
      </c>
      <c r="J6" s="1">
        <v>2</v>
      </c>
      <c r="K6" s="7" t="str">
        <f t="shared" si="5"/>
        <v>set:items.json image:drawing_2</v>
      </c>
      <c r="L6" s="7" t="str">
        <f t="shared" si="6"/>
        <v>drawing_tag_2</v>
      </c>
      <c r="M6" s="129" t="s">
        <v>73</v>
      </c>
      <c r="N6" s="19" t="s">
        <v>844</v>
      </c>
      <c r="O6" s="1">
        <v>123</v>
      </c>
      <c r="P6">
        <f t="shared" si="7"/>
        <v>1</v>
      </c>
      <c r="Q6">
        <f t="shared" si="8"/>
        <v>0.1</v>
      </c>
      <c r="R6">
        <f ca="1">IFERROR(SUM(OFFSET(图纸材料表!$A$1,COUNTIF(图纸材料表!B:B,"&lt;"&amp;A6)+1,7,COUNTIF(图纸材料表!B:B,"&lt;="&amp;A6)-COUNTIF(图纸材料表!B:B,"&lt;"&amp;A6),1)),"")</f>
        <v>6882</v>
      </c>
      <c r="S6">
        <f t="shared" ca="1" si="13"/>
        <v>6882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9"/>
        <v>4</v>
      </c>
      <c r="V6" t="str">
        <f t="shared" si="10"/>
        <v>town_100_04</v>
      </c>
      <c r="W6" t="str">
        <f t="shared" si="11"/>
        <v>set:blockcity_items.json image:town_100_04</v>
      </c>
      <c r="X6" t="str">
        <f t="shared" si="12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>
      <c r="A7">
        <f t="shared" si="0"/>
        <v>5</v>
      </c>
      <c r="B7" s="71">
        <v>16</v>
      </c>
      <c r="C7" s="1">
        <v>2505</v>
      </c>
      <c r="D7" s="71" t="s">
        <v>846</v>
      </c>
      <c r="E7" s="1">
        <v>3</v>
      </c>
      <c r="F7" s="7">
        <f t="shared" si="1"/>
        <v>17</v>
      </c>
      <c r="G7" s="7">
        <f t="shared" si="2"/>
        <v>17</v>
      </c>
      <c r="H7" s="7">
        <f t="shared" si="3"/>
        <v>24</v>
      </c>
      <c r="I7" s="7">
        <f t="shared" si="4"/>
        <v>1</v>
      </c>
      <c r="J7" s="1">
        <v>2</v>
      </c>
      <c r="K7" s="7" t="str">
        <f t="shared" si="5"/>
        <v>set:items.json image:drawing_2</v>
      </c>
      <c r="L7" s="7" t="str">
        <f t="shared" si="6"/>
        <v>drawing_tag_2</v>
      </c>
      <c r="M7" s="129" t="s">
        <v>73</v>
      </c>
      <c r="N7" s="19" t="s">
        <v>847</v>
      </c>
      <c r="O7" s="1">
        <v>123</v>
      </c>
      <c r="P7">
        <f t="shared" si="7"/>
        <v>1</v>
      </c>
      <c r="Q7">
        <f t="shared" si="8"/>
        <v>0.1</v>
      </c>
      <c r="R7">
        <f ca="1">IFERROR(SUM(OFFSET(图纸材料表!$A$1,COUNTIF(图纸材料表!B:B,"&lt;"&amp;A7)+1,7,COUNTIF(图纸材料表!B:B,"&lt;="&amp;A7)-COUNTIF(图纸材料表!B:B,"&lt;"&amp;A7),1)),"")</f>
        <v>4994</v>
      </c>
      <c r="S7">
        <f t="shared" ca="1" si="13"/>
        <v>4994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9"/>
        <v>5</v>
      </c>
      <c r="V7" t="str">
        <f t="shared" si="10"/>
        <v>town_100_05</v>
      </c>
      <c r="W7" t="str">
        <f t="shared" si="11"/>
        <v>set:blockcity_items.json image:town_100_05</v>
      </c>
      <c r="X7" t="str">
        <f t="shared" si="12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>
      <c r="A8">
        <f t="shared" si="0"/>
        <v>6</v>
      </c>
      <c r="B8" s="71">
        <v>1</v>
      </c>
      <c r="C8" s="1">
        <v>2506</v>
      </c>
      <c r="D8" s="85" t="s">
        <v>849</v>
      </c>
      <c r="E8" s="1">
        <v>1</v>
      </c>
      <c r="F8" s="7">
        <f t="shared" si="1"/>
        <v>9</v>
      </c>
      <c r="G8" s="7">
        <f t="shared" si="2"/>
        <v>9</v>
      </c>
      <c r="H8" s="7">
        <f t="shared" si="3"/>
        <v>10</v>
      </c>
      <c r="I8" s="7">
        <f t="shared" si="4"/>
        <v>0</v>
      </c>
      <c r="J8" s="1">
        <v>2</v>
      </c>
      <c r="K8" s="7" t="str">
        <f t="shared" si="5"/>
        <v>set:items.json image:drawing_2</v>
      </c>
      <c r="L8" s="7" t="str">
        <f t="shared" si="6"/>
        <v>drawing_tag_2</v>
      </c>
      <c r="M8" s="129" t="s">
        <v>73</v>
      </c>
      <c r="N8" s="19" t="s">
        <v>850</v>
      </c>
      <c r="O8" s="1">
        <v>123</v>
      </c>
      <c r="P8">
        <f t="shared" si="7"/>
        <v>1</v>
      </c>
      <c r="Q8">
        <f t="shared" si="8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13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9"/>
        <v>6</v>
      </c>
      <c r="V8" t="str">
        <f t="shared" si="10"/>
        <v>building_100_01</v>
      </c>
      <c r="W8" t="str">
        <f t="shared" si="11"/>
        <v>set:blockcity_items.json image:building_100_01</v>
      </c>
      <c r="X8" t="str">
        <f t="shared" si="12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>
      <c r="A9">
        <f t="shared" si="0"/>
        <v>7</v>
      </c>
      <c r="B9" s="71">
        <v>8</v>
      </c>
      <c r="C9" s="1">
        <v>2507</v>
      </c>
      <c r="D9" s="85" t="s">
        <v>852</v>
      </c>
      <c r="E9" s="1">
        <v>1</v>
      </c>
      <c r="F9" s="7">
        <f t="shared" si="1"/>
        <v>11</v>
      </c>
      <c r="G9" s="7">
        <f t="shared" si="2"/>
        <v>11</v>
      </c>
      <c r="H9" s="7">
        <f t="shared" si="3"/>
        <v>23</v>
      </c>
      <c r="I9" s="7">
        <f t="shared" si="4"/>
        <v>0</v>
      </c>
      <c r="J9" s="1">
        <v>2</v>
      </c>
      <c r="K9" s="7" t="str">
        <f t="shared" si="5"/>
        <v>set:items.json image:drawing_2</v>
      </c>
      <c r="L9" s="7" t="str">
        <f t="shared" si="6"/>
        <v>drawing_tag_2</v>
      </c>
      <c r="M9" s="129" t="s">
        <v>73</v>
      </c>
      <c r="N9" s="19" t="s">
        <v>853</v>
      </c>
      <c r="O9" s="1">
        <v>123</v>
      </c>
      <c r="P9">
        <f t="shared" si="7"/>
        <v>1</v>
      </c>
      <c r="Q9">
        <f t="shared" si="8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13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9"/>
        <v>7</v>
      </c>
      <c r="V9" t="str">
        <f t="shared" si="10"/>
        <v>building_100_02</v>
      </c>
      <c r="W9" t="str">
        <f t="shared" si="11"/>
        <v>set:blockcity_items.json image:building_100_02</v>
      </c>
      <c r="X9" t="str">
        <f t="shared" si="12"/>
        <v>building_32_02</v>
      </c>
      <c r="Y9" t="s">
        <v>854</v>
      </c>
      <c r="Z9">
        <v>3126</v>
      </c>
      <c r="AA9">
        <f t="shared" ca="1" si="14"/>
        <v>11111111</v>
      </c>
    </row>
    <row r="10" spans="1:34">
      <c r="A10">
        <f t="shared" si="0"/>
        <v>8</v>
      </c>
      <c r="B10" s="71">
        <v>5</v>
      </c>
      <c r="C10" s="1">
        <v>2508</v>
      </c>
      <c r="D10" s="85" t="s">
        <v>855</v>
      </c>
      <c r="E10" s="1">
        <v>1</v>
      </c>
      <c r="F10" s="7">
        <f t="shared" si="1"/>
        <v>9</v>
      </c>
      <c r="G10" s="7">
        <f t="shared" si="2"/>
        <v>9</v>
      </c>
      <c r="H10" s="7">
        <f t="shared" si="3"/>
        <v>13</v>
      </c>
      <c r="I10" s="7">
        <f t="shared" si="4"/>
        <v>1</v>
      </c>
      <c r="J10" s="1">
        <v>2</v>
      </c>
      <c r="K10" s="7" t="str">
        <f t="shared" si="5"/>
        <v>set:items.json image:drawing_2</v>
      </c>
      <c r="L10" s="7" t="str">
        <f t="shared" si="6"/>
        <v>drawing_tag_2</v>
      </c>
      <c r="M10" s="129" t="s">
        <v>73</v>
      </c>
      <c r="N10" s="19" t="s">
        <v>856</v>
      </c>
      <c r="O10" s="1">
        <v>123</v>
      </c>
      <c r="P10">
        <f t="shared" si="7"/>
        <v>1</v>
      </c>
      <c r="Q10">
        <f t="shared" si="8"/>
        <v>0.1</v>
      </c>
      <c r="R10">
        <f ca="1">IFERROR(SUM(OFFSET(图纸材料表!$A$1,COUNTIF(图纸材料表!B:B,"&lt;"&amp;A10)+1,7,COUNTIF(图纸材料表!B:B,"&lt;="&amp;A10)-COUNTIF(图纸材料表!B:B,"&lt;"&amp;A10),1)),"")</f>
        <v>1236</v>
      </c>
      <c r="S10">
        <f t="shared" ca="1" si="13"/>
        <v>1236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9"/>
        <v>8</v>
      </c>
      <c r="V10" t="str">
        <f t="shared" si="10"/>
        <v>building_100_03</v>
      </c>
      <c r="W10" t="str">
        <f t="shared" si="11"/>
        <v>set:blockcity_items.json image:building_100_03</v>
      </c>
      <c r="X10" t="str">
        <f t="shared" si="12"/>
        <v>building_32_03</v>
      </c>
      <c r="Y10" t="s">
        <v>857</v>
      </c>
      <c r="Z10">
        <v>1252</v>
      </c>
      <c r="AA10">
        <f t="shared" ca="1" si="14"/>
        <v>11111111</v>
      </c>
    </row>
    <row r="11" spans="1:34">
      <c r="A11">
        <f t="shared" si="0"/>
        <v>9</v>
      </c>
      <c r="B11" s="71">
        <v>6</v>
      </c>
      <c r="C11" s="1">
        <v>2509</v>
      </c>
      <c r="D11" s="85" t="s">
        <v>858</v>
      </c>
      <c r="E11" s="1">
        <v>1</v>
      </c>
      <c r="F11" s="7">
        <f t="shared" si="1"/>
        <v>11</v>
      </c>
      <c r="G11" s="7">
        <f t="shared" si="2"/>
        <v>11</v>
      </c>
      <c r="H11" s="7">
        <f t="shared" si="3"/>
        <v>12</v>
      </c>
      <c r="I11" s="7">
        <f t="shared" si="4"/>
        <v>1</v>
      </c>
      <c r="J11" s="1">
        <v>2</v>
      </c>
      <c r="K11" s="7" t="str">
        <f t="shared" si="5"/>
        <v>set:items.json image:drawing_2</v>
      </c>
      <c r="L11" s="7" t="str">
        <f t="shared" si="6"/>
        <v>drawing_tag_2</v>
      </c>
      <c r="M11" s="129" t="s">
        <v>73</v>
      </c>
      <c r="N11" s="19" t="s">
        <v>859</v>
      </c>
      <c r="O11" s="1">
        <v>123</v>
      </c>
      <c r="P11">
        <f t="shared" si="7"/>
        <v>1</v>
      </c>
      <c r="Q11">
        <f t="shared" si="8"/>
        <v>0.1</v>
      </c>
      <c r="R11">
        <f ca="1">IFERROR(SUM(OFFSET(图纸材料表!$A$1,COUNTIF(图纸材料表!B:B,"&lt;"&amp;A11)+1,7,COUNTIF(图纸材料表!B:B,"&lt;="&amp;A11)-COUNTIF(图纸材料表!B:B,"&lt;"&amp;A11),1)),"")</f>
        <v>2298</v>
      </c>
      <c r="S11">
        <f t="shared" ca="1" si="13"/>
        <v>2298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5</v>
      </c>
      <c r="U11">
        <f t="shared" si="9"/>
        <v>9</v>
      </c>
      <c r="V11" t="str">
        <f t="shared" si="10"/>
        <v>building_100_04</v>
      </c>
      <c r="W11" t="str">
        <f t="shared" si="11"/>
        <v>set:blockcity_items.json image:building_100_04</v>
      </c>
      <c r="X11" t="str">
        <f t="shared" si="12"/>
        <v>building_32_04</v>
      </c>
      <c r="Y11" t="s">
        <v>860</v>
      </c>
      <c r="Z11">
        <v>2298</v>
      </c>
      <c r="AA11">
        <f t="shared" ca="1" si="14"/>
        <v>0</v>
      </c>
    </row>
    <row r="12" spans="1:34">
      <c r="A12">
        <f t="shared" si="0"/>
        <v>10</v>
      </c>
      <c r="B12" s="71">
        <v>7</v>
      </c>
      <c r="C12" s="1">
        <v>2510</v>
      </c>
      <c r="D12" s="85" t="s">
        <v>861</v>
      </c>
      <c r="E12" s="1">
        <v>1</v>
      </c>
      <c r="F12" s="7">
        <f t="shared" si="1"/>
        <v>11</v>
      </c>
      <c r="G12" s="7">
        <f t="shared" si="2"/>
        <v>11</v>
      </c>
      <c r="H12" s="7">
        <f t="shared" si="3"/>
        <v>20</v>
      </c>
      <c r="I12" s="7">
        <f t="shared" si="4"/>
        <v>1</v>
      </c>
      <c r="J12" s="1">
        <v>2</v>
      </c>
      <c r="K12" s="7" t="str">
        <f t="shared" si="5"/>
        <v>set:items.json image:drawing_2</v>
      </c>
      <c r="L12" s="7" t="str">
        <f t="shared" si="6"/>
        <v>drawing_tag_2</v>
      </c>
      <c r="M12" s="129" t="s">
        <v>73</v>
      </c>
      <c r="N12" s="19" t="s">
        <v>862</v>
      </c>
      <c r="O12" s="1">
        <v>123</v>
      </c>
      <c r="P12">
        <f t="shared" si="7"/>
        <v>1</v>
      </c>
      <c r="Q12">
        <f t="shared" si="8"/>
        <v>0.1</v>
      </c>
      <c r="R12">
        <f ca="1">IFERROR(SUM(OFFSET(图纸材料表!$A$1,COUNTIF(图纸材料表!B:B,"&lt;"&amp;A12)+1,7,COUNTIF(图纸材料表!B:B,"&lt;="&amp;A12)-COUNTIF(图纸材料表!B:B,"&lt;"&amp;A12),1)),"")</f>
        <v>2384</v>
      </c>
      <c r="S12">
        <f t="shared" ca="1" si="13"/>
        <v>2384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9"/>
        <v>10</v>
      </c>
      <c r="V12" t="str">
        <f t="shared" si="10"/>
        <v>building_100_05</v>
      </c>
      <c r="W12" t="str">
        <f t="shared" si="11"/>
        <v>set:blockcity_items.json image:building_100_05</v>
      </c>
      <c r="X12" t="str">
        <f t="shared" si="12"/>
        <v>building_32_05</v>
      </c>
      <c r="Y12" t="s">
        <v>863</v>
      </c>
      <c r="Z12">
        <v>2928</v>
      </c>
      <c r="AA12">
        <f t="shared" ca="1" si="14"/>
        <v>11111111</v>
      </c>
    </row>
    <row r="13" spans="1:34">
      <c r="A13">
        <f t="shared" si="0"/>
        <v>11</v>
      </c>
      <c r="B13" s="71">
        <v>10</v>
      </c>
      <c r="C13" s="1">
        <v>2511</v>
      </c>
      <c r="D13" s="85" t="s">
        <v>864</v>
      </c>
      <c r="E13" s="1">
        <v>2</v>
      </c>
      <c r="F13" s="7">
        <f t="shared" si="1"/>
        <v>11</v>
      </c>
      <c r="G13" s="7">
        <f t="shared" si="2"/>
        <v>11</v>
      </c>
      <c r="H13" s="7">
        <f t="shared" si="3"/>
        <v>16</v>
      </c>
      <c r="I13" s="7">
        <f t="shared" si="4"/>
        <v>1</v>
      </c>
      <c r="J13" s="1">
        <v>2</v>
      </c>
      <c r="K13" s="7" t="str">
        <f t="shared" si="5"/>
        <v>set:items.json image:drawing_2</v>
      </c>
      <c r="L13" s="7" t="str">
        <f t="shared" si="6"/>
        <v>drawing_tag_2</v>
      </c>
      <c r="M13" s="129" t="s">
        <v>73</v>
      </c>
      <c r="N13" s="19" t="s">
        <v>865</v>
      </c>
      <c r="O13" s="1">
        <v>123</v>
      </c>
      <c r="P13">
        <f t="shared" si="7"/>
        <v>1</v>
      </c>
      <c r="Q13">
        <f t="shared" si="8"/>
        <v>0.1</v>
      </c>
      <c r="R13">
        <f ca="1">IFERROR(SUM(OFFSET(图纸材料表!$A$1,COUNTIF(图纸材料表!B:B,"&lt;"&amp;A13)+1,7,COUNTIF(图纸材料表!B:B,"&lt;="&amp;A13)-COUNTIF(图纸材料表!B:B,"&lt;"&amp;A13),1)),"")</f>
        <v>3390</v>
      </c>
      <c r="S13">
        <f t="shared" ca="1" si="13"/>
        <v>3390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9"/>
        <v>11</v>
      </c>
      <c r="V13" t="str">
        <f t="shared" si="10"/>
        <v>building_100_06</v>
      </c>
      <c r="W13" t="str">
        <f t="shared" si="11"/>
        <v>set:blockcity_items.json image:building_100_06</v>
      </c>
      <c r="X13" t="str">
        <f t="shared" si="12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>
      <c r="A14">
        <f t="shared" si="0"/>
        <v>12</v>
      </c>
      <c r="B14" s="71">
        <v>3</v>
      </c>
      <c r="C14" s="1">
        <v>2512</v>
      </c>
      <c r="D14" s="85" t="s">
        <v>867</v>
      </c>
      <c r="E14" s="1">
        <v>1</v>
      </c>
      <c r="F14" s="7">
        <f t="shared" si="1"/>
        <v>11</v>
      </c>
      <c r="G14" s="7">
        <f t="shared" si="2"/>
        <v>11</v>
      </c>
      <c r="H14" s="7">
        <f t="shared" si="3"/>
        <v>8</v>
      </c>
      <c r="I14" s="7">
        <f t="shared" si="4"/>
        <v>1</v>
      </c>
      <c r="J14" s="1">
        <v>2</v>
      </c>
      <c r="K14" s="7" t="str">
        <f t="shared" si="5"/>
        <v>set:items.json image:drawing_2</v>
      </c>
      <c r="L14" s="7" t="str">
        <f t="shared" si="6"/>
        <v>drawing_tag_2</v>
      </c>
      <c r="M14" s="129" t="s">
        <v>73</v>
      </c>
      <c r="N14" s="19" t="s">
        <v>868</v>
      </c>
      <c r="O14" s="1">
        <v>123</v>
      </c>
      <c r="P14">
        <f t="shared" si="7"/>
        <v>1</v>
      </c>
      <c r="Q14">
        <f t="shared" si="8"/>
        <v>0.1</v>
      </c>
      <c r="R14">
        <f ca="1">IFERROR(SUM(OFFSET(图纸材料表!$A$1,COUNTIF(图纸材料表!B:B,"&lt;"&amp;A14)+1,7,COUNTIF(图纸材料表!B:B,"&lt;="&amp;A14)-COUNTIF(图纸材料表!B:B,"&lt;"&amp;A14),1)),"")</f>
        <v>706</v>
      </c>
      <c r="S14">
        <f t="shared" ca="1" si="13"/>
        <v>706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9"/>
        <v>12</v>
      </c>
      <c r="V14" t="str">
        <f t="shared" si="10"/>
        <v>building_100_07</v>
      </c>
      <c r="W14" t="str">
        <f t="shared" si="11"/>
        <v>set:blockcity_items.json image:building_100_07</v>
      </c>
      <c r="X14" t="str">
        <f t="shared" si="12"/>
        <v>building_32_07</v>
      </c>
      <c r="Y14" t="s">
        <v>869</v>
      </c>
      <c r="Z14">
        <v>1006</v>
      </c>
      <c r="AA14">
        <f t="shared" ca="1" si="14"/>
        <v>11111111</v>
      </c>
    </row>
    <row r="15" spans="1:34">
      <c r="A15">
        <f t="shared" si="0"/>
        <v>13</v>
      </c>
      <c r="B15" s="71">
        <v>9</v>
      </c>
      <c r="C15" s="1">
        <v>2513</v>
      </c>
      <c r="D15" s="85" t="s">
        <v>870</v>
      </c>
      <c r="E15" s="1">
        <v>2</v>
      </c>
      <c r="F15" s="7">
        <f t="shared" si="1"/>
        <v>11</v>
      </c>
      <c r="G15" s="7">
        <f t="shared" si="2"/>
        <v>11</v>
      </c>
      <c r="H15" s="7">
        <f t="shared" si="3"/>
        <v>13</v>
      </c>
      <c r="I15" s="7">
        <f t="shared" si="4"/>
        <v>1</v>
      </c>
      <c r="J15" s="1">
        <v>2</v>
      </c>
      <c r="K15" s="7" t="str">
        <f t="shared" si="5"/>
        <v>set:items.json image:drawing_2</v>
      </c>
      <c r="L15" s="7" t="str">
        <f t="shared" si="6"/>
        <v>drawing_tag_2</v>
      </c>
      <c r="M15" s="129" t="s">
        <v>73</v>
      </c>
      <c r="N15" s="19" t="s">
        <v>871</v>
      </c>
      <c r="O15" s="1">
        <v>123</v>
      </c>
      <c r="P15">
        <f t="shared" si="7"/>
        <v>1</v>
      </c>
      <c r="Q15">
        <f t="shared" si="8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13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9"/>
        <v>13</v>
      </c>
      <c r="V15" t="str">
        <f t="shared" si="10"/>
        <v>building_100_08</v>
      </c>
      <c r="W15" t="str">
        <f t="shared" si="11"/>
        <v>set:blockcity_items.json image:building_100_08</v>
      </c>
      <c r="X15" t="str">
        <f t="shared" si="12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>
      <c r="A16" s="11">
        <f t="shared" si="0"/>
        <v>14</v>
      </c>
      <c r="B16" s="86">
        <v>11</v>
      </c>
      <c r="C16" s="1">
        <v>2514</v>
      </c>
      <c r="D16" s="87" t="s">
        <v>873</v>
      </c>
      <c r="E16" s="30">
        <v>2</v>
      </c>
      <c r="F16" s="88">
        <f t="shared" si="1"/>
        <v>11</v>
      </c>
      <c r="G16" s="7">
        <f t="shared" si="2"/>
        <v>11</v>
      </c>
      <c r="H16" s="7">
        <f t="shared" si="3"/>
        <v>14</v>
      </c>
      <c r="I16" s="7">
        <f t="shared" si="4"/>
        <v>1</v>
      </c>
      <c r="J16" s="1">
        <v>2</v>
      </c>
      <c r="K16" s="7" t="str">
        <f t="shared" si="5"/>
        <v>set:items.json image:drawing_2</v>
      </c>
      <c r="L16" s="7" t="str">
        <f t="shared" si="6"/>
        <v>drawing_tag_2</v>
      </c>
      <c r="M16" s="130" t="s">
        <v>73</v>
      </c>
      <c r="N16" s="43" t="s">
        <v>874</v>
      </c>
      <c r="O16" s="1">
        <v>123</v>
      </c>
      <c r="P16">
        <f t="shared" si="7"/>
        <v>1</v>
      </c>
      <c r="Q16" s="11">
        <f t="shared" si="8"/>
        <v>0.1</v>
      </c>
      <c r="R16">
        <f ca="1">IFERROR(SUM(OFFSET(图纸材料表!$A$1,COUNTIF(图纸材料表!B:B,"&lt;"&amp;A16)+1,7,COUNTIF(图纸材料表!B:B,"&lt;="&amp;A16)-COUNTIF(图纸材料表!B:B,"&lt;"&amp;A16),1)),"")</f>
        <v>1934</v>
      </c>
      <c r="S16">
        <f t="shared" ca="1" si="13"/>
        <v>1934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9"/>
        <v>14</v>
      </c>
      <c r="V16" t="str">
        <f t="shared" si="10"/>
        <v>building_100_09</v>
      </c>
      <c r="W16" t="str">
        <f t="shared" si="11"/>
        <v>set:blockcity_items.json image:building_100_09</v>
      </c>
      <c r="X16" t="str">
        <f t="shared" si="12"/>
        <v>building_32_09</v>
      </c>
      <c r="Y16" s="11" t="s">
        <v>875</v>
      </c>
      <c r="Z16">
        <v>2030</v>
      </c>
      <c r="AA16">
        <f t="shared" ca="1" si="14"/>
        <v>11111111</v>
      </c>
    </row>
    <row r="17" spans="1:27" s="11" customFormat="1">
      <c r="A17" s="11">
        <f t="shared" si="0"/>
        <v>15</v>
      </c>
      <c r="B17" s="86">
        <v>13</v>
      </c>
      <c r="C17" s="1">
        <v>2515</v>
      </c>
      <c r="D17" s="87" t="s">
        <v>876</v>
      </c>
      <c r="E17" s="30">
        <v>3</v>
      </c>
      <c r="F17" s="88">
        <f t="shared" si="1"/>
        <v>21</v>
      </c>
      <c r="G17" s="7">
        <f t="shared" si="2"/>
        <v>21</v>
      </c>
      <c r="H17" s="7">
        <f t="shared" si="3"/>
        <v>10</v>
      </c>
      <c r="I17" s="7">
        <f t="shared" si="4"/>
        <v>1</v>
      </c>
      <c r="J17" s="1">
        <v>2</v>
      </c>
      <c r="K17" s="7" t="str">
        <f t="shared" si="5"/>
        <v>set:items.json image:drawing_2</v>
      </c>
      <c r="L17" s="7" t="str">
        <f t="shared" si="6"/>
        <v>drawing_tag_2</v>
      </c>
      <c r="M17" s="130" t="s">
        <v>73</v>
      </c>
      <c r="N17" s="43" t="s">
        <v>877</v>
      </c>
      <c r="O17" s="1">
        <v>123</v>
      </c>
      <c r="P17">
        <f t="shared" si="7"/>
        <v>1</v>
      </c>
      <c r="Q17" s="11">
        <f t="shared" si="8"/>
        <v>0.1</v>
      </c>
      <c r="R17">
        <f ca="1">IFERROR(SUM(OFFSET(图纸材料表!$A$1,COUNTIF(图纸材料表!B:B,"&lt;"&amp;A17)+1,7,COUNTIF(图纸材料表!B:B,"&lt;="&amp;A17)-COUNTIF(图纸材料表!B:B,"&lt;"&amp;A17),1)),"")</f>
        <v>3830</v>
      </c>
      <c r="S17">
        <f t="shared" ca="1" si="13"/>
        <v>3830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9"/>
        <v>15</v>
      </c>
      <c r="V17" t="str">
        <f t="shared" si="10"/>
        <v>building_100_10</v>
      </c>
      <c r="W17" t="str">
        <f t="shared" si="11"/>
        <v>set:blockcity_items.json image:building_100_10</v>
      </c>
      <c r="X17" t="str">
        <f t="shared" si="12"/>
        <v>building_32_10</v>
      </c>
      <c r="Y17" s="11" t="s">
        <v>878</v>
      </c>
      <c r="Z17">
        <v>3990</v>
      </c>
      <c r="AA17">
        <f t="shared" ca="1" si="14"/>
        <v>11111111</v>
      </c>
    </row>
    <row r="18" spans="1:27">
      <c r="A18">
        <f t="shared" si="0"/>
        <v>16</v>
      </c>
      <c r="B18" s="71">
        <v>14</v>
      </c>
      <c r="C18" s="1">
        <v>2516</v>
      </c>
      <c r="D18" s="85" t="s">
        <v>879</v>
      </c>
      <c r="E18" s="1">
        <v>3</v>
      </c>
      <c r="F18" s="7">
        <f t="shared" si="1"/>
        <v>16</v>
      </c>
      <c r="G18" s="7">
        <f t="shared" si="2"/>
        <v>16</v>
      </c>
      <c r="H18" s="7">
        <f t="shared" si="3"/>
        <v>14</v>
      </c>
      <c r="I18" s="7">
        <f t="shared" si="4"/>
        <v>0</v>
      </c>
      <c r="J18" s="1">
        <v>2</v>
      </c>
      <c r="K18" s="7" t="str">
        <f t="shared" si="5"/>
        <v>set:items.json image:drawing_2</v>
      </c>
      <c r="L18" s="7" t="str">
        <f t="shared" si="6"/>
        <v>drawing_tag_2</v>
      </c>
      <c r="M18" s="129" t="s">
        <v>73</v>
      </c>
      <c r="N18" s="19" t="s">
        <v>880</v>
      </c>
      <c r="O18" s="1">
        <v>123</v>
      </c>
      <c r="P18">
        <f t="shared" si="7"/>
        <v>1</v>
      </c>
      <c r="Q18">
        <f t="shared" si="8"/>
        <v>0.1</v>
      </c>
      <c r="R18">
        <f ca="1">IFERROR(SUM(OFFSET(图纸材料表!$A$1,COUNTIF(图纸材料表!B:B,"&lt;"&amp;A18)+1,7,COUNTIF(图纸材料表!B:B,"&lt;="&amp;A18)-COUNTIF(图纸材料表!B:B,"&lt;"&amp;A18),1)),"")</f>
        <v>4242</v>
      </c>
      <c r="S18">
        <f t="shared" ca="1" si="13"/>
        <v>4242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9"/>
        <v>16</v>
      </c>
      <c r="V18" t="str">
        <f t="shared" si="10"/>
        <v>building_100_11</v>
      </c>
      <c r="W18" t="str">
        <f t="shared" si="11"/>
        <v>set:blockcity_items.json image:building_100_11</v>
      </c>
      <c r="X18" t="str">
        <f t="shared" si="12"/>
        <v>building_32_11</v>
      </c>
      <c r="Y18" t="s">
        <v>881</v>
      </c>
      <c r="Z18">
        <v>4490</v>
      </c>
      <c r="AA18">
        <f t="shared" ca="1" si="14"/>
        <v>11111111</v>
      </c>
    </row>
    <row r="19" spans="1:27">
      <c r="A19">
        <f t="shared" si="0"/>
        <v>17</v>
      </c>
      <c r="B19" s="71">
        <v>4</v>
      </c>
      <c r="C19" s="1">
        <v>2517</v>
      </c>
      <c r="D19" s="85" t="s">
        <v>882</v>
      </c>
      <c r="E19" s="1">
        <v>1</v>
      </c>
      <c r="F19" s="7">
        <f t="shared" si="1"/>
        <v>11</v>
      </c>
      <c r="G19" s="7">
        <f t="shared" si="2"/>
        <v>11</v>
      </c>
      <c r="H19" s="7">
        <f t="shared" si="3"/>
        <v>10</v>
      </c>
      <c r="I19" s="7">
        <f t="shared" si="4"/>
        <v>1</v>
      </c>
      <c r="J19" s="1">
        <v>2</v>
      </c>
      <c r="K19" s="7" t="str">
        <f t="shared" si="5"/>
        <v>set:items.json image:drawing_2</v>
      </c>
      <c r="L19" s="7" t="str">
        <f t="shared" si="6"/>
        <v>drawing_tag_2</v>
      </c>
      <c r="M19" s="129" t="s">
        <v>73</v>
      </c>
      <c r="N19" s="19" t="s">
        <v>883</v>
      </c>
      <c r="O19" s="1">
        <v>123</v>
      </c>
      <c r="P19">
        <f t="shared" si="7"/>
        <v>1</v>
      </c>
      <c r="Q19">
        <f t="shared" si="8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13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9"/>
        <v>17</v>
      </c>
      <c r="V19" t="str">
        <f t="shared" si="10"/>
        <v>building_100_12</v>
      </c>
      <c r="W19" t="str">
        <f t="shared" si="11"/>
        <v>set:blockcity_items.json image:building_100_12</v>
      </c>
      <c r="X19" t="str">
        <f t="shared" si="12"/>
        <v>building_32_12</v>
      </c>
      <c r="Y19" t="s">
        <v>884</v>
      </c>
      <c r="Z19">
        <v>1306</v>
      </c>
      <c r="AA19">
        <f t="shared" ca="1" si="14"/>
        <v>0</v>
      </c>
    </row>
    <row r="20" spans="1:27">
      <c r="A20">
        <f t="shared" si="0"/>
        <v>18</v>
      </c>
      <c r="B20" s="71">
        <v>2</v>
      </c>
      <c r="C20" s="1">
        <v>2518</v>
      </c>
      <c r="D20" s="85" t="s">
        <v>885</v>
      </c>
      <c r="E20" s="1">
        <v>1</v>
      </c>
      <c r="F20" s="7">
        <f t="shared" si="1"/>
        <v>11</v>
      </c>
      <c r="G20" s="7">
        <f t="shared" si="2"/>
        <v>11</v>
      </c>
      <c r="H20" s="7">
        <f t="shared" si="3"/>
        <v>10</v>
      </c>
      <c r="I20" s="7">
        <f t="shared" si="4"/>
        <v>0</v>
      </c>
      <c r="J20" s="1">
        <v>2</v>
      </c>
      <c r="K20" s="7" t="str">
        <f t="shared" si="5"/>
        <v>set:items.json image:drawing_2</v>
      </c>
      <c r="L20" s="7" t="str">
        <f t="shared" si="6"/>
        <v>drawing_tag_2</v>
      </c>
      <c r="M20" s="129" t="s">
        <v>73</v>
      </c>
      <c r="N20" s="19" t="s">
        <v>886</v>
      </c>
      <c r="O20" s="1">
        <v>123</v>
      </c>
      <c r="P20">
        <f t="shared" si="7"/>
        <v>1</v>
      </c>
      <c r="Q20">
        <f t="shared" si="8"/>
        <v>0.1</v>
      </c>
      <c r="R20">
        <f ca="1">IFERROR(SUM(OFFSET(图纸材料表!$A$1,COUNTIF(图纸材料表!B:B,"&lt;"&amp;A20)+1,7,COUNTIF(图纸材料表!B:B,"&lt;="&amp;A20)-COUNTIF(图纸材料表!B:B,"&lt;"&amp;A20),1)),"")</f>
        <v>1054</v>
      </c>
      <c r="S20">
        <f t="shared" ca="1" si="13"/>
        <v>1054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60</v>
      </c>
      <c r="U20">
        <f t="shared" si="9"/>
        <v>18</v>
      </c>
      <c r="V20" t="str">
        <f t="shared" si="10"/>
        <v>building_100_13</v>
      </c>
      <c r="W20" t="str">
        <f t="shared" si="11"/>
        <v>set:blockcity_items.json image:building_100_13</v>
      </c>
      <c r="X20" t="str">
        <f t="shared" si="12"/>
        <v>building_32_13</v>
      </c>
      <c r="Y20" t="s">
        <v>887</v>
      </c>
      <c r="Z20">
        <v>952</v>
      </c>
      <c r="AA20">
        <f t="shared" ca="1" si="14"/>
        <v>11111111</v>
      </c>
    </row>
    <row r="21" spans="1:27">
      <c r="A21">
        <f t="shared" si="0"/>
        <v>19</v>
      </c>
      <c r="B21" s="71">
        <v>28</v>
      </c>
      <c r="C21" s="1">
        <v>2519</v>
      </c>
      <c r="D21" s="85" t="s">
        <v>888</v>
      </c>
      <c r="E21" s="1">
        <v>1</v>
      </c>
      <c r="F21" s="7">
        <f t="shared" si="1"/>
        <v>9</v>
      </c>
      <c r="G21" s="7">
        <f t="shared" si="2"/>
        <v>9</v>
      </c>
      <c r="H21" s="7">
        <f t="shared" si="3"/>
        <v>15</v>
      </c>
      <c r="I21" s="7">
        <f t="shared" si="4"/>
        <v>0</v>
      </c>
      <c r="J21" s="1">
        <v>3</v>
      </c>
      <c r="K21" s="7" t="str">
        <f t="shared" si="5"/>
        <v>set:items.json image:drawing_2</v>
      </c>
      <c r="L21" s="7" t="str">
        <f t="shared" si="6"/>
        <v>drawing_tag_2</v>
      </c>
      <c r="M21" s="129" t="s">
        <v>73</v>
      </c>
      <c r="N21" s="19" t="s">
        <v>889</v>
      </c>
      <c r="O21" s="1">
        <v>123</v>
      </c>
      <c r="P21">
        <f t="shared" si="7"/>
        <v>1</v>
      </c>
      <c r="Q21">
        <f t="shared" si="8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13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9"/>
        <v>19</v>
      </c>
      <c r="V21" t="str">
        <f t="shared" si="10"/>
        <v>landscape_100_01</v>
      </c>
      <c r="W21" t="str">
        <f t="shared" si="11"/>
        <v>set:blockcity_items.json image:landscape_100_01</v>
      </c>
      <c r="X21" t="str">
        <f t="shared" si="12"/>
        <v>landscape_32_01</v>
      </c>
      <c r="Y21" t="s">
        <v>890</v>
      </c>
      <c r="Z21">
        <v>890</v>
      </c>
      <c r="AA21">
        <f t="shared" ca="1" si="14"/>
        <v>0</v>
      </c>
    </row>
    <row r="22" spans="1:27">
      <c r="A22">
        <f t="shared" si="0"/>
        <v>20</v>
      </c>
      <c r="B22" s="71">
        <v>20</v>
      </c>
      <c r="C22" s="1">
        <v>2520</v>
      </c>
      <c r="D22" s="85" t="s">
        <v>891</v>
      </c>
      <c r="E22" s="1">
        <v>1</v>
      </c>
      <c r="F22" s="7">
        <f t="shared" si="1"/>
        <v>3</v>
      </c>
      <c r="G22" s="7">
        <f t="shared" si="2"/>
        <v>3</v>
      </c>
      <c r="H22" s="7">
        <f t="shared" si="3"/>
        <v>5</v>
      </c>
      <c r="I22" s="7">
        <f t="shared" si="4"/>
        <v>0</v>
      </c>
      <c r="J22" s="1">
        <v>3</v>
      </c>
      <c r="K22" s="7" t="str">
        <f t="shared" si="5"/>
        <v>set:items.json image:drawing_2</v>
      </c>
      <c r="L22" s="7" t="str">
        <f t="shared" si="6"/>
        <v>drawing_tag_2</v>
      </c>
      <c r="M22" s="129" t="s">
        <v>73</v>
      </c>
      <c r="N22" s="19" t="s">
        <v>892</v>
      </c>
      <c r="O22" s="1">
        <v>123</v>
      </c>
      <c r="P22">
        <f t="shared" si="7"/>
        <v>1</v>
      </c>
      <c r="Q22">
        <f t="shared" si="8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13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9"/>
        <v>20</v>
      </c>
      <c r="V22" t="str">
        <f t="shared" si="10"/>
        <v>landscape_100_02</v>
      </c>
      <c r="W22" t="str">
        <f t="shared" si="11"/>
        <v>set:blockcity_items.json image:landscape_100_02</v>
      </c>
      <c r="X22" t="str">
        <f t="shared" si="12"/>
        <v>landscape_32_02</v>
      </c>
      <c r="Y22" t="s">
        <v>893</v>
      </c>
      <c r="Z22">
        <v>74</v>
      </c>
      <c r="AA22">
        <f t="shared" ca="1" si="14"/>
        <v>0</v>
      </c>
    </row>
    <row r="23" spans="1:27">
      <c r="A23">
        <f t="shared" si="0"/>
        <v>21</v>
      </c>
      <c r="B23" s="71">
        <v>19</v>
      </c>
      <c r="C23" s="1">
        <v>2521</v>
      </c>
      <c r="D23" s="85" t="s">
        <v>894</v>
      </c>
      <c r="E23" s="1">
        <v>1</v>
      </c>
      <c r="F23" s="7">
        <f t="shared" si="1"/>
        <v>1</v>
      </c>
      <c r="G23" s="7">
        <f t="shared" si="2"/>
        <v>1</v>
      </c>
      <c r="H23" s="7">
        <f t="shared" si="3"/>
        <v>5</v>
      </c>
      <c r="I23" s="7">
        <f t="shared" si="4"/>
        <v>0</v>
      </c>
      <c r="J23" s="1">
        <v>3</v>
      </c>
      <c r="K23" s="7" t="str">
        <f t="shared" si="5"/>
        <v>set:items.json image:drawing_2</v>
      </c>
      <c r="L23" s="7" t="str">
        <f t="shared" si="6"/>
        <v>drawing_tag_2</v>
      </c>
      <c r="M23" s="129" t="s">
        <v>73</v>
      </c>
      <c r="N23" s="19" t="s">
        <v>895</v>
      </c>
      <c r="O23" s="1">
        <v>123</v>
      </c>
      <c r="P23">
        <f t="shared" si="7"/>
        <v>1</v>
      </c>
      <c r="Q23">
        <f t="shared" si="8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13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9"/>
        <v>21</v>
      </c>
      <c r="V23" t="str">
        <f t="shared" si="10"/>
        <v>landscape_100_03</v>
      </c>
      <c r="W23" t="str">
        <f t="shared" si="11"/>
        <v>set:blockcity_items.json image:landscape_100_03</v>
      </c>
      <c r="X23" t="str">
        <f t="shared" si="12"/>
        <v>landscape_32_03</v>
      </c>
      <c r="Y23" t="s">
        <v>896</v>
      </c>
      <c r="Z23">
        <v>24</v>
      </c>
      <c r="AA23">
        <f t="shared" ca="1" si="14"/>
        <v>0</v>
      </c>
    </row>
    <row r="24" spans="1:27">
      <c r="A24">
        <f t="shared" si="0"/>
        <v>22</v>
      </c>
      <c r="B24" s="71">
        <v>25</v>
      </c>
      <c r="C24" s="1">
        <v>2522</v>
      </c>
      <c r="D24" s="85" t="s">
        <v>897</v>
      </c>
      <c r="E24" s="1">
        <v>1</v>
      </c>
      <c r="F24" s="7">
        <f t="shared" si="1"/>
        <v>5</v>
      </c>
      <c r="G24" s="7">
        <f t="shared" si="2"/>
        <v>5</v>
      </c>
      <c r="H24" s="7">
        <f t="shared" si="3"/>
        <v>2</v>
      </c>
      <c r="I24" s="7">
        <f t="shared" si="4"/>
        <v>1</v>
      </c>
      <c r="J24" s="1">
        <v>3</v>
      </c>
      <c r="K24" s="7" t="str">
        <f t="shared" si="5"/>
        <v>set:items.json image:drawing_2</v>
      </c>
      <c r="L24" s="7" t="str">
        <f t="shared" si="6"/>
        <v>drawing_tag_2</v>
      </c>
      <c r="M24" s="129" t="s">
        <v>73</v>
      </c>
      <c r="N24" s="19" t="s">
        <v>898</v>
      </c>
      <c r="O24" s="1">
        <v>123</v>
      </c>
      <c r="P24">
        <f t="shared" si="7"/>
        <v>1</v>
      </c>
      <c r="Q24">
        <f t="shared" si="8"/>
        <v>0.1</v>
      </c>
      <c r="R24">
        <f ca="1">IFERROR(SUM(OFFSET(图纸材料表!$A$1,COUNTIF(图纸材料表!B:B,"&lt;"&amp;A24)+1,7,COUNTIF(图纸材料表!B:B,"&lt;="&amp;A24)-COUNTIF(图纸材料表!B:B,"&lt;"&amp;A24),1)),"")</f>
        <v>148</v>
      </c>
      <c r="S24">
        <f t="shared" ca="1" si="13"/>
        <v>148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9"/>
        <v>22</v>
      </c>
      <c r="V24" t="str">
        <f t="shared" si="10"/>
        <v>landscape_100_04</v>
      </c>
      <c r="W24" t="str">
        <f t="shared" si="11"/>
        <v>set:blockcity_items.json image:landscape_100_04</v>
      </c>
      <c r="X24" t="str">
        <f t="shared" si="12"/>
        <v>landscape_32_04</v>
      </c>
      <c r="Y24" t="s">
        <v>899</v>
      </c>
      <c r="Z24">
        <v>172</v>
      </c>
      <c r="AA24">
        <f t="shared" ca="1" si="14"/>
        <v>11111111</v>
      </c>
    </row>
    <row r="25" spans="1:27">
      <c r="A25">
        <f t="shared" si="0"/>
        <v>23</v>
      </c>
      <c r="B25" s="71">
        <v>26</v>
      </c>
      <c r="C25" s="1">
        <v>2523</v>
      </c>
      <c r="D25" s="85" t="s">
        <v>1284</v>
      </c>
      <c r="E25" s="1">
        <v>1</v>
      </c>
      <c r="F25" s="7">
        <f t="shared" si="1"/>
        <v>5</v>
      </c>
      <c r="G25" s="7">
        <f t="shared" si="2"/>
        <v>5</v>
      </c>
      <c r="H25" s="7">
        <f t="shared" si="3"/>
        <v>4</v>
      </c>
      <c r="I25" s="7">
        <f t="shared" si="4"/>
        <v>0</v>
      </c>
      <c r="J25" s="1">
        <v>3</v>
      </c>
      <c r="K25" s="7" t="str">
        <f t="shared" si="5"/>
        <v>set:items.json image:drawing_2</v>
      </c>
      <c r="L25" s="7" t="str">
        <f t="shared" si="6"/>
        <v>drawing_tag_2</v>
      </c>
      <c r="M25" s="129" t="s">
        <v>73</v>
      </c>
      <c r="N25" s="19" t="s">
        <v>901</v>
      </c>
      <c r="O25" s="1">
        <v>123</v>
      </c>
      <c r="P25">
        <f t="shared" si="7"/>
        <v>1</v>
      </c>
      <c r="Q25">
        <f t="shared" si="8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13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9"/>
        <v>23</v>
      </c>
      <c r="V25" t="str">
        <f t="shared" si="10"/>
        <v>landscape_100_05</v>
      </c>
      <c r="W25" t="str">
        <f t="shared" si="11"/>
        <v>set:blockcity_items.json image:landscape_100_05</v>
      </c>
      <c r="X25" t="str">
        <f t="shared" si="12"/>
        <v>landscape_32_05</v>
      </c>
      <c r="Y25" t="s">
        <v>902</v>
      </c>
      <c r="Z25">
        <v>244</v>
      </c>
      <c r="AA25">
        <f t="shared" ca="1" si="14"/>
        <v>0</v>
      </c>
    </row>
    <row r="26" spans="1:27">
      <c r="A26">
        <f t="shared" si="0"/>
        <v>24</v>
      </c>
      <c r="B26" s="71">
        <v>22</v>
      </c>
      <c r="C26" s="1">
        <v>2524</v>
      </c>
      <c r="D26" s="85" t="s">
        <v>903</v>
      </c>
      <c r="E26" s="1">
        <v>1</v>
      </c>
      <c r="F26" s="7">
        <f t="shared" si="1"/>
        <v>3</v>
      </c>
      <c r="G26" s="7">
        <f t="shared" si="2"/>
        <v>3</v>
      </c>
      <c r="H26" s="7">
        <f t="shared" si="3"/>
        <v>4</v>
      </c>
      <c r="I26" s="7">
        <f t="shared" si="4"/>
        <v>0</v>
      </c>
      <c r="J26" s="1">
        <v>3</v>
      </c>
      <c r="K26" s="7" t="str">
        <f t="shared" si="5"/>
        <v>set:items.json image:drawing_2</v>
      </c>
      <c r="L26" s="7" t="str">
        <f t="shared" si="6"/>
        <v>drawing_tag_2</v>
      </c>
      <c r="M26" s="129" t="s">
        <v>73</v>
      </c>
      <c r="N26" s="19" t="s">
        <v>904</v>
      </c>
      <c r="O26" s="1">
        <v>123</v>
      </c>
      <c r="P26">
        <f t="shared" si="7"/>
        <v>1</v>
      </c>
      <c r="Q26">
        <f t="shared" si="8"/>
        <v>0.1</v>
      </c>
      <c r="R26">
        <f ca="1">IFERROR(SUM(OFFSET(图纸材料表!$A$1,COUNTIF(图纸材料表!B:B,"&lt;"&amp;A26)+1,7,COUNTIF(图纸材料表!B:B,"&lt;="&amp;A26)-COUNTIF(图纸材料表!B:B,"&lt;"&amp;A26),1)),"")</f>
        <v>138</v>
      </c>
      <c r="S26">
        <f t="shared" ca="1" si="13"/>
        <v>138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9"/>
        <v>24</v>
      </c>
      <c r="V26" t="str">
        <f t="shared" si="10"/>
        <v>landscape_100_06</v>
      </c>
      <c r="W26" t="str">
        <f t="shared" si="11"/>
        <v>set:blockcity_items.json image:landscape_100_06</v>
      </c>
      <c r="X26" t="str">
        <f t="shared" si="12"/>
        <v>landscape_32_06</v>
      </c>
      <c r="Y26" t="s">
        <v>10</v>
      </c>
      <c r="Z26">
        <v>156</v>
      </c>
      <c r="AA26">
        <f t="shared" ca="1" si="14"/>
        <v>11111111</v>
      </c>
    </row>
    <row r="27" spans="1:27">
      <c r="A27">
        <f t="shared" si="0"/>
        <v>25</v>
      </c>
      <c r="B27" s="71">
        <v>21</v>
      </c>
      <c r="C27" s="1">
        <v>2525</v>
      </c>
      <c r="D27" s="85" t="s">
        <v>905</v>
      </c>
      <c r="E27" s="1">
        <v>1</v>
      </c>
      <c r="F27" s="7">
        <f t="shared" si="1"/>
        <v>2</v>
      </c>
      <c r="G27" s="7">
        <f t="shared" si="2"/>
        <v>2</v>
      </c>
      <c r="H27" s="7">
        <f t="shared" si="3"/>
        <v>8</v>
      </c>
      <c r="I27" s="7">
        <f t="shared" si="4"/>
        <v>0</v>
      </c>
      <c r="J27" s="1">
        <v>3</v>
      </c>
      <c r="K27" s="7" t="str">
        <f t="shared" si="5"/>
        <v>set:items.json image:drawing_2</v>
      </c>
      <c r="L27" s="7" t="str">
        <f t="shared" si="6"/>
        <v>drawing_tag_2</v>
      </c>
      <c r="M27" s="129" t="s">
        <v>73</v>
      </c>
      <c r="N27" s="19" t="s">
        <v>906</v>
      </c>
      <c r="O27" s="1">
        <v>123</v>
      </c>
      <c r="P27">
        <f t="shared" si="7"/>
        <v>1</v>
      </c>
      <c r="Q27">
        <f t="shared" si="8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13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9"/>
        <v>25</v>
      </c>
      <c r="V27" t="str">
        <f t="shared" si="10"/>
        <v>landscape_100_07</v>
      </c>
      <c r="W27" t="str">
        <f t="shared" si="11"/>
        <v>set:blockcity_items.json image:landscape_100_07</v>
      </c>
      <c r="X27" t="str">
        <f t="shared" si="12"/>
        <v>landscape_32_07</v>
      </c>
      <c r="Y27" t="s">
        <v>907</v>
      </c>
      <c r="Z27">
        <v>74</v>
      </c>
      <c r="AA27">
        <f t="shared" ca="1" si="14"/>
        <v>0</v>
      </c>
    </row>
    <row r="28" spans="1:27">
      <c r="A28">
        <f t="shared" si="0"/>
        <v>26</v>
      </c>
      <c r="B28" s="71">
        <v>27</v>
      </c>
      <c r="C28" s="1">
        <v>2526</v>
      </c>
      <c r="D28" s="85" t="s">
        <v>908</v>
      </c>
      <c r="E28" s="1">
        <v>1</v>
      </c>
      <c r="F28" s="7">
        <f t="shared" si="1"/>
        <v>7</v>
      </c>
      <c r="G28" s="7">
        <f t="shared" si="2"/>
        <v>7</v>
      </c>
      <c r="H28" s="7">
        <f t="shared" si="3"/>
        <v>11</v>
      </c>
      <c r="I28" s="7">
        <f t="shared" si="4"/>
        <v>1</v>
      </c>
      <c r="J28" s="1">
        <v>3</v>
      </c>
      <c r="K28" s="7" t="str">
        <f t="shared" si="5"/>
        <v>set:items.json image:drawing_2</v>
      </c>
      <c r="L28" s="7" t="str">
        <f t="shared" si="6"/>
        <v>drawing_tag_2</v>
      </c>
      <c r="M28" s="129" t="s">
        <v>73</v>
      </c>
      <c r="N28" s="19" t="s">
        <v>909</v>
      </c>
      <c r="O28" s="1">
        <v>123</v>
      </c>
      <c r="P28">
        <f t="shared" si="7"/>
        <v>1</v>
      </c>
      <c r="Q28">
        <f t="shared" si="8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13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9"/>
        <v>26</v>
      </c>
      <c r="V28" t="str">
        <f t="shared" si="10"/>
        <v>landscape_100_08</v>
      </c>
      <c r="W28" t="str">
        <f t="shared" si="11"/>
        <v>set:blockcity_items.json image:landscape_100_08</v>
      </c>
      <c r="X28" t="str">
        <f t="shared" si="12"/>
        <v>landscape_32_08</v>
      </c>
      <c r="Y28" t="s">
        <v>910</v>
      </c>
      <c r="Z28">
        <v>344</v>
      </c>
      <c r="AA28">
        <f t="shared" ca="1" si="14"/>
        <v>0</v>
      </c>
    </row>
    <row r="29" spans="1:27">
      <c r="A29">
        <f t="shared" si="0"/>
        <v>27</v>
      </c>
      <c r="B29" s="71">
        <v>24</v>
      </c>
      <c r="C29" s="1">
        <v>2527</v>
      </c>
      <c r="D29" s="85" t="s">
        <v>911</v>
      </c>
      <c r="E29" s="1">
        <v>1</v>
      </c>
      <c r="F29" s="7">
        <f t="shared" si="1"/>
        <v>5</v>
      </c>
      <c r="G29" s="7">
        <f t="shared" si="2"/>
        <v>5</v>
      </c>
      <c r="H29" s="7">
        <f t="shared" si="3"/>
        <v>6</v>
      </c>
      <c r="I29" s="7">
        <f t="shared" si="4"/>
        <v>0</v>
      </c>
      <c r="J29" s="1">
        <v>3</v>
      </c>
      <c r="K29" s="7" t="str">
        <f t="shared" si="5"/>
        <v>set:items.json image:drawing_2</v>
      </c>
      <c r="L29" s="7" t="str">
        <f t="shared" si="6"/>
        <v>drawing_tag_2</v>
      </c>
      <c r="M29" s="129" t="s">
        <v>73</v>
      </c>
      <c r="N29" s="19" t="s">
        <v>912</v>
      </c>
      <c r="O29" s="1">
        <v>123</v>
      </c>
      <c r="P29">
        <f t="shared" si="7"/>
        <v>1</v>
      </c>
      <c r="Q29">
        <f t="shared" si="8"/>
        <v>0.1</v>
      </c>
      <c r="R29">
        <f ca="1">IFERROR(SUM(OFFSET(图纸材料表!$A$1,COUNTIF(图纸材料表!B:B,"&lt;"&amp;A29)+1,7,COUNTIF(图纸材料表!B:B,"&lt;="&amp;A29)-COUNTIF(图纸材料表!B:B,"&lt;"&amp;A29),1)),"")</f>
        <v>106</v>
      </c>
      <c r="S29">
        <f t="shared" ca="1" si="13"/>
        <v>106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9"/>
        <v>27</v>
      </c>
      <c r="V29" t="str">
        <f t="shared" si="10"/>
        <v>landscape_100_09</v>
      </c>
      <c r="W29" t="str">
        <f t="shared" si="11"/>
        <v>set:blockcity_items.json image:landscape_100_09</v>
      </c>
      <c r="X29" t="str">
        <f t="shared" si="12"/>
        <v>landscape_32_09</v>
      </c>
      <c r="Y29" t="s">
        <v>913</v>
      </c>
      <c r="Z29">
        <v>118</v>
      </c>
      <c r="AA29">
        <f t="shared" ca="1" si="14"/>
        <v>11111111</v>
      </c>
    </row>
    <row r="30" spans="1:27">
      <c r="A30">
        <f t="shared" si="0"/>
        <v>28</v>
      </c>
      <c r="B30" s="71">
        <v>23</v>
      </c>
      <c r="C30" s="1">
        <v>2528</v>
      </c>
      <c r="D30" s="85" t="s">
        <v>914</v>
      </c>
      <c r="E30" s="1">
        <v>1</v>
      </c>
      <c r="F30" s="7">
        <f t="shared" si="1"/>
        <v>5</v>
      </c>
      <c r="G30" s="7">
        <f t="shared" si="2"/>
        <v>5</v>
      </c>
      <c r="H30" s="7">
        <f t="shared" si="3"/>
        <v>7</v>
      </c>
      <c r="I30" s="7">
        <f t="shared" si="4"/>
        <v>0</v>
      </c>
      <c r="J30" s="1">
        <v>3</v>
      </c>
      <c r="K30" s="7" t="str">
        <f t="shared" si="5"/>
        <v>set:items.json image:drawing_2</v>
      </c>
      <c r="L30" s="7" t="str">
        <f t="shared" si="6"/>
        <v>drawing_tag_2</v>
      </c>
      <c r="M30" s="129" t="s">
        <v>73</v>
      </c>
      <c r="N30" s="19" t="s">
        <v>915</v>
      </c>
      <c r="O30" s="1">
        <v>123</v>
      </c>
      <c r="P30">
        <f t="shared" si="7"/>
        <v>1</v>
      </c>
      <c r="Q30">
        <f t="shared" si="8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13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9"/>
        <v>28</v>
      </c>
      <c r="V30" t="str">
        <f t="shared" si="10"/>
        <v>landscape_100_10</v>
      </c>
      <c r="W30" t="str">
        <f t="shared" si="11"/>
        <v>set:blockcity_items.json image:landscape_100_10</v>
      </c>
      <c r="X30" t="str">
        <f t="shared" si="12"/>
        <v>landscape_32_10</v>
      </c>
      <c r="Y30" t="s">
        <v>916</v>
      </c>
      <c r="Z30">
        <v>116</v>
      </c>
      <c r="AA30">
        <f t="shared" ca="1" si="14"/>
        <v>0</v>
      </c>
    </row>
    <row r="31" spans="1:27">
      <c r="A31">
        <f t="shared" si="0"/>
        <v>29</v>
      </c>
      <c r="B31" s="1">
        <v>29</v>
      </c>
      <c r="C31" s="1">
        <v>2529</v>
      </c>
      <c r="D31" s="1" t="s">
        <v>1293</v>
      </c>
      <c r="E31" s="1">
        <v>1</v>
      </c>
      <c r="F31" s="7">
        <f t="shared" ref="F31" si="15">G31</f>
        <v>12</v>
      </c>
      <c r="G31" s="7">
        <f t="shared" ref="G31:G40" si="16">IF(D31="@@@",0,MID(D31,FIND("x",D31,1)+1,FIND("x",D31,FIND("x",D31,1)+1)-FIND("x",D31,1)-1)+0)</f>
        <v>12</v>
      </c>
      <c r="H31" s="7">
        <f t="shared" ref="H31:H40" si="17">IF(D31="@@@",0,MID(D31,FIND("x",D31,FIND("x",D31,1)+1)+1,FIND("-",D31,1)-FIND("x",D31,FIND("x",D31,1)+1)-1)+0)</f>
        <v>11</v>
      </c>
      <c r="I31" s="7">
        <f t="shared" ref="I31:I40" si="18">IF(D31="@@@",0,MID(D31,FIND("-",D31,1)+1,FIND(".",D31,1)-FIND("-",D31,1)-1)+0)</f>
        <v>1</v>
      </c>
      <c r="J31" s="1">
        <v>1</v>
      </c>
      <c r="K31" s="7" t="str">
        <f t="shared" ref="K31" si="19">IF(D31="@@@",0,VLOOKUP(J31,图纸表_图纸分类,3,1))</f>
        <v>set:items.json image:drawing_1</v>
      </c>
      <c r="L31" s="7" t="str">
        <f t="shared" ref="L31" si="20">IF(D31="@@@",0,VLOOKUP(J31,图纸表_图纸分类,6,1))</f>
        <v>drawing_tag_1</v>
      </c>
      <c r="M31" s="129" t="s">
        <v>73</v>
      </c>
      <c r="N31" s="19" t="s">
        <v>1294</v>
      </c>
      <c r="O31" s="1">
        <v>123</v>
      </c>
      <c r="P31">
        <f t="shared" ref="P31:P40" si="21">IF(D31="@@@",0,P$2)</f>
        <v>1</v>
      </c>
      <c r="Q31">
        <f t="shared" ref="Q31:Q64" si="22">Q$2</f>
        <v>0.1</v>
      </c>
      <c r="R31">
        <f ca="1">IFERROR(SUM(OFFSET(图纸材料表!$A$1,COUNTIF(图纸材料表!B:B,"&lt;"&amp;A31)+1,7,COUNTIF(图纸材料表!B:B,"&lt;="&amp;A31)-COUNTIF(图纸材料表!B:B,"&lt;"&amp;A31),1)),"")</f>
        <v>2938</v>
      </c>
      <c r="S31">
        <f t="shared" ref="S31" ca="1" si="23">R31</f>
        <v>2938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144</v>
      </c>
      <c r="U31">
        <f t="shared" ref="U31:U40" si="24">A31</f>
        <v>29</v>
      </c>
      <c r="V31" s="1" t="str">
        <f t="shared" ref="V31" si="25">IF(D31="@@@",0,SUBSTITUTE(SUBSTITUTE(MID(LOWER(D31),1,FIND("_",D31,FIND("_",D31,1)+1)-1),"_","_100_",1),"build","building",1))</f>
        <v>2building_100_01</v>
      </c>
      <c r="W31" s="1" t="str">
        <f t="shared" ref="W31" si="26">"set:blockcity_items.json image:"&amp;V31</f>
        <v>set:blockcity_items.json image:2building_100_01</v>
      </c>
      <c r="X31" s="1" t="str">
        <f t="shared" ref="X31" si="27">IF(D31="@@@",0,SUBSTITUTE(SUBSTITUTE(MID(LOWER(D31),1,FIND("_",D31,FIND("_",D31,1)+1)-1),"_","_32_",1),"build","building",1))</f>
        <v>2building_32_01</v>
      </c>
      <c r="Y31" s="1" t="s">
        <v>1335</v>
      </c>
      <c r="Z31">
        <v>0</v>
      </c>
      <c r="AA31">
        <v>0</v>
      </c>
    </row>
    <row r="32" spans="1:27">
      <c r="A32">
        <f t="shared" si="0"/>
        <v>30</v>
      </c>
      <c r="B32" s="1">
        <v>30</v>
      </c>
      <c r="C32" s="1">
        <v>2530</v>
      </c>
      <c r="D32" s="1" t="s">
        <v>1295</v>
      </c>
      <c r="E32" s="1">
        <v>1</v>
      </c>
      <c r="F32" s="7">
        <f t="shared" ref="F32" si="28">G32</f>
        <v>15</v>
      </c>
      <c r="G32" s="7">
        <f t="shared" si="16"/>
        <v>15</v>
      </c>
      <c r="H32" s="7">
        <f t="shared" si="17"/>
        <v>13</v>
      </c>
      <c r="I32" s="7">
        <f t="shared" si="18"/>
        <v>1</v>
      </c>
      <c r="J32" s="1">
        <v>1</v>
      </c>
      <c r="K32" s="7" t="str">
        <f t="shared" ref="K32" si="29">IF(D32="@@@",0,VLOOKUP(J32,图纸表_图纸分类,3,1))</f>
        <v>set:items.json image:drawing_1</v>
      </c>
      <c r="L32" s="7" t="str">
        <f t="shared" ref="L32" si="30">IF(D32="@@@",0,VLOOKUP(J32,图纸表_图纸分类,6,1))</f>
        <v>drawing_tag_1</v>
      </c>
      <c r="M32" s="129" t="s">
        <v>73</v>
      </c>
      <c r="N32" s="19" t="s">
        <v>1296</v>
      </c>
      <c r="O32" s="1">
        <v>123</v>
      </c>
      <c r="P32">
        <f t="shared" si="21"/>
        <v>1</v>
      </c>
      <c r="Q32">
        <f t="shared" si="22"/>
        <v>0.1</v>
      </c>
      <c r="R32">
        <f ca="1">IFERROR(SUM(OFFSET(图纸材料表!$A$1,COUNTIF(图纸材料表!B:B,"&lt;"&amp;A32)+1,7,COUNTIF(图纸材料表!B:B,"&lt;="&amp;A32)-COUNTIF(图纸材料表!B:B,"&lt;"&amp;A32),1)),"")</f>
        <v>2970</v>
      </c>
      <c r="S32">
        <f t="shared" ref="S32:S64" ca="1" si="31">R32</f>
        <v>2970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102</v>
      </c>
      <c r="U32">
        <f t="shared" si="24"/>
        <v>30</v>
      </c>
      <c r="V32" s="1" t="str">
        <f t="shared" ref="V32" si="32">IF(D32="@@@",0,SUBSTITUTE(SUBSTITUTE(MID(LOWER(D32),1,FIND("_",D32,FIND("_",D32,1)+1)-1),"_","_100_",1),"build","building",1))</f>
        <v>2building_100_02</v>
      </c>
      <c r="W32" s="1" t="str">
        <f t="shared" ref="W32" si="33">"set:blockcity_items.json image:"&amp;V32</f>
        <v>set:blockcity_items.json image:2building_100_02</v>
      </c>
      <c r="X32" s="1" t="str">
        <f t="shared" ref="X32" si="34">IF(D32="@@@",0,SUBSTITUTE(SUBSTITUTE(MID(LOWER(D32),1,FIND("_",D32,FIND("_",D32,1)+1)-1),"_","_32_",1),"build","building",1))</f>
        <v>2building_32_02</v>
      </c>
      <c r="Y32" s="1" t="s">
        <v>1336</v>
      </c>
      <c r="Z32">
        <v>0</v>
      </c>
      <c r="AA32">
        <v>0</v>
      </c>
    </row>
    <row r="33" spans="1:27">
      <c r="A33">
        <f t="shared" si="0"/>
        <v>31</v>
      </c>
      <c r="B33" s="1">
        <v>31</v>
      </c>
      <c r="C33" s="1">
        <v>2531</v>
      </c>
      <c r="D33" s="1" t="s">
        <v>1297</v>
      </c>
      <c r="E33" s="1">
        <v>1</v>
      </c>
      <c r="F33" s="7">
        <f t="shared" ref="F33" si="35">G33</f>
        <v>8</v>
      </c>
      <c r="G33" s="7">
        <f t="shared" si="16"/>
        <v>8</v>
      </c>
      <c r="H33" s="7">
        <f t="shared" si="17"/>
        <v>13</v>
      </c>
      <c r="I33" s="7">
        <f t="shared" si="18"/>
        <v>0</v>
      </c>
      <c r="J33" s="1">
        <v>1</v>
      </c>
      <c r="K33" s="7" t="str">
        <f t="shared" ref="K33" si="36">IF(D33="@@@",0,VLOOKUP(J33,图纸表_图纸分类,3,1))</f>
        <v>set:items.json image:drawing_1</v>
      </c>
      <c r="L33" s="7" t="str">
        <f t="shared" ref="L33" si="37">IF(D33="@@@",0,VLOOKUP(J33,图纸表_图纸分类,6,1))</f>
        <v>drawing_tag_1</v>
      </c>
      <c r="M33" s="129" t="s">
        <v>73</v>
      </c>
      <c r="N33" s="19" t="s">
        <v>1298</v>
      </c>
      <c r="O33" s="1">
        <v>123</v>
      </c>
      <c r="P33">
        <f t="shared" si="21"/>
        <v>1</v>
      </c>
      <c r="Q33">
        <f t="shared" si="22"/>
        <v>0.1</v>
      </c>
      <c r="R33">
        <f ca="1">IFERROR(SUM(OFFSET(图纸材料表!$A$1,COUNTIF(图纸材料表!B:B,"&lt;"&amp;A33)+1,7,COUNTIF(图纸材料表!B:B,"&lt;="&amp;A33)-COUNTIF(图纸材料表!B:B,"&lt;"&amp;A33),1)),"")</f>
        <v>1910</v>
      </c>
      <c r="S33">
        <f t="shared" ca="1" si="31"/>
        <v>1910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95</v>
      </c>
      <c r="U33">
        <f t="shared" si="24"/>
        <v>31</v>
      </c>
      <c r="V33" s="1" t="str">
        <f t="shared" ref="V33" si="38">IF(D33="@@@",0,SUBSTITUTE(SUBSTITUTE(MID(LOWER(D33),1,FIND("_",D33,FIND("_",D33,1)+1)-1),"_","_100_",1),"build","building",1))</f>
        <v>2building_100_03</v>
      </c>
      <c r="W33" s="1" t="str">
        <f t="shared" ref="W33" si="39">"set:blockcity_items.json image:"&amp;V33</f>
        <v>set:blockcity_items.json image:2building_100_03</v>
      </c>
      <c r="X33" s="1" t="str">
        <f t="shared" ref="X33" si="40">IF(D33="@@@",0,SUBSTITUTE(SUBSTITUTE(MID(LOWER(D33),1,FIND("_",D33,FIND("_",D33,1)+1)-1),"_","_32_",1),"build","building",1))</f>
        <v>2building_32_03</v>
      </c>
      <c r="Y33" s="1" t="s">
        <v>1337</v>
      </c>
      <c r="Z33">
        <v>0</v>
      </c>
      <c r="AA33">
        <v>0</v>
      </c>
    </row>
    <row r="34" spans="1:27">
      <c r="A34">
        <f t="shared" si="0"/>
        <v>32</v>
      </c>
      <c r="B34" s="1">
        <v>32</v>
      </c>
      <c r="C34" s="1">
        <v>2532</v>
      </c>
      <c r="D34" s="1" t="s">
        <v>1299</v>
      </c>
      <c r="E34" s="1">
        <v>2</v>
      </c>
      <c r="F34" s="7">
        <f t="shared" ref="F34" si="41">G34</f>
        <v>8</v>
      </c>
      <c r="G34" s="7">
        <f t="shared" si="16"/>
        <v>8</v>
      </c>
      <c r="H34" s="7">
        <f t="shared" si="17"/>
        <v>13</v>
      </c>
      <c r="I34" s="7">
        <f t="shared" si="18"/>
        <v>0</v>
      </c>
      <c r="J34" s="1">
        <v>1</v>
      </c>
      <c r="K34" s="7" t="str">
        <f t="shared" ref="K34" si="42">IF(D34="@@@",0,VLOOKUP(J34,图纸表_图纸分类,3,1))</f>
        <v>set:items.json image:drawing_1</v>
      </c>
      <c r="L34" s="7" t="str">
        <f t="shared" ref="L34" si="43">IF(D34="@@@",0,VLOOKUP(J34,图纸表_图纸分类,6,1))</f>
        <v>drawing_tag_1</v>
      </c>
      <c r="M34" s="129" t="s">
        <v>73</v>
      </c>
      <c r="N34" s="19" t="s">
        <v>1300</v>
      </c>
      <c r="O34" s="1">
        <v>123</v>
      </c>
      <c r="P34">
        <f t="shared" si="21"/>
        <v>1</v>
      </c>
      <c r="Q34">
        <f t="shared" si="22"/>
        <v>0.1</v>
      </c>
      <c r="R34">
        <f ca="1">IFERROR(SUM(OFFSET(图纸材料表!$A$1,COUNTIF(图纸材料表!B:B,"&lt;"&amp;A34)+1,7,COUNTIF(图纸材料表!B:B,"&lt;="&amp;A34)-COUNTIF(图纸材料表!B:B,"&lt;"&amp;A34),1)),"")</f>
        <v>2138</v>
      </c>
      <c r="S34">
        <f t="shared" ca="1" si="31"/>
        <v>2138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3</v>
      </c>
      <c r="U34">
        <f t="shared" si="24"/>
        <v>32</v>
      </c>
      <c r="V34" s="1" t="str">
        <f t="shared" ref="V34:V35" si="44">IF(D34="@@@",0,SUBSTITUTE(SUBSTITUTE(MID(LOWER(D34),1,FIND("_",D34,FIND("_",D34,1)+1)-1),"_","_100_",1),"build","building",1))</f>
        <v>2building_100_04</v>
      </c>
      <c r="W34" s="1" t="str">
        <f t="shared" ref="W34:W35" si="45">"set:blockcity_items.json image:"&amp;V34</f>
        <v>set:blockcity_items.json image:2building_100_04</v>
      </c>
      <c r="X34" s="1" t="str">
        <f t="shared" ref="X34:X35" si="46">IF(D34="@@@",0,SUBSTITUTE(SUBSTITUTE(MID(LOWER(D34),1,FIND("_",D34,FIND("_",D34,1)+1)-1),"_","_32_",1),"build","building",1))</f>
        <v>2building_32_04</v>
      </c>
      <c r="Y34" s="1" t="s">
        <v>1338</v>
      </c>
      <c r="Z34">
        <v>0</v>
      </c>
      <c r="AA34">
        <v>0</v>
      </c>
    </row>
    <row r="35" spans="1:27">
      <c r="A35">
        <f t="shared" si="0"/>
        <v>33</v>
      </c>
      <c r="B35" s="1">
        <v>33</v>
      </c>
      <c r="C35" s="1">
        <v>2533</v>
      </c>
      <c r="D35" s="1" t="s">
        <v>1303</v>
      </c>
      <c r="E35" s="1">
        <v>2</v>
      </c>
      <c r="F35" s="7">
        <f t="shared" ref="F35" si="47">G35</f>
        <v>18</v>
      </c>
      <c r="G35" s="7">
        <f t="shared" si="16"/>
        <v>18</v>
      </c>
      <c r="H35" s="7">
        <f t="shared" si="17"/>
        <v>15</v>
      </c>
      <c r="I35" s="7">
        <f t="shared" si="18"/>
        <v>0</v>
      </c>
      <c r="J35" s="1">
        <v>1</v>
      </c>
      <c r="K35" s="7" t="str">
        <f t="shared" ref="K35" si="48">IF(D35="@@@",0,VLOOKUP(J35,图纸表_图纸分类,3,1))</f>
        <v>set:items.json image:drawing_1</v>
      </c>
      <c r="L35" s="7" t="str">
        <f t="shared" ref="L35" si="49">IF(D35="@@@",0,VLOOKUP(J35,图纸表_图纸分类,6,1))</f>
        <v>drawing_tag_1</v>
      </c>
      <c r="M35" s="129" t="s">
        <v>73</v>
      </c>
      <c r="N35" s="19" t="s">
        <v>1304</v>
      </c>
      <c r="O35" s="1">
        <v>123</v>
      </c>
      <c r="P35">
        <f t="shared" si="21"/>
        <v>1</v>
      </c>
      <c r="Q35">
        <f t="shared" si="22"/>
        <v>0.1</v>
      </c>
      <c r="R35">
        <f ca="1">IFERROR(SUM(OFFSET(图纸材料表!$A$1,COUNTIF(图纸材料表!B:B,"&lt;"&amp;A35)+1,7,COUNTIF(图纸材料表!B:B,"&lt;="&amp;A35)-COUNTIF(图纸材料表!B:B,"&lt;"&amp;A35),1)),"")</f>
        <v>4152</v>
      </c>
      <c r="S35">
        <f t="shared" ca="1" si="31"/>
        <v>4152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3</v>
      </c>
      <c r="U35">
        <f t="shared" si="24"/>
        <v>33</v>
      </c>
      <c r="V35" s="1" t="str">
        <f t="shared" si="44"/>
        <v>2building_100_05</v>
      </c>
      <c r="W35" s="1" t="str">
        <f t="shared" si="45"/>
        <v>set:blockcity_items.json image:2building_100_05</v>
      </c>
      <c r="X35" s="1" t="str">
        <f t="shared" si="46"/>
        <v>2building_32_05</v>
      </c>
      <c r="Y35" s="1" t="s">
        <v>1339</v>
      </c>
      <c r="Z35">
        <v>0</v>
      </c>
      <c r="AA35">
        <v>0</v>
      </c>
    </row>
    <row r="36" spans="1:27">
      <c r="A36">
        <f t="shared" si="0"/>
        <v>34</v>
      </c>
      <c r="B36" s="1">
        <v>34</v>
      </c>
      <c r="C36" s="1">
        <v>2534</v>
      </c>
      <c r="D36" s="1" t="s">
        <v>1305</v>
      </c>
      <c r="E36" s="1">
        <v>2</v>
      </c>
      <c r="F36" s="7">
        <f t="shared" ref="F36" si="50">G36</f>
        <v>25</v>
      </c>
      <c r="G36" s="7">
        <f t="shared" si="16"/>
        <v>25</v>
      </c>
      <c r="H36" s="7">
        <f t="shared" si="17"/>
        <v>15</v>
      </c>
      <c r="I36" s="7">
        <f t="shared" si="18"/>
        <v>0</v>
      </c>
      <c r="J36" s="1">
        <v>1</v>
      </c>
      <c r="K36" s="7" t="str">
        <f t="shared" ref="K36" si="51">IF(D36="@@@",0,VLOOKUP(J36,图纸表_图纸分类,3,1))</f>
        <v>set:items.json image:drawing_1</v>
      </c>
      <c r="L36" s="7" t="str">
        <f t="shared" ref="L36" si="52">IF(D36="@@@",0,VLOOKUP(J36,图纸表_图纸分类,6,1))</f>
        <v>drawing_tag_1</v>
      </c>
      <c r="M36" s="129" t="s">
        <v>73</v>
      </c>
      <c r="N36" s="19" t="s">
        <v>1306</v>
      </c>
      <c r="O36" s="1">
        <v>123</v>
      </c>
      <c r="P36">
        <f t="shared" si="21"/>
        <v>1</v>
      </c>
      <c r="Q36">
        <f t="shared" si="22"/>
        <v>0.1</v>
      </c>
      <c r="R36">
        <f ca="1">IFERROR(SUM(OFFSET(图纸材料表!$A$1,COUNTIF(图纸材料表!B:B,"&lt;"&amp;A36)+1,7,COUNTIF(图纸材料表!B:B,"&lt;="&amp;A36)-COUNTIF(图纸材料表!B:B,"&lt;"&amp;A36),1)),"")</f>
        <v>7856</v>
      </c>
      <c r="S36">
        <f t="shared" ca="1" si="31"/>
        <v>7856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557</v>
      </c>
      <c r="U36">
        <f t="shared" si="24"/>
        <v>34</v>
      </c>
      <c r="V36" s="1" t="str">
        <f t="shared" ref="V36" si="53">IF(D36="@@@",0,SUBSTITUTE(SUBSTITUTE(MID(LOWER(D36),1,FIND("_",D36,FIND("_",D36,1)+1)-1),"_","_100_",1),"build","building",1))</f>
        <v>2building_100_06</v>
      </c>
      <c r="W36" s="1" t="str">
        <f t="shared" ref="W36" si="54">"set:blockcity_items.json image:"&amp;V36</f>
        <v>set:blockcity_items.json image:2building_100_06</v>
      </c>
      <c r="X36" s="1" t="str">
        <f t="shared" ref="X36" si="55">IF(D36="@@@",0,SUBSTITUTE(SUBSTITUTE(MID(LOWER(D36),1,FIND("_",D36,FIND("_",D36,1)+1)-1),"_","_32_",1),"build","building",1))</f>
        <v>2building_32_06</v>
      </c>
      <c r="Y36" s="1" t="s">
        <v>1340</v>
      </c>
      <c r="Z36">
        <v>0</v>
      </c>
      <c r="AA36">
        <v>0</v>
      </c>
    </row>
    <row r="37" spans="1:27">
      <c r="A37">
        <f t="shared" si="0"/>
        <v>35</v>
      </c>
      <c r="B37" s="1">
        <v>35</v>
      </c>
      <c r="C37" s="1">
        <v>2535</v>
      </c>
      <c r="D37" s="1" t="s">
        <v>1307</v>
      </c>
      <c r="E37" s="1">
        <v>3</v>
      </c>
      <c r="F37" s="7">
        <f t="shared" ref="F37" si="56">G37</f>
        <v>23</v>
      </c>
      <c r="G37" s="7">
        <f t="shared" si="16"/>
        <v>23</v>
      </c>
      <c r="H37" s="7">
        <f t="shared" si="17"/>
        <v>18</v>
      </c>
      <c r="I37" s="7">
        <f t="shared" si="18"/>
        <v>0</v>
      </c>
      <c r="J37" s="1">
        <v>1</v>
      </c>
      <c r="K37" s="7" t="str">
        <f t="shared" ref="K37:K40" si="57">IF(D37="@@@",0,VLOOKUP(J37,图纸表_图纸分类,3,1))</f>
        <v>set:items.json image:drawing_1</v>
      </c>
      <c r="L37" s="7" t="str">
        <f t="shared" ref="L37:L40" si="58">IF(D37="@@@",0,VLOOKUP(J37,图纸表_图纸分类,6,1))</f>
        <v>drawing_tag_1</v>
      </c>
      <c r="M37" s="129" t="s">
        <v>73</v>
      </c>
      <c r="N37" s="19" t="s">
        <v>1308</v>
      </c>
      <c r="O37" s="1">
        <v>123</v>
      </c>
      <c r="P37">
        <f t="shared" si="21"/>
        <v>1</v>
      </c>
      <c r="Q37">
        <f t="shared" si="22"/>
        <v>0.1</v>
      </c>
      <c r="R37">
        <f ca="1">IFERROR(SUM(OFFSET(图纸材料表!$A$1,COUNTIF(图纸材料表!B:B,"&lt;"&amp;A37)+1,7,COUNTIF(图纸材料表!B:B,"&lt;="&amp;A37)-COUNTIF(图纸材料表!B:B,"&lt;"&amp;A37),1)),"")</f>
        <v>5888</v>
      </c>
      <c r="S37">
        <f t="shared" ca="1" si="31"/>
        <v>5888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4</v>
      </c>
      <c r="U37">
        <f t="shared" si="24"/>
        <v>35</v>
      </c>
      <c r="V37" s="1" t="str">
        <f t="shared" ref="V37:V40" si="59">IF(D37="@@@",0,SUBSTITUTE(SUBSTITUTE(MID(LOWER(D37),1,FIND("_",D37,FIND("_",D37,1)+1)-1),"_","_100_",1),"build","building",1))</f>
        <v>2building_100_07</v>
      </c>
      <c r="W37" s="1" t="str">
        <f t="shared" ref="W37:W40" si="60">"set:blockcity_items.json image:"&amp;V37</f>
        <v>set:blockcity_items.json image:2building_100_07</v>
      </c>
      <c r="X37" s="1" t="str">
        <f t="shared" ref="X37:X40" si="61">IF(D37="@@@",0,SUBSTITUTE(SUBSTITUTE(MID(LOWER(D37),1,FIND("_",D37,FIND("_",D37,1)+1)-1),"_","_32_",1),"build","building",1))</f>
        <v>2building_32_07</v>
      </c>
      <c r="Y37" s="1" t="s">
        <v>1341</v>
      </c>
      <c r="Z37">
        <v>0</v>
      </c>
      <c r="AA37">
        <v>0</v>
      </c>
    </row>
    <row r="38" spans="1:27">
      <c r="A38">
        <f t="shared" si="0"/>
        <v>36</v>
      </c>
      <c r="B38" s="1">
        <v>36</v>
      </c>
      <c r="C38" s="1">
        <v>2536</v>
      </c>
      <c r="D38" s="1" t="s">
        <v>1309</v>
      </c>
      <c r="E38" s="1">
        <v>3</v>
      </c>
      <c r="F38" s="7">
        <f t="shared" ref="F38" si="62">G38</f>
        <v>23</v>
      </c>
      <c r="G38" s="7">
        <f t="shared" si="16"/>
        <v>23</v>
      </c>
      <c r="H38" s="7">
        <f t="shared" si="17"/>
        <v>23</v>
      </c>
      <c r="I38" s="7">
        <f t="shared" si="18"/>
        <v>0</v>
      </c>
      <c r="J38" s="1">
        <v>1</v>
      </c>
      <c r="K38" s="7" t="str">
        <f t="shared" si="57"/>
        <v>set:items.json image:drawing_1</v>
      </c>
      <c r="L38" s="7" t="str">
        <f t="shared" si="58"/>
        <v>drawing_tag_1</v>
      </c>
      <c r="M38" s="129" t="s">
        <v>73</v>
      </c>
      <c r="N38" s="19" t="s">
        <v>1310</v>
      </c>
      <c r="O38" s="1">
        <v>123</v>
      </c>
      <c r="P38">
        <f t="shared" si="21"/>
        <v>1</v>
      </c>
      <c r="Q38">
        <f t="shared" si="22"/>
        <v>0.1</v>
      </c>
      <c r="R38">
        <f ca="1">IFERROR(SUM(OFFSET(图纸材料表!$A$1,COUNTIF(图纸材料表!B:B,"&lt;"&amp;A38)+1,7,COUNTIF(图纸材料表!B:B,"&lt;="&amp;A38)-COUNTIF(图纸材料表!B:B,"&lt;"&amp;A38),1)),"")</f>
        <v>12454</v>
      </c>
      <c r="S38">
        <f t="shared" ca="1" si="31"/>
        <v>12454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5</v>
      </c>
      <c r="U38">
        <f t="shared" si="24"/>
        <v>36</v>
      </c>
      <c r="V38" s="1" t="str">
        <f t="shared" si="59"/>
        <v>2building_100_08</v>
      </c>
      <c r="W38" s="1" t="str">
        <f t="shared" si="60"/>
        <v>set:blockcity_items.json image:2building_100_08</v>
      </c>
      <c r="X38" s="1" t="str">
        <f t="shared" si="61"/>
        <v>2building_32_08</v>
      </c>
      <c r="Y38" s="1" t="s">
        <v>1342</v>
      </c>
      <c r="Z38">
        <v>0</v>
      </c>
      <c r="AA38">
        <v>0</v>
      </c>
    </row>
    <row r="39" spans="1:27">
      <c r="A39">
        <f t="shared" si="0"/>
        <v>37</v>
      </c>
      <c r="B39" s="1">
        <v>37</v>
      </c>
      <c r="C39" s="1">
        <v>2537</v>
      </c>
      <c r="D39" s="1" t="s">
        <v>1313</v>
      </c>
      <c r="E39" s="1">
        <v>3</v>
      </c>
      <c r="F39" s="7">
        <f t="shared" ref="F39" si="63">G39</f>
        <v>27</v>
      </c>
      <c r="G39" s="7">
        <f t="shared" si="16"/>
        <v>27</v>
      </c>
      <c r="H39" s="7">
        <f t="shared" si="17"/>
        <v>23</v>
      </c>
      <c r="I39" s="7">
        <f t="shared" si="18"/>
        <v>1</v>
      </c>
      <c r="J39" s="1">
        <v>1</v>
      </c>
      <c r="K39" s="7" t="str">
        <f t="shared" si="57"/>
        <v>set:items.json image:drawing_1</v>
      </c>
      <c r="L39" s="7" t="str">
        <f t="shared" si="58"/>
        <v>drawing_tag_1</v>
      </c>
      <c r="M39" s="129" t="s">
        <v>73</v>
      </c>
      <c r="N39" s="19" t="s">
        <v>1311</v>
      </c>
      <c r="O39" s="1">
        <v>123</v>
      </c>
      <c r="P39">
        <f t="shared" si="21"/>
        <v>1</v>
      </c>
      <c r="Q39">
        <f t="shared" si="22"/>
        <v>0.1</v>
      </c>
      <c r="R39">
        <f ca="1">IFERROR(SUM(OFFSET(图纸材料表!$A$1,COUNTIF(图纸材料表!B:B,"&lt;"&amp;A39)+1,7,COUNTIF(图纸材料表!B:B,"&lt;="&amp;A39)-COUNTIF(图纸材料表!B:B,"&lt;"&amp;A39),1)),"")</f>
        <v>9442</v>
      </c>
      <c r="S39">
        <f t="shared" ca="1" si="31"/>
        <v>9442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12</v>
      </c>
      <c r="U39">
        <f t="shared" si="24"/>
        <v>37</v>
      </c>
      <c r="V39" s="1" t="str">
        <f t="shared" si="59"/>
        <v>2building_100_09</v>
      </c>
      <c r="W39" s="1" t="str">
        <f t="shared" si="60"/>
        <v>set:blockcity_items.json image:2building_100_09</v>
      </c>
      <c r="X39" s="1" t="str">
        <f t="shared" si="61"/>
        <v>2building_32_09</v>
      </c>
      <c r="Y39" s="1" t="s">
        <v>1343</v>
      </c>
      <c r="Z39">
        <v>0</v>
      </c>
      <c r="AA39">
        <v>0</v>
      </c>
    </row>
    <row r="40" spans="1:27">
      <c r="A40">
        <f t="shared" si="0"/>
        <v>38</v>
      </c>
      <c r="B40" s="1">
        <v>38</v>
      </c>
      <c r="C40" s="1">
        <v>2538</v>
      </c>
      <c r="D40" s="1" t="s">
        <v>1312</v>
      </c>
      <c r="E40" s="1">
        <v>3</v>
      </c>
      <c r="F40" s="7">
        <f t="shared" ref="F40:F42" si="64">G40</f>
        <v>34</v>
      </c>
      <c r="G40" s="7">
        <f t="shared" si="16"/>
        <v>34</v>
      </c>
      <c r="H40" s="7">
        <f t="shared" si="17"/>
        <v>23</v>
      </c>
      <c r="I40" s="7">
        <f t="shared" si="18"/>
        <v>1</v>
      </c>
      <c r="J40" s="1">
        <v>1</v>
      </c>
      <c r="K40" s="7" t="str">
        <f t="shared" si="57"/>
        <v>set:items.json image:drawing_1</v>
      </c>
      <c r="L40" s="7" t="str">
        <f t="shared" si="58"/>
        <v>drawing_tag_1</v>
      </c>
      <c r="M40" s="129" t="s">
        <v>73</v>
      </c>
      <c r="N40" s="19" t="s">
        <v>1324</v>
      </c>
      <c r="O40" s="1">
        <v>123</v>
      </c>
      <c r="P40">
        <f t="shared" si="21"/>
        <v>1</v>
      </c>
      <c r="Q40">
        <f t="shared" si="22"/>
        <v>0.1</v>
      </c>
      <c r="R40">
        <f ca="1">IFERROR(SUM(OFFSET(图纸材料表!$A$1,COUNTIF(图纸材料表!B:B,"&lt;"&amp;A40)+1,7,COUNTIF(图纸材料表!B:B,"&lt;="&amp;A40)-COUNTIF(图纸材料表!B:B,"&lt;"&amp;A40),1)),"")</f>
        <v>12696</v>
      </c>
      <c r="S40">
        <f t="shared" ca="1" si="31"/>
        <v>12696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4</v>
      </c>
      <c r="U40">
        <f t="shared" si="24"/>
        <v>38</v>
      </c>
      <c r="V40" s="1" t="str">
        <f t="shared" si="59"/>
        <v>2building_100_10</v>
      </c>
      <c r="W40" s="1" t="str">
        <f t="shared" si="60"/>
        <v>set:blockcity_items.json image:2building_100_10</v>
      </c>
      <c r="X40" s="1" t="str">
        <f t="shared" si="61"/>
        <v>2building_32_10</v>
      </c>
      <c r="Y40" s="1" t="s">
        <v>1344</v>
      </c>
      <c r="Z40">
        <v>0</v>
      </c>
      <c r="AA40">
        <v>0</v>
      </c>
    </row>
    <row r="41" spans="1:27">
      <c r="A41">
        <f t="shared" si="0"/>
        <v>39</v>
      </c>
      <c r="B41" s="1">
        <v>39</v>
      </c>
      <c r="C41" s="1">
        <v>2539</v>
      </c>
      <c r="D41" s="1" t="s">
        <v>1323</v>
      </c>
      <c r="E41" s="1">
        <v>1</v>
      </c>
      <c r="F41" s="7">
        <f t="shared" si="64"/>
        <v>12</v>
      </c>
      <c r="G41" s="7">
        <f t="shared" ref="G41:G50" si="65">IF(D41="@@@",0,MID(D41,FIND("x",D41,1)+1,FIND("x",D41,FIND("x",D41,1)+1)-FIND("x",D41,1)-1)+0)</f>
        <v>12</v>
      </c>
      <c r="H41" s="7">
        <f t="shared" ref="H41:H50" si="66">IF(D41="@@@",0,MID(D41,FIND("x",D41,FIND("x",D41,1)+1)+1,FIND("-",D41,1)-FIND("x",D41,FIND("x",D41,1)+1)-1)+0)</f>
        <v>6</v>
      </c>
      <c r="I41" s="7">
        <f t="shared" ref="I41:I50" si="67">IF(D41="@@@",0,MID(D41,FIND("-",D41,1)+1,FIND(".",D41,1)-FIND("-",D41,1)-1)+0)</f>
        <v>0</v>
      </c>
      <c r="J41" s="1">
        <v>3</v>
      </c>
      <c r="K41" s="7" t="str">
        <f t="shared" ref="K41:K50" si="68">IF(D41="@@@",0,VLOOKUP(J41,图纸表_图纸分类,3,1))</f>
        <v>set:items.json image:drawing_2</v>
      </c>
      <c r="L41" s="7" t="str">
        <f t="shared" ref="L41:L50" si="69">IF(D41="@@@",0,VLOOKUP(J41,图纸表_图纸分类,6,1))</f>
        <v>drawing_tag_2</v>
      </c>
      <c r="M41" s="129" t="s">
        <v>73</v>
      </c>
      <c r="N41" s="19" t="s">
        <v>1325</v>
      </c>
      <c r="O41" s="1">
        <v>123</v>
      </c>
      <c r="P41">
        <f t="shared" ref="P41:P50" si="70">IF(D41="@@@",0,P$2)</f>
        <v>1</v>
      </c>
      <c r="Q41">
        <f t="shared" si="22"/>
        <v>0.1</v>
      </c>
      <c r="R41">
        <f ca="1">IFERROR(SUM(OFFSET(图纸材料表!$A$1,COUNTIF(图纸材料表!B:B,"&lt;"&amp;A41)+1,7,COUNTIF(图纸材料表!B:B,"&lt;="&amp;A41)-COUNTIF(图纸材料表!B:B,"&lt;"&amp;A41),1)),"")</f>
        <v>312</v>
      </c>
      <c r="S41">
        <f t="shared" ca="1" si="31"/>
        <v>312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11</v>
      </c>
      <c r="U41">
        <f t="shared" ref="U41:U50" si="71">A41</f>
        <v>39</v>
      </c>
      <c r="V41" s="1" t="str">
        <f t="shared" ref="V41:V50" si="72">IF(D41="@@@",0,SUBSTITUTE(SUBSTITUTE(MID(LOWER(D41),1,FIND("_",D41,FIND("_",D41,1)+1)-1),"_","_100_",1),"build","building",1))</f>
        <v>2landscape_100_01</v>
      </c>
      <c r="W41" s="1" t="str">
        <f t="shared" ref="W41:W50" si="73">"set:blockcity_items.json image:"&amp;V41</f>
        <v>set:blockcity_items.json image:2landscape_100_01</v>
      </c>
      <c r="X41" s="1" t="str">
        <f t="shared" ref="X41:X50" si="74">IF(D41="@@@",0,SUBSTITUTE(SUBSTITUTE(MID(LOWER(D41),1,FIND("_",D41,FIND("_",D41,1)+1)-1),"_","_32_",1),"build","building",1))</f>
        <v>2landscape_32_01</v>
      </c>
      <c r="Y41" s="1" t="s">
        <v>1349</v>
      </c>
      <c r="Z41">
        <v>0</v>
      </c>
      <c r="AA41">
        <v>0</v>
      </c>
    </row>
    <row r="42" spans="1:27">
      <c r="A42">
        <f t="shared" si="0"/>
        <v>40</v>
      </c>
      <c r="B42" s="1">
        <v>40</v>
      </c>
      <c r="C42" s="1">
        <v>2540</v>
      </c>
      <c r="D42" s="1" t="s">
        <v>1322</v>
      </c>
      <c r="E42" s="1">
        <v>1</v>
      </c>
      <c r="F42" s="7">
        <f t="shared" si="64"/>
        <v>3</v>
      </c>
      <c r="G42" s="7">
        <f t="shared" si="65"/>
        <v>3</v>
      </c>
      <c r="H42" s="7">
        <f t="shared" si="66"/>
        <v>5</v>
      </c>
      <c r="I42" s="7">
        <f t="shared" si="67"/>
        <v>1</v>
      </c>
      <c r="J42" s="1">
        <v>3</v>
      </c>
      <c r="K42" s="7" t="str">
        <f t="shared" si="68"/>
        <v>set:items.json image:drawing_2</v>
      </c>
      <c r="L42" s="7" t="str">
        <f t="shared" si="69"/>
        <v>drawing_tag_2</v>
      </c>
      <c r="M42" s="129" t="s">
        <v>73</v>
      </c>
      <c r="N42" s="19" t="s">
        <v>1326</v>
      </c>
      <c r="O42" s="1">
        <v>123</v>
      </c>
      <c r="P42">
        <f t="shared" si="70"/>
        <v>1</v>
      </c>
      <c r="Q42">
        <f t="shared" si="22"/>
        <v>0.1</v>
      </c>
      <c r="R42">
        <f ca="1">IFERROR(SUM(OFFSET(图纸材料表!$A$1,COUNTIF(图纸材料表!B:B,"&lt;"&amp;A42)+1,7,COUNTIF(图纸材料表!B:B,"&lt;="&amp;A42)-COUNTIF(图纸材料表!B:B,"&lt;"&amp;A42),1)),"")</f>
        <v>124</v>
      </c>
      <c r="S42">
        <f t="shared" ca="1" si="31"/>
        <v>124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7</v>
      </c>
      <c r="U42">
        <f t="shared" si="71"/>
        <v>40</v>
      </c>
      <c r="V42" s="1" t="str">
        <f t="shared" si="72"/>
        <v>2landscape_100_02</v>
      </c>
      <c r="W42" s="1" t="str">
        <f t="shared" si="73"/>
        <v>set:blockcity_items.json image:2landscape_100_02</v>
      </c>
      <c r="X42" s="1" t="str">
        <f t="shared" si="74"/>
        <v>2landscape_32_02</v>
      </c>
      <c r="Y42" s="1" t="s">
        <v>1350</v>
      </c>
      <c r="Z42">
        <v>0</v>
      </c>
      <c r="AA42">
        <v>0</v>
      </c>
    </row>
    <row r="43" spans="1:27">
      <c r="A43">
        <f t="shared" si="0"/>
        <v>41</v>
      </c>
      <c r="B43" s="1">
        <v>41</v>
      </c>
      <c r="C43" s="1">
        <v>2541</v>
      </c>
      <c r="D43" s="1" t="s">
        <v>1321</v>
      </c>
      <c r="E43" s="1">
        <v>1</v>
      </c>
      <c r="F43" s="7">
        <f t="shared" ref="F43:F50" si="75">G43</f>
        <v>12</v>
      </c>
      <c r="G43" s="7">
        <f t="shared" si="65"/>
        <v>12</v>
      </c>
      <c r="H43" s="7">
        <f t="shared" si="66"/>
        <v>5</v>
      </c>
      <c r="I43" s="7">
        <f t="shared" si="67"/>
        <v>0</v>
      </c>
      <c r="J43" s="1">
        <v>3</v>
      </c>
      <c r="K43" s="7" t="str">
        <f t="shared" si="68"/>
        <v>set:items.json image:drawing_2</v>
      </c>
      <c r="L43" s="7" t="str">
        <f t="shared" si="69"/>
        <v>drawing_tag_2</v>
      </c>
      <c r="M43" s="129" t="s">
        <v>73</v>
      </c>
      <c r="N43" s="19" t="s">
        <v>1327</v>
      </c>
      <c r="O43" s="1">
        <v>123</v>
      </c>
      <c r="P43">
        <f t="shared" si="70"/>
        <v>1</v>
      </c>
      <c r="Q43">
        <f t="shared" si="22"/>
        <v>0.1</v>
      </c>
      <c r="R43">
        <f ca="1">IFERROR(SUM(OFFSET(图纸材料表!$A$1,COUNTIF(图纸材料表!B:B,"&lt;"&amp;A43)+1,7,COUNTIF(图纸材料表!B:B,"&lt;="&amp;A43)-COUNTIF(图纸材料表!B:B,"&lt;"&amp;A43),1)),"")</f>
        <v>656</v>
      </c>
      <c r="S43">
        <f t="shared" ca="1" si="31"/>
        <v>656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15</v>
      </c>
      <c r="U43">
        <f t="shared" si="71"/>
        <v>41</v>
      </c>
      <c r="V43" s="1" t="str">
        <f t="shared" si="72"/>
        <v>2landscape_100_03</v>
      </c>
      <c r="W43" s="1" t="str">
        <f t="shared" si="73"/>
        <v>set:blockcity_items.json image:2landscape_100_03</v>
      </c>
      <c r="X43" s="1" t="str">
        <f t="shared" si="74"/>
        <v>2landscape_32_03</v>
      </c>
      <c r="Y43" s="1" t="s">
        <v>1351</v>
      </c>
      <c r="Z43">
        <v>0</v>
      </c>
      <c r="AA43">
        <v>0</v>
      </c>
    </row>
    <row r="44" spans="1:27">
      <c r="A44">
        <f t="shared" si="0"/>
        <v>42</v>
      </c>
      <c r="B44" s="1">
        <v>42</v>
      </c>
      <c r="C44" s="1">
        <v>2542</v>
      </c>
      <c r="D44" s="1" t="s">
        <v>1320</v>
      </c>
      <c r="E44" s="1">
        <v>2</v>
      </c>
      <c r="F44" s="7">
        <f t="shared" si="75"/>
        <v>7</v>
      </c>
      <c r="G44" s="7">
        <f t="shared" si="65"/>
        <v>7</v>
      </c>
      <c r="H44" s="7">
        <f t="shared" si="66"/>
        <v>7</v>
      </c>
      <c r="I44" s="7">
        <f t="shared" si="67"/>
        <v>0</v>
      </c>
      <c r="J44" s="1">
        <v>3</v>
      </c>
      <c r="K44" s="7" t="str">
        <f t="shared" si="68"/>
        <v>set:items.json image:drawing_2</v>
      </c>
      <c r="L44" s="7" t="str">
        <f t="shared" si="69"/>
        <v>drawing_tag_2</v>
      </c>
      <c r="M44" s="129" t="s">
        <v>73</v>
      </c>
      <c r="N44" s="19" t="s">
        <v>1328</v>
      </c>
      <c r="O44" s="1">
        <v>123</v>
      </c>
      <c r="P44">
        <f t="shared" si="70"/>
        <v>1</v>
      </c>
      <c r="Q44">
        <f t="shared" si="22"/>
        <v>0.1</v>
      </c>
      <c r="R44">
        <f ca="1">IFERROR(SUM(OFFSET(图纸材料表!$A$1,COUNTIF(图纸材料表!B:B,"&lt;"&amp;A44)+1,7,COUNTIF(图纸材料表!B:B,"&lt;="&amp;A44)-COUNTIF(图纸材料表!B:B,"&lt;"&amp;A44),1)),"")</f>
        <v>394</v>
      </c>
      <c r="S44">
        <f t="shared" ca="1" si="31"/>
        <v>394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2</v>
      </c>
      <c r="U44">
        <f t="shared" si="71"/>
        <v>42</v>
      </c>
      <c r="V44" s="1" t="str">
        <f t="shared" si="72"/>
        <v>2landscape_100_04</v>
      </c>
      <c r="W44" s="1" t="str">
        <f t="shared" si="73"/>
        <v>set:blockcity_items.json image:2landscape_100_04</v>
      </c>
      <c r="X44" s="1" t="str">
        <f t="shared" si="74"/>
        <v>2landscape_32_04</v>
      </c>
      <c r="Y44" s="1" t="s">
        <v>1352</v>
      </c>
      <c r="Z44">
        <v>0</v>
      </c>
      <c r="AA44">
        <v>0</v>
      </c>
    </row>
    <row r="45" spans="1:27">
      <c r="A45">
        <f t="shared" si="0"/>
        <v>43</v>
      </c>
      <c r="B45" s="1">
        <v>43</v>
      </c>
      <c r="C45" s="1">
        <v>2543</v>
      </c>
      <c r="D45" s="1" t="s">
        <v>1319</v>
      </c>
      <c r="E45" s="1">
        <v>2</v>
      </c>
      <c r="F45" s="7">
        <f t="shared" si="75"/>
        <v>4</v>
      </c>
      <c r="G45" s="7">
        <f t="shared" si="65"/>
        <v>4</v>
      </c>
      <c r="H45" s="7">
        <f t="shared" si="66"/>
        <v>7</v>
      </c>
      <c r="I45" s="7">
        <f t="shared" si="67"/>
        <v>0</v>
      </c>
      <c r="J45" s="1">
        <v>3</v>
      </c>
      <c r="K45" s="7" t="str">
        <f t="shared" si="68"/>
        <v>set:items.json image:drawing_2</v>
      </c>
      <c r="L45" s="7" t="str">
        <f t="shared" si="69"/>
        <v>drawing_tag_2</v>
      </c>
      <c r="M45" s="129" t="s">
        <v>73</v>
      </c>
      <c r="N45" s="19" t="s">
        <v>1329</v>
      </c>
      <c r="O45" s="1">
        <v>123</v>
      </c>
      <c r="P45">
        <f t="shared" si="70"/>
        <v>1</v>
      </c>
      <c r="Q45">
        <f t="shared" si="22"/>
        <v>0.1</v>
      </c>
      <c r="R45">
        <f ca="1">IFERROR(SUM(OFFSET(图纸材料表!$A$1,COUNTIF(图纸材料表!B:B,"&lt;"&amp;A45)+1,7,COUNTIF(图纸材料表!B:B,"&lt;="&amp;A45)-COUNTIF(图纸材料表!B:B,"&lt;"&amp;A45),1)),"")</f>
        <v>178</v>
      </c>
      <c r="S45">
        <f t="shared" ca="1" si="31"/>
        <v>178</v>
      </c>
      <c r="T45">
        <f ca="1">IFERROR(VLOOKUP(MAX(OFFSET(图纸材料表!$A$1,COUNTIF(图纸材料表!B:B,"&lt;"&amp;A45)+1,5,COUNTIF(图纸材料表!B:B,"&lt;="&amp;A45)-COUNTIF(图纸材料表!B:B,"&lt;"&amp;A45),1)),OFFSET(图纸材料表!$A$1,COUNTIF(图纸材料表!B:B,"&lt;"&amp;A45)+1,5,COUNTIF(图纸材料表!B:B,"&lt;="&amp;A45)-COUNTIF(图纸材料表!B:B,"&lt;"&amp;A45),4),4),"")</f>
        <v>3</v>
      </c>
      <c r="U45">
        <f t="shared" si="71"/>
        <v>43</v>
      </c>
      <c r="V45" s="1" t="str">
        <f t="shared" si="72"/>
        <v>2landscape_100_05</v>
      </c>
      <c r="W45" s="1" t="str">
        <f t="shared" si="73"/>
        <v>set:blockcity_items.json image:2landscape_100_05</v>
      </c>
      <c r="X45" s="1" t="str">
        <f t="shared" si="74"/>
        <v>2landscape_32_05</v>
      </c>
      <c r="Y45" s="1" t="s">
        <v>1353</v>
      </c>
      <c r="Z45">
        <v>0</v>
      </c>
      <c r="AA45">
        <v>0</v>
      </c>
    </row>
    <row r="46" spans="1:27">
      <c r="A46">
        <f t="shared" si="0"/>
        <v>44</v>
      </c>
      <c r="B46" s="1">
        <v>44</v>
      </c>
      <c r="C46" s="1">
        <v>2544</v>
      </c>
      <c r="D46" s="1" t="s">
        <v>1318</v>
      </c>
      <c r="E46" s="1">
        <v>2</v>
      </c>
      <c r="F46" s="7">
        <f t="shared" si="75"/>
        <v>9</v>
      </c>
      <c r="G46" s="7">
        <f t="shared" si="65"/>
        <v>9</v>
      </c>
      <c r="H46" s="7">
        <f t="shared" si="66"/>
        <v>7</v>
      </c>
      <c r="I46" s="7">
        <f t="shared" si="67"/>
        <v>0</v>
      </c>
      <c r="J46" s="1">
        <v>3</v>
      </c>
      <c r="K46" s="7" t="str">
        <f t="shared" si="68"/>
        <v>set:items.json image:drawing_2</v>
      </c>
      <c r="L46" s="7" t="str">
        <f t="shared" si="69"/>
        <v>drawing_tag_2</v>
      </c>
      <c r="M46" s="129" t="s">
        <v>73</v>
      </c>
      <c r="N46" s="19" t="s">
        <v>1330</v>
      </c>
      <c r="O46" s="1">
        <v>123</v>
      </c>
      <c r="P46">
        <f t="shared" si="70"/>
        <v>1</v>
      </c>
      <c r="Q46">
        <f t="shared" si="22"/>
        <v>0.1</v>
      </c>
      <c r="R46">
        <f ca="1">IFERROR(SUM(OFFSET(图纸材料表!$A$1,COUNTIF(图纸材料表!B:B,"&lt;"&amp;A46)+1,7,COUNTIF(图纸材料表!B:B,"&lt;="&amp;A46)-COUNTIF(图纸材料表!B:B,"&lt;"&amp;A46),1)),"")</f>
        <v>664</v>
      </c>
      <c r="S46">
        <f t="shared" ca="1" si="31"/>
        <v>664</v>
      </c>
      <c r="T46">
        <f ca="1">IFERROR(VLOOKUP(MAX(OFFSET(图纸材料表!$A$1,COUNTIF(图纸材料表!B:B,"&lt;"&amp;A46)+1,5,COUNTIF(图纸材料表!B:B,"&lt;="&amp;A46)-COUNTIF(图纸材料表!B:B,"&lt;"&amp;A46),1)),OFFSET(图纸材料表!$A$1,COUNTIF(图纸材料表!B:B,"&lt;"&amp;A46)+1,5,COUNTIF(图纸材料表!B:B,"&lt;="&amp;A46)-COUNTIF(图纸材料表!B:B,"&lt;"&amp;A46),4),4),"")</f>
        <v>6</v>
      </c>
      <c r="U46">
        <f t="shared" si="71"/>
        <v>44</v>
      </c>
      <c r="V46" s="1" t="str">
        <f t="shared" si="72"/>
        <v>2landscape_100_06</v>
      </c>
      <c r="W46" s="1" t="str">
        <f t="shared" si="73"/>
        <v>set:blockcity_items.json image:2landscape_100_06</v>
      </c>
      <c r="X46" s="1" t="str">
        <f t="shared" si="74"/>
        <v>2landscape_32_06</v>
      </c>
      <c r="Y46" s="1" t="s">
        <v>1354</v>
      </c>
      <c r="Z46">
        <v>0</v>
      </c>
      <c r="AA46">
        <v>0</v>
      </c>
    </row>
    <row r="47" spans="1:27">
      <c r="A47">
        <f t="shared" si="0"/>
        <v>45</v>
      </c>
      <c r="B47" s="1">
        <v>45</v>
      </c>
      <c r="C47" s="1">
        <v>2545</v>
      </c>
      <c r="D47" s="1" t="s">
        <v>1317</v>
      </c>
      <c r="E47" s="1">
        <v>3</v>
      </c>
      <c r="F47" s="7">
        <f t="shared" si="75"/>
        <v>28</v>
      </c>
      <c r="G47" s="7">
        <f t="shared" si="65"/>
        <v>28</v>
      </c>
      <c r="H47" s="7">
        <f t="shared" si="66"/>
        <v>11</v>
      </c>
      <c r="I47" s="7">
        <f t="shared" si="67"/>
        <v>0</v>
      </c>
      <c r="J47" s="1">
        <v>3</v>
      </c>
      <c r="K47" s="7" t="str">
        <f t="shared" si="68"/>
        <v>set:items.json image:drawing_2</v>
      </c>
      <c r="L47" s="7" t="str">
        <f t="shared" si="69"/>
        <v>drawing_tag_2</v>
      </c>
      <c r="M47" s="129" t="s">
        <v>73</v>
      </c>
      <c r="N47" s="19" t="s">
        <v>1331</v>
      </c>
      <c r="O47" s="1">
        <v>123</v>
      </c>
      <c r="P47">
        <f t="shared" si="70"/>
        <v>1</v>
      </c>
      <c r="Q47">
        <f t="shared" si="22"/>
        <v>0.1</v>
      </c>
      <c r="R47">
        <f ca="1">IFERROR(SUM(OFFSET(图纸材料表!$A$1,COUNTIF(图纸材料表!B:B,"&lt;"&amp;A47)+1,7,COUNTIF(图纸材料表!B:B,"&lt;="&amp;A47)-COUNTIF(图纸材料表!B:B,"&lt;"&amp;A47),1)),"")</f>
        <v>1716</v>
      </c>
      <c r="S47">
        <f t="shared" ca="1" si="31"/>
        <v>1716</v>
      </c>
      <c r="T47">
        <f ca="1">IFERROR(VLOOKUP(MAX(OFFSET(图纸材料表!$A$1,COUNTIF(图纸材料表!B:B,"&lt;"&amp;A47)+1,5,COUNTIF(图纸材料表!B:B,"&lt;="&amp;A47)-COUNTIF(图纸材料表!B:B,"&lt;"&amp;A47),1)),OFFSET(图纸材料表!$A$1,COUNTIF(图纸材料表!B:B,"&lt;"&amp;A47)+1,5,COUNTIF(图纸材料表!B:B,"&lt;="&amp;A47)-COUNTIF(图纸材料表!B:B,"&lt;"&amp;A47),4),4),"")</f>
        <v>2</v>
      </c>
      <c r="U47">
        <f t="shared" si="71"/>
        <v>45</v>
      </c>
      <c r="V47" s="1" t="str">
        <f t="shared" si="72"/>
        <v>2landscape_100_07</v>
      </c>
      <c r="W47" s="1" t="str">
        <f t="shared" si="73"/>
        <v>set:blockcity_items.json image:2landscape_100_07</v>
      </c>
      <c r="X47" s="1" t="str">
        <f t="shared" si="74"/>
        <v>2landscape_32_07</v>
      </c>
      <c r="Y47" s="1" t="s">
        <v>1348</v>
      </c>
      <c r="Z47">
        <v>0</v>
      </c>
      <c r="AA47">
        <v>0</v>
      </c>
    </row>
    <row r="48" spans="1:27">
      <c r="A48">
        <f t="shared" si="0"/>
        <v>46</v>
      </c>
      <c r="B48" s="1">
        <v>46</v>
      </c>
      <c r="C48" s="1">
        <v>2546</v>
      </c>
      <c r="D48" s="1" t="s">
        <v>1314</v>
      </c>
      <c r="E48" s="1">
        <v>3</v>
      </c>
      <c r="F48" s="7">
        <f t="shared" si="75"/>
        <v>8</v>
      </c>
      <c r="G48" s="7">
        <f t="shared" si="65"/>
        <v>8</v>
      </c>
      <c r="H48" s="7">
        <f t="shared" si="66"/>
        <v>13</v>
      </c>
      <c r="I48" s="7">
        <f t="shared" si="67"/>
        <v>0</v>
      </c>
      <c r="J48" s="1">
        <v>3</v>
      </c>
      <c r="K48" s="7" t="str">
        <f t="shared" si="68"/>
        <v>set:items.json image:drawing_2</v>
      </c>
      <c r="L48" s="7" t="str">
        <f t="shared" si="69"/>
        <v>drawing_tag_2</v>
      </c>
      <c r="M48" s="129" t="s">
        <v>73</v>
      </c>
      <c r="N48" s="19" t="s">
        <v>1332</v>
      </c>
      <c r="O48" s="1">
        <v>123</v>
      </c>
      <c r="P48">
        <f t="shared" si="70"/>
        <v>1</v>
      </c>
      <c r="Q48">
        <f t="shared" si="22"/>
        <v>0.1</v>
      </c>
      <c r="R48">
        <f ca="1">IFERROR(SUM(OFFSET(图纸材料表!$A$1,COUNTIF(图纸材料表!B:B,"&lt;"&amp;A48)+1,7,COUNTIF(图纸材料表!B:B,"&lt;="&amp;A48)-COUNTIF(图纸材料表!B:B,"&lt;"&amp;A48),1)),"")</f>
        <v>1172</v>
      </c>
      <c r="S48">
        <f t="shared" ca="1" si="31"/>
        <v>1172</v>
      </c>
      <c r="T48">
        <f ca="1">IFERROR(VLOOKUP(MAX(OFFSET(图纸材料表!$A$1,COUNTIF(图纸材料表!B:B,"&lt;"&amp;A48)+1,5,COUNTIF(图纸材料表!B:B,"&lt;="&amp;A48)-COUNTIF(图纸材料表!B:B,"&lt;"&amp;A48),1)),OFFSET(图纸材料表!$A$1,COUNTIF(图纸材料表!B:B,"&lt;"&amp;A48)+1,5,COUNTIF(图纸材料表!B:B,"&lt;="&amp;A48)-COUNTIF(图纸材料表!B:B,"&lt;"&amp;A48),4),4),"")</f>
        <v>1</v>
      </c>
      <c r="U48">
        <f t="shared" si="71"/>
        <v>46</v>
      </c>
      <c r="V48" s="1" t="str">
        <f t="shared" si="72"/>
        <v>2landscape_100_08</v>
      </c>
      <c r="W48" s="1" t="str">
        <f t="shared" si="73"/>
        <v>set:blockcity_items.json image:2landscape_100_08</v>
      </c>
      <c r="X48" s="1" t="str">
        <f t="shared" si="74"/>
        <v>2landscape_32_08</v>
      </c>
      <c r="Y48" s="1" t="s">
        <v>1347</v>
      </c>
      <c r="Z48">
        <v>0</v>
      </c>
      <c r="AA48">
        <v>0</v>
      </c>
    </row>
    <row r="49" spans="1:27">
      <c r="A49">
        <f t="shared" si="0"/>
        <v>47</v>
      </c>
      <c r="B49" s="1">
        <v>47</v>
      </c>
      <c r="C49" s="1">
        <v>2547</v>
      </c>
      <c r="D49" s="1" t="s">
        <v>1315</v>
      </c>
      <c r="E49" s="1">
        <v>3</v>
      </c>
      <c r="F49" s="7">
        <f t="shared" si="75"/>
        <v>9</v>
      </c>
      <c r="G49" s="7">
        <f t="shared" si="65"/>
        <v>9</v>
      </c>
      <c r="H49" s="7">
        <f t="shared" si="66"/>
        <v>12</v>
      </c>
      <c r="I49" s="7">
        <f t="shared" si="67"/>
        <v>1</v>
      </c>
      <c r="J49" s="1">
        <v>3</v>
      </c>
      <c r="K49" s="7" t="str">
        <f t="shared" si="68"/>
        <v>set:items.json image:drawing_2</v>
      </c>
      <c r="L49" s="7" t="str">
        <f t="shared" si="69"/>
        <v>drawing_tag_2</v>
      </c>
      <c r="M49" s="129" t="s">
        <v>73</v>
      </c>
      <c r="N49" s="19" t="s">
        <v>1333</v>
      </c>
      <c r="O49" s="1">
        <v>123</v>
      </c>
      <c r="P49">
        <f t="shared" si="70"/>
        <v>1</v>
      </c>
      <c r="Q49">
        <f t="shared" si="22"/>
        <v>0.1</v>
      </c>
      <c r="R49">
        <f ca="1">IFERROR(SUM(OFFSET(图纸材料表!$A$1,COUNTIF(图纸材料表!B:B,"&lt;"&amp;A49)+1,7,COUNTIF(图纸材料表!B:B,"&lt;="&amp;A49)-COUNTIF(图纸材料表!B:B,"&lt;"&amp;A49),1)),"")</f>
        <v>516</v>
      </c>
      <c r="S49">
        <f t="shared" ca="1" si="31"/>
        <v>516</v>
      </c>
      <c r="T49">
        <f ca="1">IFERROR(VLOOKUP(MAX(OFFSET(图纸材料表!$A$1,COUNTIF(图纸材料表!B:B,"&lt;"&amp;A49)+1,5,COUNTIF(图纸材料表!B:B,"&lt;="&amp;A49)-COUNTIF(图纸材料表!B:B,"&lt;"&amp;A49),1)),OFFSET(图纸材料表!$A$1,COUNTIF(图纸材料表!B:B,"&lt;"&amp;A49)+1,5,COUNTIF(图纸材料表!B:B,"&lt;="&amp;A49)-COUNTIF(图纸材料表!B:B,"&lt;"&amp;A49),4),4),"")</f>
        <v>9</v>
      </c>
      <c r="U49">
        <f t="shared" si="71"/>
        <v>47</v>
      </c>
      <c r="V49" s="1" t="str">
        <f t="shared" si="72"/>
        <v>2landscape_100_09</v>
      </c>
      <c r="W49" s="1" t="str">
        <f t="shared" si="73"/>
        <v>set:blockcity_items.json image:2landscape_100_09</v>
      </c>
      <c r="X49" s="1" t="str">
        <f t="shared" si="74"/>
        <v>2landscape_32_09</v>
      </c>
      <c r="Y49" s="1" t="s">
        <v>1346</v>
      </c>
      <c r="Z49">
        <v>0</v>
      </c>
      <c r="AA49">
        <v>0</v>
      </c>
    </row>
    <row r="50" spans="1:27">
      <c r="A50">
        <f t="shared" si="0"/>
        <v>48</v>
      </c>
      <c r="B50" s="1">
        <v>48</v>
      </c>
      <c r="C50" s="1">
        <v>2548</v>
      </c>
      <c r="D50" s="1" t="s">
        <v>1316</v>
      </c>
      <c r="E50" s="1">
        <v>3</v>
      </c>
      <c r="F50" s="7">
        <f t="shared" si="75"/>
        <v>8</v>
      </c>
      <c r="G50" s="7">
        <f t="shared" si="65"/>
        <v>8</v>
      </c>
      <c r="H50" s="7">
        <f t="shared" si="66"/>
        <v>12</v>
      </c>
      <c r="I50" s="7">
        <f t="shared" si="67"/>
        <v>0</v>
      </c>
      <c r="J50" s="1">
        <v>3</v>
      </c>
      <c r="K50" s="7" t="str">
        <f t="shared" si="68"/>
        <v>set:items.json image:drawing_2</v>
      </c>
      <c r="L50" s="7" t="str">
        <f t="shared" si="69"/>
        <v>drawing_tag_2</v>
      </c>
      <c r="M50" s="129" t="s">
        <v>73</v>
      </c>
      <c r="N50" s="19" t="s">
        <v>1334</v>
      </c>
      <c r="O50" s="1">
        <v>123</v>
      </c>
      <c r="P50">
        <f t="shared" si="70"/>
        <v>1</v>
      </c>
      <c r="Q50">
        <f t="shared" si="22"/>
        <v>0.1</v>
      </c>
      <c r="R50">
        <f ca="1">IFERROR(SUM(OFFSET(图纸材料表!$A$1,COUNTIF(图纸材料表!B:B,"&lt;"&amp;A50)+1,7,COUNTIF(图纸材料表!B:B,"&lt;="&amp;A50)-COUNTIF(图纸材料表!B:B,"&lt;"&amp;A50),1)),"")</f>
        <v>1542</v>
      </c>
      <c r="S50">
        <f t="shared" ca="1" si="31"/>
        <v>1542</v>
      </c>
      <c r="T50">
        <f ca="1">IFERROR(VLOOKUP(MAX(OFFSET(图纸材料表!$A$1,COUNTIF(图纸材料表!B:B,"&lt;"&amp;A50)+1,5,COUNTIF(图纸材料表!B:B,"&lt;="&amp;A50)-COUNTIF(图纸材料表!B:B,"&lt;"&amp;A50),1)),OFFSET(图纸材料表!$A$1,COUNTIF(图纸材料表!B:B,"&lt;"&amp;A50)+1,5,COUNTIF(图纸材料表!B:B,"&lt;="&amp;A50)-COUNTIF(图纸材料表!B:B,"&lt;"&amp;A50),4),4),"")</f>
        <v>2</v>
      </c>
      <c r="U50">
        <f t="shared" si="71"/>
        <v>48</v>
      </c>
      <c r="V50" s="1" t="str">
        <f t="shared" si="72"/>
        <v>2landscape_100_010</v>
      </c>
      <c r="W50" s="1" t="str">
        <f t="shared" si="73"/>
        <v>set:blockcity_items.json image:2landscape_100_010</v>
      </c>
      <c r="X50" s="1" t="str">
        <f t="shared" si="74"/>
        <v>2landscape_32_010</v>
      </c>
      <c r="Y50" s="1" t="s">
        <v>1345</v>
      </c>
      <c r="Z50">
        <v>0</v>
      </c>
      <c r="AA50">
        <v>0</v>
      </c>
    </row>
    <row r="51" spans="1:27">
      <c r="A51" s="1">
        <v>901</v>
      </c>
      <c r="B51" s="1">
        <v>49</v>
      </c>
      <c r="C51" s="1">
        <v>0</v>
      </c>
      <c r="D51" s="1" t="s">
        <v>73</v>
      </c>
      <c r="E51" s="1">
        <v>1</v>
      </c>
      <c r="F51" s="7">
        <v>0</v>
      </c>
      <c r="G51" s="7">
        <f t="shared" ref="G51:G61" si="76">IF(D51="@@@",0,MID(D51,FIND("x",D51,1)+1,FIND("x",D51,FIND("x",D51,1)+1)-FIND("x",D51,1)-1)+0)</f>
        <v>0</v>
      </c>
      <c r="H51" s="7">
        <f t="shared" ref="H51:H61" si="77">IF(D51="@@@",0,MID(D51,FIND("x",D51,FIND("x",D51,1)+1)+1,FIND("-",D51,1)-FIND("x",D51,FIND("x",D51,1)+1)-1)+0)</f>
        <v>0</v>
      </c>
      <c r="I51" s="7">
        <f t="shared" ref="I51:I61" si="78">IF(D51="@@@",0,MID(D51,FIND("-",D51,1)+1,FIND(".",D51,1)-FIND("-",D51,1)-1)+0)</f>
        <v>0</v>
      </c>
      <c r="J51" s="1">
        <v>2</v>
      </c>
      <c r="K51" s="7">
        <f t="shared" ref="K51:K61" si="79">IF(D51="@@@",0,VLOOKUP(J51,图纸表_图纸分类,3,1))</f>
        <v>0</v>
      </c>
      <c r="L51" s="7">
        <f t="shared" ref="L51:L61" si="80">IF(D51="@@@",0,VLOOKUP(J51,图纸表_图纸分类,6,1))</f>
        <v>0</v>
      </c>
      <c r="M51" s="129" t="s">
        <v>73</v>
      </c>
      <c r="N51" s="19" t="s">
        <v>917</v>
      </c>
      <c r="O51" s="1">
        <v>123</v>
      </c>
      <c r="P51">
        <f t="shared" ref="P51:P61" si="81">IF(D51="@@@",0,P$2)</f>
        <v>0</v>
      </c>
      <c r="Q51">
        <f t="shared" si="22"/>
        <v>0.1</v>
      </c>
      <c r="R51">
        <f ca="1">IFERROR(SUM(OFFSET(图纸材料表!$A$1,COUNTIF(图纸材料表!B:B,"&lt;"&amp;A51)+1,7,COUNTIF(图纸材料表!B:B,"&lt;="&amp;A51)-COUNTIF(图纸材料表!B:B,"&lt;"&amp;A51),1)),"")</f>
        <v>240</v>
      </c>
      <c r="S51">
        <f t="shared" ca="1" si="31"/>
        <v>240</v>
      </c>
      <c r="T51">
        <f ca="1">IFERROR(VLOOKUP(MAX(OFFSET(图纸材料表!$A$1,COUNTIF(图纸材料表!B:B,"&lt;"&amp;A51)+1,5,COUNTIF(图纸材料表!B:B,"&lt;="&amp;A51)-COUNTIF(图纸材料表!B:B,"&lt;"&amp;A51),1)),OFFSET(图纸材料表!$A$1,COUNTIF(图纸材料表!B:B,"&lt;"&amp;A51)+1,5,COUNTIF(图纸材料表!B:B,"&lt;="&amp;A51)-COUNTIF(图纸材料表!B:B,"&lt;"&amp;A51),4),4),"")</f>
        <v>30</v>
      </c>
      <c r="U51">
        <f t="shared" ref="U51:U61" si="82">A51</f>
        <v>901</v>
      </c>
      <c r="V51" s="1">
        <f t="shared" ref="V51:V61" si="83">IF(D51="@@@",0,SUBSTITUTE(SUBSTITUTE(MID(LOWER(D51),1,FIND("_",D51,FIND("_",D51,1)+1)-1),"_","_100_",1),"build","building",1))</f>
        <v>0</v>
      </c>
      <c r="W51" s="1" t="str">
        <f t="shared" ref="W51:W61" si="84">"set:blockcity_items.json image:"&amp;V51</f>
        <v>set:blockcity_items.json image:0</v>
      </c>
      <c r="X51" s="1">
        <f t="shared" ref="X51:X61" si="85">IF(D51="@@@",0,SUBSTITUTE(SUBSTITUTE(MID(LOWER(D51),1,FIND("_",D51,FIND("_",D51,1)+1)-1),"_","_32_",1),"build","building",1))</f>
        <v>0</v>
      </c>
      <c r="Y51" s="1" t="s">
        <v>916</v>
      </c>
      <c r="Z51">
        <v>0</v>
      </c>
      <c r="AA51">
        <v>0</v>
      </c>
    </row>
    <row r="52" spans="1:27">
      <c r="A52" s="1">
        <v>902</v>
      </c>
      <c r="B52" s="1">
        <v>50</v>
      </c>
      <c r="C52" s="1">
        <v>0</v>
      </c>
      <c r="D52" s="1" t="s">
        <v>73</v>
      </c>
      <c r="E52" s="1">
        <v>1</v>
      </c>
      <c r="F52" s="7">
        <v>0</v>
      </c>
      <c r="G52" s="7">
        <f t="shared" si="76"/>
        <v>0</v>
      </c>
      <c r="H52" s="7">
        <f t="shared" si="77"/>
        <v>0</v>
      </c>
      <c r="I52" s="7">
        <f t="shared" si="78"/>
        <v>0</v>
      </c>
      <c r="J52" s="1">
        <v>2</v>
      </c>
      <c r="K52" s="7">
        <f t="shared" si="79"/>
        <v>0</v>
      </c>
      <c r="L52" s="7">
        <f t="shared" si="80"/>
        <v>0</v>
      </c>
      <c r="M52" s="129" t="s">
        <v>73</v>
      </c>
      <c r="N52" s="19" t="s">
        <v>918</v>
      </c>
      <c r="O52" s="1">
        <v>123</v>
      </c>
      <c r="P52">
        <f t="shared" si="81"/>
        <v>0</v>
      </c>
      <c r="Q52">
        <f t="shared" si="22"/>
        <v>0.1</v>
      </c>
      <c r="R52">
        <f ca="1">IFERROR(SUM(OFFSET(图纸材料表!$A$1,COUNTIF(图纸材料表!B:B,"&lt;"&amp;A52)+1,7,COUNTIF(图纸材料表!B:B,"&lt;="&amp;A52)-COUNTIF(图纸材料表!B:B,"&lt;"&amp;A52),1)),"")</f>
        <v>360</v>
      </c>
      <c r="S52">
        <f t="shared" ca="1" si="31"/>
        <v>360</v>
      </c>
      <c r="T52">
        <f ca="1">IFERROR(VLOOKUP(MAX(OFFSET(图纸材料表!$A$1,COUNTIF(图纸材料表!B:B,"&lt;"&amp;A52)+1,5,COUNTIF(图纸材料表!B:B,"&lt;="&amp;A52)-COUNTIF(图纸材料表!B:B,"&lt;"&amp;A52),1)),OFFSET(图纸材料表!$A$1,COUNTIF(图纸材料表!B:B,"&lt;"&amp;A52)+1,5,COUNTIF(图纸材料表!B:B,"&lt;="&amp;A52)-COUNTIF(图纸材料表!B:B,"&lt;"&amp;A52),4),4),"")</f>
        <v>30</v>
      </c>
      <c r="U52">
        <f t="shared" si="82"/>
        <v>902</v>
      </c>
      <c r="V52" s="1">
        <f t="shared" si="83"/>
        <v>0</v>
      </c>
      <c r="W52" s="1" t="str">
        <f t="shared" si="84"/>
        <v>set:blockcity_items.json image:0</v>
      </c>
      <c r="X52" s="1">
        <f t="shared" si="85"/>
        <v>0</v>
      </c>
      <c r="Y52" s="1" t="s">
        <v>916</v>
      </c>
      <c r="Z52">
        <v>0</v>
      </c>
      <c r="AA52">
        <v>0</v>
      </c>
    </row>
    <row r="53" spans="1:27">
      <c r="A53" s="1">
        <v>903</v>
      </c>
      <c r="B53" s="1">
        <v>51</v>
      </c>
      <c r="C53" s="1">
        <v>0</v>
      </c>
      <c r="D53" s="1" t="s">
        <v>73</v>
      </c>
      <c r="E53" s="1">
        <v>1</v>
      </c>
      <c r="F53" s="7">
        <v>0</v>
      </c>
      <c r="G53" s="7">
        <f t="shared" si="76"/>
        <v>0</v>
      </c>
      <c r="H53" s="7">
        <f t="shared" si="77"/>
        <v>0</v>
      </c>
      <c r="I53" s="7">
        <f t="shared" si="78"/>
        <v>0</v>
      </c>
      <c r="J53" s="1">
        <v>2</v>
      </c>
      <c r="K53" s="7">
        <f t="shared" si="79"/>
        <v>0</v>
      </c>
      <c r="L53" s="7">
        <f t="shared" si="80"/>
        <v>0</v>
      </c>
      <c r="M53" s="129" t="s">
        <v>73</v>
      </c>
      <c r="N53" s="19" t="s">
        <v>919</v>
      </c>
      <c r="O53" s="1">
        <v>123</v>
      </c>
      <c r="P53">
        <f t="shared" si="81"/>
        <v>0</v>
      </c>
      <c r="Q53">
        <f t="shared" si="22"/>
        <v>0.1</v>
      </c>
      <c r="R53">
        <f ca="1">IFERROR(SUM(OFFSET(图纸材料表!$A$1,COUNTIF(图纸材料表!B:B,"&lt;"&amp;A53)+1,7,COUNTIF(图纸材料表!B:B,"&lt;="&amp;A53)-COUNTIF(图纸材料表!B:B,"&lt;"&amp;A53),1)),"")</f>
        <v>600</v>
      </c>
      <c r="S53">
        <f t="shared" ca="1" si="31"/>
        <v>600</v>
      </c>
      <c r="T53">
        <f ca="1">IFERROR(VLOOKUP(MAX(OFFSET(图纸材料表!$A$1,COUNTIF(图纸材料表!B:B,"&lt;"&amp;A53)+1,5,COUNTIF(图纸材料表!B:B,"&lt;="&amp;A53)-COUNTIF(图纸材料表!B:B,"&lt;"&amp;A53),1)),OFFSET(图纸材料表!$A$1,COUNTIF(图纸材料表!B:B,"&lt;"&amp;A53)+1,5,COUNTIF(图纸材料表!B:B,"&lt;="&amp;A53)-COUNTIF(图纸材料表!B:B,"&lt;"&amp;A53),4),4),"")</f>
        <v>30</v>
      </c>
      <c r="U53">
        <f t="shared" si="82"/>
        <v>903</v>
      </c>
      <c r="V53" s="1">
        <f t="shared" si="83"/>
        <v>0</v>
      </c>
      <c r="W53" s="1" t="str">
        <f t="shared" si="84"/>
        <v>set:blockcity_items.json image:0</v>
      </c>
      <c r="X53" s="1">
        <f t="shared" si="85"/>
        <v>0</v>
      </c>
      <c r="Y53" s="1" t="s">
        <v>916</v>
      </c>
      <c r="Z53">
        <v>0</v>
      </c>
      <c r="AA53">
        <v>0</v>
      </c>
    </row>
    <row r="54" spans="1:27">
      <c r="A54" s="1">
        <v>904</v>
      </c>
      <c r="B54" s="1">
        <v>52</v>
      </c>
      <c r="C54" s="1">
        <v>0</v>
      </c>
      <c r="D54" s="1" t="s">
        <v>73</v>
      </c>
      <c r="E54" s="1">
        <v>1</v>
      </c>
      <c r="F54" s="7">
        <v>0</v>
      </c>
      <c r="G54" s="7">
        <f t="shared" si="76"/>
        <v>0</v>
      </c>
      <c r="H54" s="7">
        <f t="shared" si="77"/>
        <v>0</v>
      </c>
      <c r="I54" s="7">
        <f t="shared" si="78"/>
        <v>0</v>
      </c>
      <c r="J54" s="1">
        <v>2</v>
      </c>
      <c r="K54" s="7">
        <f t="shared" si="79"/>
        <v>0</v>
      </c>
      <c r="L54" s="7">
        <f t="shared" si="80"/>
        <v>0</v>
      </c>
      <c r="M54" s="129" t="s">
        <v>73</v>
      </c>
      <c r="N54" s="19" t="s">
        <v>920</v>
      </c>
      <c r="O54" s="1">
        <v>123</v>
      </c>
      <c r="P54">
        <f t="shared" si="81"/>
        <v>0</v>
      </c>
      <c r="Q54">
        <f t="shared" si="22"/>
        <v>0.1</v>
      </c>
      <c r="R54">
        <f ca="1">IFERROR(SUM(OFFSET(图纸材料表!$A$1,COUNTIF(图纸材料表!B:B,"&lt;"&amp;A54)+1,7,COUNTIF(图纸材料表!B:B,"&lt;="&amp;A54)-COUNTIF(图纸材料表!B:B,"&lt;"&amp;A54),1)),"")</f>
        <v>40</v>
      </c>
      <c r="S54">
        <f t="shared" ca="1" si="31"/>
        <v>40</v>
      </c>
      <c r="T54">
        <f ca="1">IFERROR(VLOOKUP(MAX(OFFSET(图纸材料表!$A$1,COUNTIF(图纸材料表!B:B,"&lt;"&amp;A54)+1,5,COUNTIF(图纸材料表!B:B,"&lt;="&amp;A54)-COUNTIF(图纸材料表!B:B,"&lt;"&amp;A54),1)),OFFSET(图纸材料表!$A$1,COUNTIF(图纸材料表!B:B,"&lt;"&amp;A54)+1,5,COUNTIF(图纸材料表!B:B,"&lt;="&amp;A54)-COUNTIF(图纸材料表!B:B,"&lt;"&amp;A54),4),4),"")</f>
        <v>10</v>
      </c>
      <c r="U54">
        <f t="shared" si="82"/>
        <v>904</v>
      </c>
      <c r="V54" s="1">
        <f t="shared" si="83"/>
        <v>0</v>
      </c>
      <c r="W54" s="1" t="str">
        <f t="shared" si="84"/>
        <v>set:blockcity_items.json image:0</v>
      </c>
      <c r="X54" s="1">
        <f t="shared" si="85"/>
        <v>0</v>
      </c>
      <c r="Y54" s="1" t="s">
        <v>916</v>
      </c>
      <c r="Z54">
        <v>0</v>
      </c>
      <c r="AA54">
        <v>0</v>
      </c>
    </row>
    <row r="55" spans="1:27">
      <c r="A55" s="1">
        <v>905</v>
      </c>
      <c r="B55" s="1">
        <v>53</v>
      </c>
      <c r="C55" s="1">
        <v>0</v>
      </c>
      <c r="D55" s="1" t="s">
        <v>73</v>
      </c>
      <c r="E55" s="1">
        <v>1</v>
      </c>
      <c r="F55" s="7">
        <v>0</v>
      </c>
      <c r="G55" s="7">
        <f t="shared" si="76"/>
        <v>0</v>
      </c>
      <c r="H55" s="7">
        <f t="shared" si="77"/>
        <v>0</v>
      </c>
      <c r="I55" s="7">
        <f t="shared" si="78"/>
        <v>0</v>
      </c>
      <c r="J55" s="1">
        <v>2</v>
      </c>
      <c r="K55" s="7">
        <f t="shared" si="79"/>
        <v>0</v>
      </c>
      <c r="L55" s="7">
        <f t="shared" si="80"/>
        <v>0</v>
      </c>
      <c r="M55" s="129" t="s">
        <v>73</v>
      </c>
      <c r="N55" s="19" t="s">
        <v>921</v>
      </c>
      <c r="O55" s="1">
        <v>123</v>
      </c>
      <c r="P55">
        <f t="shared" si="81"/>
        <v>0</v>
      </c>
      <c r="Q55">
        <f t="shared" si="22"/>
        <v>0.1</v>
      </c>
      <c r="R55">
        <f ca="1">IFERROR(SUM(OFFSET(图纸材料表!$A$1,COUNTIF(图纸材料表!B:B,"&lt;"&amp;A55)+1,7,COUNTIF(图纸材料表!B:B,"&lt;="&amp;A55)-COUNTIF(图纸材料表!B:B,"&lt;"&amp;A55),1)),"")</f>
        <v>60</v>
      </c>
      <c r="S55">
        <f t="shared" ca="1" si="31"/>
        <v>60</v>
      </c>
      <c r="T55">
        <f ca="1">IFERROR(VLOOKUP(MAX(OFFSET(图纸材料表!$A$1,COUNTIF(图纸材料表!B:B,"&lt;"&amp;A55)+1,5,COUNTIF(图纸材料表!B:B,"&lt;="&amp;A55)-COUNTIF(图纸材料表!B:B,"&lt;"&amp;A55),1)),OFFSET(图纸材料表!$A$1,COUNTIF(图纸材料表!B:B,"&lt;"&amp;A55)+1,5,COUNTIF(图纸材料表!B:B,"&lt;="&amp;A55)-COUNTIF(图纸材料表!B:B,"&lt;"&amp;A55),4),4),"")</f>
        <v>10</v>
      </c>
      <c r="U55">
        <f t="shared" si="82"/>
        <v>905</v>
      </c>
      <c r="V55" s="1">
        <f t="shared" si="83"/>
        <v>0</v>
      </c>
      <c r="W55" s="1" t="str">
        <f t="shared" si="84"/>
        <v>set:blockcity_items.json image:0</v>
      </c>
      <c r="X55" s="1">
        <f t="shared" si="85"/>
        <v>0</v>
      </c>
      <c r="Y55" s="1" t="s">
        <v>916</v>
      </c>
      <c r="Z55">
        <v>0</v>
      </c>
      <c r="AA55">
        <v>0</v>
      </c>
    </row>
    <row r="56" spans="1:27">
      <c r="A56" s="1">
        <v>906</v>
      </c>
      <c r="B56" s="1">
        <v>54</v>
      </c>
      <c r="C56" s="1">
        <v>0</v>
      </c>
      <c r="D56" s="1" t="s">
        <v>73</v>
      </c>
      <c r="E56" s="1">
        <v>1</v>
      </c>
      <c r="F56" s="7">
        <v>0</v>
      </c>
      <c r="G56" s="7">
        <f t="shared" si="76"/>
        <v>0</v>
      </c>
      <c r="H56" s="7">
        <f t="shared" si="77"/>
        <v>0</v>
      </c>
      <c r="I56" s="7">
        <f t="shared" si="78"/>
        <v>0</v>
      </c>
      <c r="J56" s="1">
        <v>2</v>
      </c>
      <c r="K56" s="7">
        <f t="shared" si="79"/>
        <v>0</v>
      </c>
      <c r="L56" s="7">
        <f t="shared" si="80"/>
        <v>0</v>
      </c>
      <c r="M56" s="129" t="s">
        <v>73</v>
      </c>
      <c r="N56" s="19" t="s">
        <v>922</v>
      </c>
      <c r="O56" s="1">
        <v>123</v>
      </c>
      <c r="P56">
        <f t="shared" si="81"/>
        <v>0</v>
      </c>
      <c r="Q56">
        <f t="shared" si="22"/>
        <v>0.1</v>
      </c>
      <c r="R56">
        <f ca="1">IFERROR(SUM(OFFSET(图纸材料表!$A$1,COUNTIF(图纸材料表!B:B,"&lt;"&amp;A56)+1,7,COUNTIF(图纸材料表!B:B,"&lt;="&amp;A56)-COUNTIF(图纸材料表!B:B,"&lt;"&amp;A56),1)),"")</f>
        <v>140</v>
      </c>
      <c r="S56">
        <f t="shared" ca="1" si="31"/>
        <v>140</v>
      </c>
      <c r="T56">
        <f ca="1">IFERROR(VLOOKUP(MAX(OFFSET(图纸材料表!$A$1,COUNTIF(图纸材料表!B:B,"&lt;"&amp;A56)+1,5,COUNTIF(图纸材料表!B:B,"&lt;="&amp;A56)-COUNTIF(图纸材料表!B:B,"&lt;"&amp;A56),1)),OFFSET(图纸材料表!$A$1,COUNTIF(图纸材料表!B:B,"&lt;"&amp;A56)+1,5,COUNTIF(图纸材料表!B:B,"&lt;="&amp;A56)-COUNTIF(图纸材料表!B:B,"&lt;"&amp;A56),4),4),"")</f>
        <v>10</v>
      </c>
      <c r="U56">
        <f t="shared" si="82"/>
        <v>906</v>
      </c>
      <c r="V56" s="1">
        <f t="shared" si="83"/>
        <v>0</v>
      </c>
      <c r="W56" s="1" t="str">
        <f t="shared" si="84"/>
        <v>set:blockcity_items.json image:0</v>
      </c>
      <c r="X56" s="1">
        <f t="shared" si="85"/>
        <v>0</v>
      </c>
      <c r="Y56" s="1" t="s">
        <v>916</v>
      </c>
      <c r="Z56">
        <v>0</v>
      </c>
      <c r="AA56">
        <v>0</v>
      </c>
    </row>
    <row r="57" spans="1:27">
      <c r="A57" s="1">
        <v>907</v>
      </c>
      <c r="B57" s="1">
        <v>55</v>
      </c>
      <c r="C57" s="1">
        <v>0</v>
      </c>
      <c r="D57" s="1" t="s">
        <v>73</v>
      </c>
      <c r="E57" s="1">
        <v>1</v>
      </c>
      <c r="F57" s="7">
        <v>0</v>
      </c>
      <c r="G57" s="7">
        <f t="shared" si="76"/>
        <v>0</v>
      </c>
      <c r="H57" s="7">
        <f t="shared" si="77"/>
        <v>0</v>
      </c>
      <c r="I57" s="7">
        <f t="shared" si="78"/>
        <v>0</v>
      </c>
      <c r="J57" s="1">
        <v>2</v>
      </c>
      <c r="K57" s="7">
        <f t="shared" si="79"/>
        <v>0</v>
      </c>
      <c r="L57" s="7">
        <f t="shared" si="80"/>
        <v>0</v>
      </c>
      <c r="M57" s="129" t="s">
        <v>73</v>
      </c>
      <c r="N57" s="19" t="s">
        <v>923</v>
      </c>
      <c r="O57" s="1">
        <v>123</v>
      </c>
      <c r="P57">
        <f t="shared" si="81"/>
        <v>0</v>
      </c>
      <c r="Q57">
        <f t="shared" si="22"/>
        <v>0.1</v>
      </c>
      <c r="R57">
        <f ca="1">IFERROR(SUM(OFFSET(图纸材料表!$A$1,COUNTIF(图纸材料表!B:B,"&lt;"&amp;A57)+1,7,COUNTIF(图纸材料表!B:B,"&lt;="&amp;A57)-COUNTIF(图纸材料表!B:B,"&lt;"&amp;A57),1)),"")</f>
        <v>80</v>
      </c>
      <c r="S57">
        <f t="shared" ca="1" si="31"/>
        <v>80</v>
      </c>
      <c r="T57">
        <f ca="1">IFERROR(VLOOKUP(MAX(OFFSET(图纸材料表!$A$1,COUNTIF(图纸材料表!B:B,"&lt;"&amp;A57)+1,5,COUNTIF(图纸材料表!B:B,"&lt;="&amp;A57)-COUNTIF(图纸材料表!B:B,"&lt;"&amp;A57),1)),OFFSET(图纸材料表!$A$1,COUNTIF(图纸材料表!B:B,"&lt;"&amp;A57)+1,5,COUNTIF(图纸材料表!B:B,"&lt;="&amp;A57)-COUNTIF(图纸材料表!B:B,"&lt;"&amp;A57),4),4),"")</f>
        <v>10</v>
      </c>
      <c r="U57">
        <f t="shared" si="82"/>
        <v>907</v>
      </c>
      <c r="V57" s="1">
        <f t="shared" si="83"/>
        <v>0</v>
      </c>
      <c r="W57" s="1" t="str">
        <f t="shared" si="84"/>
        <v>set:blockcity_items.json image:0</v>
      </c>
      <c r="X57" s="1">
        <f t="shared" si="85"/>
        <v>0</v>
      </c>
      <c r="Y57" s="1" t="s">
        <v>916</v>
      </c>
      <c r="Z57">
        <v>0</v>
      </c>
      <c r="AA57">
        <v>0</v>
      </c>
    </row>
    <row r="58" spans="1:27">
      <c r="A58" s="1">
        <v>908</v>
      </c>
      <c r="B58" s="1">
        <v>56</v>
      </c>
      <c r="C58" s="1">
        <v>0</v>
      </c>
      <c r="D58" s="1" t="s">
        <v>73</v>
      </c>
      <c r="E58" s="1">
        <v>1</v>
      </c>
      <c r="F58" s="7">
        <v>0</v>
      </c>
      <c r="G58" s="7">
        <f t="shared" si="76"/>
        <v>0</v>
      </c>
      <c r="H58" s="7">
        <f t="shared" si="77"/>
        <v>0</v>
      </c>
      <c r="I58" s="7">
        <f t="shared" si="78"/>
        <v>0</v>
      </c>
      <c r="J58" s="1">
        <v>2</v>
      </c>
      <c r="K58" s="7">
        <f t="shared" si="79"/>
        <v>0</v>
      </c>
      <c r="L58" s="7">
        <f t="shared" si="80"/>
        <v>0</v>
      </c>
      <c r="M58" s="129" t="s">
        <v>73</v>
      </c>
      <c r="N58" s="19" t="s">
        <v>924</v>
      </c>
      <c r="O58" s="1">
        <v>123</v>
      </c>
      <c r="P58">
        <f t="shared" si="81"/>
        <v>0</v>
      </c>
      <c r="Q58">
        <f t="shared" si="22"/>
        <v>0.1</v>
      </c>
      <c r="R58">
        <f ca="1">IFERROR(SUM(OFFSET(图纸材料表!$A$1,COUNTIF(图纸材料表!B:B,"&lt;"&amp;A58)+1,7,COUNTIF(图纸材料表!B:B,"&lt;="&amp;A58)-COUNTIF(图纸材料表!B:B,"&lt;"&amp;A58),1)),"")</f>
        <v>160</v>
      </c>
      <c r="S58">
        <f t="shared" ca="1" si="31"/>
        <v>160</v>
      </c>
      <c r="T58">
        <f ca="1">IFERROR(VLOOKUP(MAX(OFFSET(图纸材料表!$A$1,COUNTIF(图纸材料表!B:B,"&lt;"&amp;A58)+1,5,COUNTIF(图纸材料表!B:B,"&lt;="&amp;A58)-COUNTIF(图纸材料表!B:B,"&lt;"&amp;A58),1)),OFFSET(图纸材料表!$A$1,COUNTIF(图纸材料表!B:B,"&lt;"&amp;A58)+1,5,COUNTIF(图纸材料表!B:B,"&lt;="&amp;A58)-COUNTIF(图纸材料表!B:B,"&lt;"&amp;A58),4),4),"")</f>
        <v>10</v>
      </c>
      <c r="U58">
        <f t="shared" si="82"/>
        <v>908</v>
      </c>
      <c r="V58" s="1">
        <f t="shared" si="83"/>
        <v>0</v>
      </c>
      <c r="W58" s="1" t="str">
        <f t="shared" si="84"/>
        <v>set:blockcity_items.json image:0</v>
      </c>
      <c r="X58" s="1">
        <f t="shared" si="85"/>
        <v>0</v>
      </c>
      <c r="Y58" s="1" t="s">
        <v>916</v>
      </c>
      <c r="Z58">
        <v>0</v>
      </c>
      <c r="AA58">
        <v>0</v>
      </c>
    </row>
    <row r="59" spans="1:27">
      <c r="A59" s="1">
        <v>909</v>
      </c>
      <c r="B59" s="1">
        <v>57</v>
      </c>
      <c r="C59" s="1">
        <v>0</v>
      </c>
      <c r="D59" s="1" t="s">
        <v>73</v>
      </c>
      <c r="E59" s="1">
        <v>1</v>
      </c>
      <c r="F59" s="7">
        <v>0</v>
      </c>
      <c r="G59" s="7">
        <f t="shared" si="76"/>
        <v>0</v>
      </c>
      <c r="H59" s="7">
        <f t="shared" si="77"/>
        <v>0</v>
      </c>
      <c r="I59" s="7">
        <f t="shared" si="78"/>
        <v>0</v>
      </c>
      <c r="J59" s="1">
        <v>2</v>
      </c>
      <c r="K59" s="7">
        <f t="shared" si="79"/>
        <v>0</v>
      </c>
      <c r="L59" s="7">
        <f t="shared" si="80"/>
        <v>0</v>
      </c>
      <c r="M59" s="129" t="s">
        <v>73</v>
      </c>
      <c r="N59" s="19" t="s">
        <v>925</v>
      </c>
      <c r="O59" s="1">
        <v>123</v>
      </c>
      <c r="P59">
        <f t="shared" si="81"/>
        <v>0</v>
      </c>
      <c r="Q59">
        <f t="shared" si="22"/>
        <v>0.1</v>
      </c>
      <c r="R59">
        <f ca="1">IFERROR(SUM(OFFSET(图纸材料表!$A$1,COUNTIF(图纸材料表!B:B,"&lt;"&amp;A59)+1,7,COUNTIF(图纸材料表!B:B,"&lt;="&amp;A59)-COUNTIF(图纸材料表!B:B,"&lt;"&amp;A59),1)),"")</f>
        <v>240</v>
      </c>
      <c r="S59">
        <f t="shared" ca="1" si="31"/>
        <v>240</v>
      </c>
      <c r="T59">
        <f ca="1">IFERROR(VLOOKUP(MAX(OFFSET(图纸材料表!$A$1,COUNTIF(图纸材料表!B:B,"&lt;"&amp;A59)+1,5,COUNTIF(图纸材料表!B:B,"&lt;="&amp;A59)-COUNTIF(图纸材料表!B:B,"&lt;"&amp;A59),1)),OFFSET(图纸材料表!$A$1,COUNTIF(图纸材料表!B:B,"&lt;"&amp;A59)+1,5,COUNTIF(图纸材料表!B:B,"&lt;="&amp;A59)-COUNTIF(图纸材料表!B:B,"&lt;"&amp;A59),4),4),"")</f>
        <v>10</v>
      </c>
      <c r="U59">
        <f t="shared" si="82"/>
        <v>909</v>
      </c>
      <c r="V59" s="1">
        <f t="shared" si="83"/>
        <v>0</v>
      </c>
      <c r="W59" s="1" t="str">
        <f t="shared" si="84"/>
        <v>set:blockcity_items.json image:0</v>
      </c>
      <c r="X59" s="1">
        <f t="shared" si="85"/>
        <v>0</v>
      </c>
      <c r="Y59" s="1" t="s">
        <v>916</v>
      </c>
      <c r="Z59">
        <v>0</v>
      </c>
      <c r="AA59">
        <v>0</v>
      </c>
    </row>
    <row r="60" spans="1:27">
      <c r="A60" s="1">
        <v>910</v>
      </c>
      <c r="B60" s="1">
        <v>58</v>
      </c>
      <c r="C60" s="1">
        <v>0</v>
      </c>
      <c r="D60" s="1" t="s">
        <v>73</v>
      </c>
      <c r="E60" s="1">
        <v>1</v>
      </c>
      <c r="F60" s="7">
        <v>0</v>
      </c>
      <c r="G60" s="7">
        <f t="shared" si="76"/>
        <v>0</v>
      </c>
      <c r="H60" s="7">
        <f t="shared" si="77"/>
        <v>0</v>
      </c>
      <c r="I60" s="7">
        <f t="shared" si="78"/>
        <v>0</v>
      </c>
      <c r="J60" s="1">
        <v>2</v>
      </c>
      <c r="K60" s="7">
        <f t="shared" si="79"/>
        <v>0</v>
      </c>
      <c r="L60" s="7">
        <f t="shared" si="80"/>
        <v>0</v>
      </c>
      <c r="M60" s="129" t="s">
        <v>73</v>
      </c>
      <c r="N60" s="19" t="s">
        <v>926</v>
      </c>
      <c r="O60" s="1">
        <v>123</v>
      </c>
      <c r="P60">
        <f t="shared" si="81"/>
        <v>0</v>
      </c>
      <c r="Q60">
        <f t="shared" si="22"/>
        <v>0.1</v>
      </c>
      <c r="R60">
        <f ca="1">IFERROR(SUM(OFFSET(图纸材料表!$A$1,COUNTIF(图纸材料表!B:B,"&lt;"&amp;A60)+1,7,COUNTIF(图纸材料表!B:B,"&lt;="&amp;A60)-COUNTIF(图纸材料表!B:B,"&lt;"&amp;A60),1)),"")</f>
        <v>240</v>
      </c>
      <c r="S60">
        <f t="shared" ca="1" si="31"/>
        <v>240</v>
      </c>
      <c r="T60">
        <f ca="1">IFERROR(VLOOKUP(MAX(OFFSET(图纸材料表!$A$1,COUNTIF(图纸材料表!B:B,"&lt;"&amp;A60)+1,5,COUNTIF(图纸材料表!B:B,"&lt;="&amp;A60)-COUNTIF(图纸材料表!B:B,"&lt;"&amp;A60),1)),OFFSET(图纸材料表!$A$1,COUNTIF(图纸材料表!B:B,"&lt;"&amp;A60)+1,5,COUNTIF(图纸材料表!B:B,"&lt;="&amp;A60)-COUNTIF(图纸材料表!B:B,"&lt;"&amp;A60),4),4),"")</f>
        <v>10</v>
      </c>
      <c r="U60">
        <f t="shared" si="82"/>
        <v>910</v>
      </c>
      <c r="V60" s="1">
        <f t="shared" si="83"/>
        <v>0</v>
      </c>
      <c r="W60" s="1" t="str">
        <f t="shared" si="84"/>
        <v>set:blockcity_items.json image:0</v>
      </c>
      <c r="X60" s="1">
        <f t="shared" si="85"/>
        <v>0</v>
      </c>
      <c r="Y60" s="1" t="s">
        <v>916</v>
      </c>
      <c r="Z60">
        <v>0</v>
      </c>
      <c r="AA60">
        <v>0</v>
      </c>
    </row>
    <row r="61" spans="1:27">
      <c r="A61" s="1">
        <v>911</v>
      </c>
      <c r="B61" s="1">
        <v>59</v>
      </c>
      <c r="C61" s="1">
        <v>0</v>
      </c>
      <c r="D61" s="1" t="s">
        <v>73</v>
      </c>
      <c r="E61" s="1">
        <v>1</v>
      </c>
      <c r="F61" s="7">
        <v>0</v>
      </c>
      <c r="G61" s="7">
        <f t="shared" si="76"/>
        <v>0</v>
      </c>
      <c r="H61" s="7">
        <f t="shared" si="77"/>
        <v>0</v>
      </c>
      <c r="I61" s="7">
        <f t="shared" si="78"/>
        <v>0</v>
      </c>
      <c r="J61" s="1">
        <v>2</v>
      </c>
      <c r="K61" s="7">
        <f t="shared" si="79"/>
        <v>0</v>
      </c>
      <c r="L61" s="7">
        <f t="shared" si="80"/>
        <v>0</v>
      </c>
      <c r="M61" s="129" t="s">
        <v>73</v>
      </c>
      <c r="N61" s="19" t="s">
        <v>927</v>
      </c>
      <c r="O61" s="1">
        <v>123</v>
      </c>
      <c r="P61">
        <f t="shared" si="81"/>
        <v>0</v>
      </c>
      <c r="Q61">
        <f t="shared" si="22"/>
        <v>0.1</v>
      </c>
      <c r="R61">
        <f ca="1">IFERROR(SUM(OFFSET(图纸材料表!$A$1,COUNTIF(图纸材料表!B:B,"&lt;"&amp;A61)+1,7,COUNTIF(图纸材料表!B:B,"&lt;="&amp;A61)-COUNTIF(图纸材料表!B:B,"&lt;"&amp;A61),1)),"")</f>
        <v>160</v>
      </c>
      <c r="S61">
        <f t="shared" ca="1" si="31"/>
        <v>160</v>
      </c>
      <c r="T61">
        <f ca="1">IFERROR(VLOOKUP(MAX(OFFSET(图纸材料表!$A$1,COUNTIF(图纸材料表!B:B,"&lt;"&amp;A61)+1,5,COUNTIF(图纸材料表!B:B,"&lt;="&amp;A61)-COUNTIF(图纸材料表!B:B,"&lt;"&amp;A61),1)),OFFSET(图纸材料表!$A$1,COUNTIF(图纸材料表!B:B,"&lt;"&amp;A61)+1,5,COUNTIF(图纸材料表!B:B,"&lt;="&amp;A61)-COUNTIF(图纸材料表!B:B,"&lt;"&amp;A61),4),4),"")</f>
        <v>10</v>
      </c>
      <c r="U61">
        <f t="shared" si="82"/>
        <v>911</v>
      </c>
      <c r="V61" s="1">
        <f t="shared" si="83"/>
        <v>0</v>
      </c>
      <c r="W61" s="1" t="str">
        <f t="shared" si="84"/>
        <v>set:blockcity_items.json image:0</v>
      </c>
      <c r="X61" s="1">
        <f t="shared" si="85"/>
        <v>0</v>
      </c>
      <c r="Y61" s="1" t="s">
        <v>916</v>
      </c>
      <c r="Z61">
        <v>0</v>
      </c>
      <c r="AA61">
        <v>0</v>
      </c>
    </row>
    <row r="62" spans="1:27">
      <c r="A62" s="1">
        <v>912</v>
      </c>
      <c r="B62" s="1">
        <v>60</v>
      </c>
      <c r="C62" s="1">
        <v>0</v>
      </c>
      <c r="D62" s="1" t="s">
        <v>73</v>
      </c>
      <c r="E62" s="1">
        <v>1</v>
      </c>
      <c r="F62" s="7">
        <v>0</v>
      </c>
      <c r="G62" s="7">
        <f t="shared" ref="G62:G64" si="86">IF(D62="@@@",0,MID(D62,FIND("x",D62,1)+1,FIND("x",D62,FIND("x",D62,1)+1)-FIND("x",D62,1)-1)+0)</f>
        <v>0</v>
      </c>
      <c r="H62" s="7">
        <f t="shared" ref="H62:H64" si="87">IF(D62="@@@",0,MID(D62,FIND("x",D62,FIND("x",D62,1)+1)+1,FIND("-",D62,1)-FIND("x",D62,FIND("x",D62,1)+1)-1)+0)</f>
        <v>0</v>
      </c>
      <c r="I62" s="7">
        <f t="shared" ref="I62:I64" si="88">IF(D62="@@@",0,MID(D62,FIND("-",D62,1)+1,FIND(".",D62,1)-FIND("-",D62,1)-1)+0)</f>
        <v>0</v>
      </c>
      <c r="J62" s="1">
        <v>2</v>
      </c>
      <c r="K62" s="7">
        <f t="shared" ref="K62:K64" si="89">IF(D62="@@@",0,VLOOKUP(J62,图纸表_图纸分类,3,1))</f>
        <v>0</v>
      </c>
      <c r="L62" s="7">
        <f t="shared" ref="L62:L64" si="90">IF(D62="@@@",0,VLOOKUP(J62,图纸表_图纸分类,6,1))</f>
        <v>0</v>
      </c>
      <c r="M62" s="129" t="s">
        <v>73</v>
      </c>
      <c r="N62" s="19" t="s">
        <v>928</v>
      </c>
      <c r="O62" s="1">
        <v>123</v>
      </c>
      <c r="P62">
        <f t="shared" ref="P62:P63" si="91">IF(D62="@@@",0,P$2)</f>
        <v>0</v>
      </c>
      <c r="Q62">
        <f t="shared" si="22"/>
        <v>0.1</v>
      </c>
      <c r="R62">
        <f ca="1">IFERROR(SUM(OFFSET(图纸材料表!$A$1,COUNTIF(图纸材料表!B:B,"&lt;"&amp;A62)+1,7,COUNTIF(图纸材料表!B:B,"&lt;="&amp;A62)-COUNTIF(图纸材料表!B:B,"&lt;"&amp;A62),1)),"")</f>
        <v>320</v>
      </c>
      <c r="S62">
        <f t="shared" ca="1" si="31"/>
        <v>320</v>
      </c>
      <c r="T62">
        <f ca="1">IFERROR(VLOOKUP(MAX(OFFSET(图纸材料表!$A$1,COUNTIF(图纸材料表!B:B,"&lt;"&amp;A62)+1,5,COUNTIF(图纸材料表!B:B,"&lt;="&amp;A62)-COUNTIF(图纸材料表!B:B,"&lt;"&amp;A62),1)),OFFSET(图纸材料表!$A$1,COUNTIF(图纸材料表!B:B,"&lt;"&amp;A62)+1,5,COUNTIF(图纸材料表!B:B,"&lt;="&amp;A62)-COUNTIF(图纸材料表!B:B,"&lt;"&amp;A62),4),4),"")</f>
        <v>10</v>
      </c>
      <c r="U62">
        <f t="shared" ref="U62:U64" si="92">A62</f>
        <v>912</v>
      </c>
      <c r="V62" s="1">
        <f t="shared" ref="V62:V64" si="93">IF(D62="@@@",0,SUBSTITUTE(SUBSTITUTE(MID(LOWER(D62),1,FIND("_",D62,FIND("_",D62,1)+1)-1),"_","_100_",1),"build","building",1))</f>
        <v>0</v>
      </c>
      <c r="W62" s="1" t="str">
        <f t="shared" ref="W62:W64" si="94">"set:blockcity_items.json image:"&amp;V62</f>
        <v>set:blockcity_items.json image:0</v>
      </c>
      <c r="X62" s="1">
        <f t="shared" ref="X62:X64" si="95">IF(D62="@@@",0,SUBSTITUTE(SUBSTITUTE(MID(LOWER(D62),1,FIND("_",D62,FIND("_",D62,1)+1)-1),"_","_32_",1),"build","building",1))</f>
        <v>0</v>
      </c>
      <c r="Y62" s="1" t="s">
        <v>916</v>
      </c>
      <c r="Z62">
        <v>0</v>
      </c>
      <c r="AA62">
        <v>0</v>
      </c>
    </row>
    <row r="63" spans="1:27">
      <c r="A63" s="1">
        <v>913</v>
      </c>
      <c r="B63" s="1">
        <v>61</v>
      </c>
      <c r="C63" s="1">
        <v>0</v>
      </c>
      <c r="D63" s="1" t="s">
        <v>73</v>
      </c>
      <c r="E63" s="1">
        <v>1</v>
      </c>
      <c r="F63" s="7">
        <v>0</v>
      </c>
      <c r="G63" s="7">
        <f t="shared" si="86"/>
        <v>0</v>
      </c>
      <c r="H63" s="7">
        <f t="shared" si="87"/>
        <v>0</v>
      </c>
      <c r="I63" s="7">
        <f t="shared" si="88"/>
        <v>0</v>
      </c>
      <c r="J63" s="1">
        <v>2</v>
      </c>
      <c r="K63" s="7">
        <f t="shared" si="89"/>
        <v>0</v>
      </c>
      <c r="L63" s="7">
        <f t="shared" si="90"/>
        <v>0</v>
      </c>
      <c r="M63" s="129" t="s">
        <v>73</v>
      </c>
      <c r="N63" s="19" t="s">
        <v>929</v>
      </c>
      <c r="O63" s="1">
        <v>123</v>
      </c>
      <c r="P63">
        <f t="shared" si="91"/>
        <v>0</v>
      </c>
      <c r="Q63">
        <f t="shared" si="22"/>
        <v>0.1</v>
      </c>
      <c r="R63">
        <f ca="1">IFERROR(SUM(OFFSET(图纸材料表!$A$1,COUNTIF(图纸材料表!B:B,"&lt;"&amp;A63)+1,7,COUNTIF(图纸材料表!B:B,"&lt;="&amp;A63)-COUNTIF(图纸材料表!B:B,"&lt;"&amp;A63),1)),"")</f>
        <v>480</v>
      </c>
      <c r="S63">
        <f t="shared" ca="1" si="31"/>
        <v>480</v>
      </c>
      <c r="T63">
        <f ca="1">IFERROR(VLOOKUP(MAX(OFFSET(图纸材料表!$A$1,COUNTIF(图纸材料表!B:B,"&lt;"&amp;A63)+1,5,COUNTIF(图纸材料表!B:B,"&lt;="&amp;A63)-COUNTIF(图纸材料表!B:B,"&lt;"&amp;A63),1)),OFFSET(图纸材料表!$A$1,COUNTIF(图纸材料表!B:B,"&lt;"&amp;A63)+1,5,COUNTIF(图纸材料表!B:B,"&lt;="&amp;A63)-COUNTIF(图纸材料表!B:B,"&lt;"&amp;A63),4),4),"")</f>
        <v>10</v>
      </c>
      <c r="U63">
        <f t="shared" si="92"/>
        <v>913</v>
      </c>
      <c r="V63" s="1">
        <f t="shared" si="93"/>
        <v>0</v>
      </c>
      <c r="W63" s="1" t="str">
        <f t="shared" si="94"/>
        <v>set:blockcity_items.json image:0</v>
      </c>
      <c r="X63" s="1">
        <f t="shared" si="95"/>
        <v>0</v>
      </c>
      <c r="Y63" s="1" t="s">
        <v>916</v>
      </c>
      <c r="Z63">
        <v>0</v>
      </c>
      <c r="AA63">
        <v>0</v>
      </c>
    </row>
    <row r="64" spans="1:27">
      <c r="A64" s="1">
        <v>914</v>
      </c>
      <c r="B64" s="1">
        <v>62</v>
      </c>
      <c r="C64" s="1">
        <v>0</v>
      </c>
      <c r="D64" s="1" t="s">
        <v>930</v>
      </c>
      <c r="E64" s="1">
        <v>1</v>
      </c>
      <c r="F64" s="7">
        <v>0</v>
      </c>
      <c r="G64" s="7">
        <f t="shared" si="86"/>
        <v>11</v>
      </c>
      <c r="H64" s="7">
        <f t="shared" si="87"/>
        <v>5</v>
      </c>
      <c r="I64" s="7">
        <f t="shared" si="88"/>
        <v>0</v>
      </c>
      <c r="J64" s="1">
        <v>3</v>
      </c>
      <c r="K64" s="7" t="str">
        <f t="shared" si="89"/>
        <v>set:items.json image:drawing_2</v>
      </c>
      <c r="L64" s="7" t="str">
        <f t="shared" si="90"/>
        <v>drawing_tag_2</v>
      </c>
      <c r="M64" s="129" t="s">
        <v>73</v>
      </c>
      <c r="N64" s="19" t="s">
        <v>931</v>
      </c>
      <c r="O64" s="1">
        <v>123</v>
      </c>
      <c r="P64" s="1">
        <v>0</v>
      </c>
      <c r="Q64">
        <f t="shared" si="22"/>
        <v>0.1</v>
      </c>
      <c r="R64">
        <f ca="1">IFERROR(SUM(OFFSET(图纸材料表!$A$1,COUNTIF(图纸材料表!B:B,"&lt;"&amp;A64)+1,7,COUNTIF(图纸材料表!B:B,"&lt;="&amp;A64)-COUNTIF(图纸材料表!B:B,"&lt;"&amp;A64),1)),"")</f>
        <v>400</v>
      </c>
      <c r="S64">
        <f t="shared" ca="1" si="31"/>
        <v>400</v>
      </c>
      <c r="T64">
        <f ca="1">IFERROR(VLOOKUP(MAX(OFFSET(图纸材料表!$A$1,COUNTIF(图纸材料表!B:B,"&lt;"&amp;A64)+1,5,COUNTIF(图纸材料表!B:B,"&lt;="&amp;A64)-COUNTIF(图纸材料表!B:B,"&lt;"&amp;A64),1)),OFFSET(图纸材料表!$A$1,COUNTIF(图纸材料表!B:B,"&lt;"&amp;A64)+1,5,COUNTIF(图纸材料表!B:B,"&lt;="&amp;A64)-COUNTIF(图纸材料表!B:B,"&lt;"&amp;A64),4),4),"")</f>
        <v>70</v>
      </c>
      <c r="U64">
        <f t="shared" si="92"/>
        <v>914</v>
      </c>
      <c r="V64" s="1" t="str">
        <f t="shared" si="93"/>
        <v>guide_100_100</v>
      </c>
      <c r="W64" s="1" t="str">
        <f t="shared" si="94"/>
        <v>set:blockcity_items.json image:guide_100_100</v>
      </c>
      <c r="X64" s="1" t="str">
        <f t="shared" si="95"/>
        <v>guide_32_100</v>
      </c>
      <c r="Y64" s="1" t="s">
        <v>916</v>
      </c>
      <c r="Z64">
        <v>0</v>
      </c>
      <c r="AA64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/>
  <cols>
    <col min="1" max="1" width="9" style="78"/>
    <col min="2" max="2" width="29.875" style="78" customWidth="1"/>
    <col min="3" max="5" width="9" style="78" hidden="1" customWidth="1"/>
    <col min="6" max="6" width="13.75" style="78" hidden="1" customWidth="1"/>
    <col min="7" max="10" width="9" style="78" hidden="1" customWidth="1"/>
    <col min="11" max="19" width="9" style="78"/>
    <col min="20" max="16384" width="9" style="3"/>
  </cols>
  <sheetData>
    <row r="1" spans="1:22">
      <c r="A1" s="78" t="s">
        <v>932</v>
      </c>
      <c r="B1" s="78" t="s">
        <v>933</v>
      </c>
      <c r="C1" s="78" t="s">
        <v>62</v>
      </c>
      <c r="D1" s="78" t="s">
        <v>63</v>
      </c>
      <c r="E1" s="78" t="s">
        <v>64</v>
      </c>
      <c r="F1" s="78" t="s">
        <v>934</v>
      </c>
      <c r="G1" s="78" t="s">
        <v>935</v>
      </c>
      <c r="H1" s="78" t="s">
        <v>936</v>
      </c>
      <c r="I1" s="78" t="s">
        <v>937</v>
      </c>
      <c r="J1" s="78" t="s">
        <v>753</v>
      </c>
      <c r="K1" s="78" t="s">
        <v>818</v>
      </c>
      <c r="S1" s="78">
        <v>1072</v>
      </c>
      <c r="V1" s="3" t="s">
        <v>933</v>
      </c>
    </row>
    <row r="2" spans="1:22">
      <c r="A2" s="78" t="s">
        <v>658</v>
      </c>
      <c r="B2" s="78" t="s">
        <v>755</v>
      </c>
      <c r="C2" s="78" t="s">
        <v>938</v>
      </c>
      <c r="D2" s="78" t="s">
        <v>939</v>
      </c>
      <c r="E2" s="78" t="s">
        <v>940</v>
      </c>
      <c r="F2" s="78" t="s">
        <v>941</v>
      </c>
      <c r="G2" s="78" t="s">
        <v>754</v>
      </c>
      <c r="H2" s="78" t="s">
        <v>942</v>
      </c>
      <c r="I2" s="78" t="s">
        <v>660</v>
      </c>
      <c r="J2" s="78" t="s">
        <v>943</v>
      </c>
      <c r="K2" s="78" t="s">
        <v>944</v>
      </c>
      <c r="N2" s="79" t="s">
        <v>945</v>
      </c>
      <c r="O2" s="79" t="s">
        <v>660</v>
      </c>
      <c r="P2" s="79" t="s">
        <v>649</v>
      </c>
      <c r="S2" s="78">
        <v>3054</v>
      </c>
      <c r="V2" s="3" t="s">
        <v>755</v>
      </c>
    </row>
    <row r="3" spans="1:22">
      <c r="A3" s="78">
        <v>1</v>
      </c>
      <c r="B3" s="78" t="s">
        <v>946</v>
      </c>
      <c r="C3" s="78">
        <v>9</v>
      </c>
      <c r="D3" s="78">
        <v>9</v>
      </c>
      <c r="E3" s="78">
        <v>10</v>
      </c>
      <c r="F3" s="78" t="s">
        <v>947</v>
      </c>
      <c r="G3" s="78">
        <v>6</v>
      </c>
      <c r="H3" s="78">
        <v>44</v>
      </c>
      <c r="I3" s="78">
        <v>5</v>
      </c>
      <c r="J3" s="78">
        <v>53</v>
      </c>
      <c r="K3" s="78">
        <v>0</v>
      </c>
      <c r="L3" s="78">
        <f ca="1">SUM(M3:M10)</f>
        <v>1072</v>
      </c>
      <c r="M3" s="78">
        <f t="shared" ref="M3:M66" ca="1" si="0">OFFSET(P$1,MATCH(H3,N$1:N$65536,0)-1,0,1,1)*J3</f>
        <v>318</v>
      </c>
      <c r="N3" s="78">
        <v>1</v>
      </c>
      <c r="O3" s="78">
        <v>0</v>
      </c>
      <c r="P3" s="80">
        <v>2</v>
      </c>
      <c r="Q3" s="81"/>
      <c r="R3" s="82"/>
      <c r="S3" s="78">
        <v>1312</v>
      </c>
      <c r="V3" s="3" t="s">
        <v>946</v>
      </c>
    </row>
    <row r="4" spans="1:22">
      <c r="F4" s="78" t="s">
        <v>421</v>
      </c>
      <c r="G4" s="78">
        <f t="shared" ref="G4:G67" si="1">IF(LEN(B4)&gt;0,G3+1,G3)</f>
        <v>6</v>
      </c>
      <c r="H4" s="78">
        <v>72</v>
      </c>
      <c r="I4" s="78">
        <v>0</v>
      </c>
      <c r="J4" s="78">
        <v>1</v>
      </c>
      <c r="M4" s="78">
        <f t="shared" ca="1" si="0"/>
        <v>6</v>
      </c>
      <c r="N4" s="80">
        <v>2</v>
      </c>
      <c r="O4" s="80">
        <v>0</v>
      </c>
      <c r="P4" s="80">
        <v>2</v>
      </c>
      <c r="Q4" s="81"/>
      <c r="R4" s="82"/>
      <c r="S4" s="78">
        <v>2322</v>
      </c>
      <c r="V4" s="3" t="s">
        <v>948</v>
      </c>
    </row>
    <row r="5" spans="1:22">
      <c r="F5" s="78" t="s">
        <v>423</v>
      </c>
      <c r="G5" s="78">
        <f t="shared" si="1"/>
        <v>6</v>
      </c>
      <c r="H5" s="78">
        <v>85</v>
      </c>
      <c r="I5" s="78">
        <v>0</v>
      </c>
      <c r="J5" s="78">
        <v>27</v>
      </c>
      <c r="M5" s="78">
        <f t="shared" ca="1" si="0"/>
        <v>162</v>
      </c>
      <c r="N5" s="80">
        <v>3</v>
      </c>
      <c r="O5" s="80">
        <v>0</v>
      </c>
      <c r="P5" s="80">
        <v>2</v>
      </c>
      <c r="Q5" s="81"/>
      <c r="R5" s="82"/>
      <c r="S5" s="78">
        <v>2928</v>
      </c>
      <c r="V5" s="3" t="s">
        <v>949</v>
      </c>
    </row>
    <row r="6" spans="1:22">
      <c r="F6" s="78" t="s">
        <v>623</v>
      </c>
      <c r="G6" s="78">
        <f t="shared" si="1"/>
        <v>6</v>
      </c>
      <c r="H6" s="78">
        <v>89</v>
      </c>
      <c r="I6" s="78">
        <v>0</v>
      </c>
      <c r="J6" s="78">
        <v>1</v>
      </c>
      <c r="M6" s="78">
        <f t="shared" ca="1" si="0"/>
        <v>10</v>
      </c>
      <c r="N6" s="78">
        <v>4</v>
      </c>
      <c r="O6" s="78">
        <v>0</v>
      </c>
      <c r="P6" s="80">
        <v>2</v>
      </c>
      <c r="Q6" s="81"/>
      <c r="R6" s="82"/>
      <c r="S6" s="78">
        <v>2786</v>
      </c>
      <c r="V6" s="3" t="s">
        <v>950</v>
      </c>
    </row>
    <row r="7" spans="1:22">
      <c r="F7" s="78" t="s">
        <v>245</v>
      </c>
      <c r="G7" s="78">
        <f t="shared" si="1"/>
        <v>6</v>
      </c>
      <c r="H7" s="78">
        <v>98</v>
      </c>
      <c r="I7" s="78">
        <v>0</v>
      </c>
      <c r="J7" s="78">
        <v>53</v>
      </c>
      <c r="M7" s="78">
        <f t="shared" ca="1" si="0"/>
        <v>212</v>
      </c>
      <c r="N7" s="78">
        <v>12</v>
      </c>
      <c r="O7" s="80">
        <v>0</v>
      </c>
      <c r="P7" s="80">
        <v>2</v>
      </c>
      <c r="Q7" s="81"/>
      <c r="R7" s="82"/>
      <c r="S7" s="78">
        <v>1006</v>
      </c>
      <c r="V7" s="3" t="s">
        <v>951</v>
      </c>
    </row>
    <row r="8" spans="1:22">
      <c r="F8" s="78" t="s">
        <v>260</v>
      </c>
      <c r="G8" s="78">
        <f t="shared" si="1"/>
        <v>6</v>
      </c>
      <c r="H8" s="78">
        <v>98</v>
      </c>
      <c r="I8" s="78">
        <v>3</v>
      </c>
      <c r="J8" s="78">
        <v>1</v>
      </c>
      <c r="M8" s="78">
        <f t="shared" ca="1" si="0"/>
        <v>4</v>
      </c>
      <c r="N8" s="78">
        <v>17</v>
      </c>
      <c r="O8" s="78">
        <v>0</v>
      </c>
      <c r="P8" s="80">
        <v>2</v>
      </c>
      <c r="Q8" s="81"/>
      <c r="R8" s="82"/>
      <c r="S8" s="78">
        <v>2184</v>
      </c>
      <c r="V8" s="3" t="s">
        <v>952</v>
      </c>
    </row>
    <row r="9" spans="1:22">
      <c r="F9" s="78" t="s">
        <v>953</v>
      </c>
      <c r="G9" s="78">
        <f t="shared" si="1"/>
        <v>6</v>
      </c>
      <c r="H9" s="78">
        <v>109</v>
      </c>
      <c r="I9" s="78">
        <v>0</v>
      </c>
      <c r="J9" s="78">
        <v>40</v>
      </c>
      <c r="M9" s="78">
        <f t="shared" ca="1" si="0"/>
        <v>240</v>
      </c>
      <c r="N9" s="78">
        <v>17</v>
      </c>
      <c r="O9" s="78">
        <v>1</v>
      </c>
      <c r="P9" s="80">
        <v>2</v>
      </c>
      <c r="Q9" s="81"/>
      <c r="R9" s="82"/>
      <c r="S9" s="78">
        <v>2316</v>
      </c>
      <c r="V9" s="3" t="s">
        <v>954</v>
      </c>
    </row>
    <row r="10" spans="1:22">
      <c r="F10" s="78" t="s">
        <v>561</v>
      </c>
      <c r="G10" s="78">
        <f t="shared" si="1"/>
        <v>6</v>
      </c>
      <c r="H10" s="78">
        <v>251</v>
      </c>
      <c r="I10" s="78">
        <v>14</v>
      </c>
      <c r="J10" s="78">
        <v>20</v>
      </c>
      <c r="M10" s="78">
        <f t="shared" ca="1" si="0"/>
        <v>120</v>
      </c>
      <c r="N10" s="78">
        <v>17</v>
      </c>
      <c r="O10" s="78">
        <v>2</v>
      </c>
      <c r="P10" s="80">
        <v>2</v>
      </c>
      <c r="Q10" s="81"/>
      <c r="R10" s="82"/>
      <c r="S10" s="78">
        <v>3596</v>
      </c>
      <c r="V10" s="3" t="s">
        <v>955</v>
      </c>
    </row>
    <row r="11" spans="1:22">
      <c r="A11" s="78">
        <v>2</v>
      </c>
      <c r="B11" s="78" t="s">
        <v>948</v>
      </c>
      <c r="C11" s="78">
        <v>11</v>
      </c>
      <c r="D11" s="78">
        <v>11</v>
      </c>
      <c r="E11" s="78">
        <v>23</v>
      </c>
      <c r="F11" s="78" t="s">
        <v>144</v>
      </c>
      <c r="G11" s="78">
        <f t="shared" si="1"/>
        <v>7</v>
      </c>
      <c r="H11" s="78">
        <v>5</v>
      </c>
      <c r="I11" s="78">
        <v>3</v>
      </c>
      <c r="J11" s="78">
        <v>47</v>
      </c>
      <c r="K11" s="78">
        <v>0</v>
      </c>
      <c r="L11" s="78">
        <f ca="1">SUM(M11:M18)</f>
        <v>3054</v>
      </c>
      <c r="M11" s="78">
        <f t="shared" ca="1" si="0"/>
        <v>188</v>
      </c>
      <c r="N11" s="78">
        <v>17</v>
      </c>
      <c r="O11" s="78">
        <v>3</v>
      </c>
      <c r="P11" s="80">
        <v>2</v>
      </c>
      <c r="Q11" s="81"/>
      <c r="R11" s="82"/>
      <c r="S11" s="78">
        <v>4490</v>
      </c>
      <c r="V11" s="3" t="s">
        <v>956</v>
      </c>
    </row>
    <row r="12" spans="1:22">
      <c r="F12" s="78" t="s">
        <v>112</v>
      </c>
      <c r="G12" s="78">
        <f t="shared" si="1"/>
        <v>7</v>
      </c>
      <c r="H12" s="78">
        <v>17</v>
      </c>
      <c r="I12" s="78">
        <v>3</v>
      </c>
      <c r="J12" s="78">
        <v>73</v>
      </c>
      <c r="M12" s="78">
        <f t="shared" ca="1" si="0"/>
        <v>146</v>
      </c>
      <c r="N12" s="78">
        <v>78</v>
      </c>
      <c r="O12" s="78">
        <v>0</v>
      </c>
      <c r="P12" s="80">
        <v>2</v>
      </c>
      <c r="Q12" s="81"/>
      <c r="R12" s="82"/>
      <c r="S12" s="78">
        <v>1306</v>
      </c>
      <c r="V12" s="3" t="s">
        <v>957</v>
      </c>
    </row>
    <row r="13" spans="1:22">
      <c r="F13" s="78" t="s">
        <v>579</v>
      </c>
      <c r="G13" s="78">
        <f t="shared" si="1"/>
        <v>7</v>
      </c>
      <c r="H13" s="78">
        <v>65</v>
      </c>
      <c r="I13" s="78">
        <v>0</v>
      </c>
      <c r="J13" s="78">
        <v>11</v>
      </c>
      <c r="M13" s="78">
        <f t="shared" ca="1" si="0"/>
        <v>88</v>
      </c>
      <c r="N13" s="78">
        <v>162</v>
      </c>
      <c r="O13" s="78">
        <v>0</v>
      </c>
      <c r="P13" s="80">
        <v>2</v>
      </c>
      <c r="Q13" s="81"/>
      <c r="R13" s="82"/>
      <c r="S13" s="78">
        <v>1000</v>
      </c>
      <c r="V13" s="3" t="s">
        <v>958</v>
      </c>
    </row>
    <row r="14" spans="1:22">
      <c r="F14" s="78" t="s">
        <v>623</v>
      </c>
      <c r="G14" s="78">
        <f t="shared" si="1"/>
        <v>7</v>
      </c>
      <c r="H14" s="78">
        <v>89</v>
      </c>
      <c r="I14" s="78">
        <v>0</v>
      </c>
      <c r="J14" s="78">
        <v>7</v>
      </c>
      <c r="M14" s="78">
        <f t="shared" ca="1" si="0"/>
        <v>70</v>
      </c>
      <c r="N14" s="78">
        <v>162</v>
      </c>
      <c r="O14" s="78">
        <v>1</v>
      </c>
      <c r="P14" s="80">
        <v>2</v>
      </c>
      <c r="Q14" s="81"/>
      <c r="R14" s="82"/>
      <c r="S14" s="78">
        <v>890</v>
      </c>
      <c r="V14" s="3" t="s">
        <v>959</v>
      </c>
    </row>
    <row r="15" spans="1:22">
      <c r="F15" s="78" t="s">
        <v>462</v>
      </c>
      <c r="G15" s="78">
        <f t="shared" si="1"/>
        <v>7</v>
      </c>
      <c r="H15" s="78">
        <v>106</v>
      </c>
      <c r="I15" s="78">
        <v>0</v>
      </c>
      <c r="J15" s="78">
        <v>209</v>
      </c>
      <c r="M15" s="78">
        <f t="shared" ca="1" si="0"/>
        <v>1254</v>
      </c>
      <c r="N15" s="78">
        <v>5</v>
      </c>
      <c r="O15" s="78">
        <v>0</v>
      </c>
      <c r="P15" s="80">
        <v>4</v>
      </c>
      <c r="Q15" s="81"/>
      <c r="R15" s="82"/>
      <c r="S15" s="78">
        <v>74</v>
      </c>
      <c r="V15" s="3" t="s">
        <v>960</v>
      </c>
    </row>
    <row r="16" spans="1:22">
      <c r="F16" s="78" t="s">
        <v>481</v>
      </c>
      <c r="G16" s="78">
        <f t="shared" si="1"/>
        <v>7</v>
      </c>
      <c r="H16" s="78">
        <v>126</v>
      </c>
      <c r="I16" s="78">
        <v>3</v>
      </c>
      <c r="J16" s="78">
        <v>14</v>
      </c>
      <c r="M16" s="78">
        <f t="shared" ca="1" si="0"/>
        <v>84</v>
      </c>
      <c r="N16" s="78">
        <v>5</v>
      </c>
      <c r="O16" s="78">
        <v>1</v>
      </c>
      <c r="P16" s="80">
        <v>4</v>
      </c>
      <c r="Q16" s="81"/>
      <c r="R16" s="82"/>
      <c r="S16" s="78">
        <v>64</v>
      </c>
      <c r="V16" s="3" t="s">
        <v>888</v>
      </c>
    </row>
    <row r="17" spans="1:22">
      <c r="F17" s="78" t="s">
        <v>344</v>
      </c>
      <c r="G17" s="78">
        <f t="shared" si="1"/>
        <v>7</v>
      </c>
      <c r="H17" s="78">
        <v>18</v>
      </c>
      <c r="I17" s="78">
        <v>0</v>
      </c>
      <c r="J17" s="78">
        <v>175</v>
      </c>
      <c r="M17" s="78">
        <f t="shared" ca="1" si="0"/>
        <v>1050</v>
      </c>
      <c r="N17" s="78">
        <v>5</v>
      </c>
      <c r="O17" s="78">
        <v>2</v>
      </c>
      <c r="P17" s="80">
        <v>4</v>
      </c>
      <c r="Q17" s="81"/>
      <c r="R17" s="82"/>
      <c r="S17" s="78">
        <v>132</v>
      </c>
      <c r="V17" s="3" t="s">
        <v>891</v>
      </c>
    </row>
    <row r="18" spans="1:22">
      <c r="F18" s="78" t="s">
        <v>127</v>
      </c>
      <c r="G18" s="78">
        <f t="shared" si="1"/>
        <v>7</v>
      </c>
      <c r="H18" s="78">
        <v>162</v>
      </c>
      <c r="I18" s="78">
        <v>1</v>
      </c>
      <c r="J18" s="78">
        <v>87</v>
      </c>
      <c r="M18" s="78">
        <f t="shared" ca="1" si="0"/>
        <v>174</v>
      </c>
      <c r="N18" s="78">
        <v>5</v>
      </c>
      <c r="O18" s="78">
        <v>3</v>
      </c>
      <c r="P18" s="80">
        <v>4</v>
      </c>
      <c r="Q18" s="81"/>
      <c r="R18" s="82"/>
      <c r="S18" s="78">
        <v>244</v>
      </c>
      <c r="V18" s="3" t="s">
        <v>894</v>
      </c>
    </row>
    <row r="19" spans="1:22">
      <c r="A19" s="78">
        <v>3</v>
      </c>
      <c r="B19" s="78" t="s">
        <v>949</v>
      </c>
      <c r="C19" s="78">
        <v>11</v>
      </c>
      <c r="D19" s="78">
        <v>11</v>
      </c>
      <c r="E19" s="78">
        <v>13</v>
      </c>
      <c r="F19" s="78" t="s">
        <v>77</v>
      </c>
      <c r="G19" s="78">
        <f t="shared" si="1"/>
        <v>8</v>
      </c>
      <c r="H19" s="78">
        <v>2</v>
      </c>
      <c r="I19" s="78">
        <v>0</v>
      </c>
      <c r="J19" s="78">
        <v>6</v>
      </c>
      <c r="K19" s="78">
        <v>1</v>
      </c>
      <c r="L19" s="78">
        <f ca="1">SUM(M19:M34)</f>
        <v>1312</v>
      </c>
      <c r="M19" s="78">
        <f t="shared" ca="1" si="0"/>
        <v>12</v>
      </c>
      <c r="N19" s="78">
        <v>5</v>
      </c>
      <c r="O19" s="78">
        <v>4</v>
      </c>
      <c r="P19" s="80">
        <v>4</v>
      </c>
      <c r="Q19" s="81"/>
      <c r="R19" s="82"/>
      <c r="S19" s="78">
        <v>156</v>
      </c>
      <c r="V19" s="3" t="s">
        <v>897</v>
      </c>
    </row>
    <row r="20" spans="1:22">
      <c r="F20" s="78" t="s">
        <v>132</v>
      </c>
      <c r="G20" s="78">
        <f t="shared" si="1"/>
        <v>8</v>
      </c>
      <c r="H20" s="78">
        <v>5</v>
      </c>
      <c r="I20" s="78">
        <v>0</v>
      </c>
      <c r="J20" s="78">
        <v>41</v>
      </c>
      <c r="M20" s="78">
        <f t="shared" ca="1" si="0"/>
        <v>164</v>
      </c>
      <c r="N20" s="78">
        <v>5</v>
      </c>
      <c r="O20" s="78">
        <v>5</v>
      </c>
      <c r="P20" s="80">
        <v>4</v>
      </c>
      <c r="Q20" s="81"/>
      <c r="R20" s="82"/>
      <c r="S20" s="78">
        <v>344</v>
      </c>
      <c r="V20" s="3" t="s">
        <v>900</v>
      </c>
    </row>
    <row r="21" spans="1:22">
      <c r="F21" s="78" t="s">
        <v>140</v>
      </c>
      <c r="G21" s="78">
        <f t="shared" si="1"/>
        <v>8</v>
      </c>
      <c r="H21" s="78">
        <v>5</v>
      </c>
      <c r="I21" s="78">
        <v>2</v>
      </c>
      <c r="J21" s="78">
        <v>15</v>
      </c>
      <c r="M21" s="78">
        <f t="shared" ca="1" si="0"/>
        <v>60</v>
      </c>
      <c r="N21" s="78">
        <v>20</v>
      </c>
      <c r="O21" s="78">
        <v>0</v>
      </c>
      <c r="P21" s="80">
        <v>4</v>
      </c>
      <c r="Q21" s="81"/>
      <c r="R21" s="82"/>
      <c r="S21" s="78">
        <v>118</v>
      </c>
      <c r="V21" s="3" t="s">
        <v>903</v>
      </c>
    </row>
    <row r="22" spans="1:22">
      <c r="F22" s="78" t="s">
        <v>98</v>
      </c>
      <c r="G22" s="78">
        <f t="shared" si="1"/>
        <v>8</v>
      </c>
      <c r="H22" s="78">
        <v>17</v>
      </c>
      <c r="I22" s="78">
        <v>0</v>
      </c>
      <c r="J22" s="78">
        <v>32</v>
      </c>
      <c r="M22" s="78">
        <f t="shared" ca="1" si="0"/>
        <v>64</v>
      </c>
      <c r="N22" s="78">
        <v>24</v>
      </c>
      <c r="O22" s="78">
        <v>0</v>
      </c>
      <c r="P22" s="80">
        <v>4</v>
      </c>
      <c r="Q22" s="81"/>
      <c r="R22" s="82"/>
      <c r="S22" s="78">
        <v>116</v>
      </c>
      <c r="V22" s="3" t="s">
        <v>905</v>
      </c>
    </row>
    <row r="23" spans="1:22">
      <c r="F23" s="78" t="s">
        <v>374</v>
      </c>
      <c r="G23" s="78">
        <f t="shared" si="1"/>
        <v>8</v>
      </c>
      <c r="H23" s="78">
        <v>30</v>
      </c>
      <c r="I23" s="78">
        <v>0</v>
      </c>
      <c r="J23" s="78">
        <v>3</v>
      </c>
      <c r="M23" s="78">
        <f t="shared" ca="1" si="0"/>
        <v>18</v>
      </c>
      <c r="N23" s="78">
        <v>35</v>
      </c>
      <c r="O23" s="78">
        <v>0</v>
      </c>
      <c r="P23" s="80">
        <v>4</v>
      </c>
      <c r="Q23" s="81"/>
      <c r="R23" s="82"/>
      <c r="V23" s="3" t="s">
        <v>908</v>
      </c>
    </row>
    <row r="24" spans="1:22">
      <c r="F24" s="78" t="s">
        <v>961</v>
      </c>
      <c r="G24" s="78">
        <f t="shared" si="1"/>
        <v>8</v>
      </c>
      <c r="H24" s="78">
        <v>38</v>
      </c>
      <c r="I24" s="78">
        <v>0</v>
      </c>
      <c r="J24" s="78">
        <v>6</v>
      </c>
      <c r="M24" s="78">
        <f t="shared" ca="1" si="0"/>
        <v>48</v>
      </c>
      <c r="N24" s="78">
        <v>35</v>
      </c>
      <c r="O24" s="78">
        <v>1</v>
      </c>
      <c r="P24" s="80">
        <v>4</v>
      </c>
      <c r="Q24" s="81"/>
      <c r="R24" s="82"/>
      <c r="V24" s="3" t="s">
        <v>911</v>
      </c>
    </row>
    <row r="25" spans="1:22">
      <c r="F25" s="78" t="s">
        <v>573</v>
      </c>
      <c r="G25" s="78">
        <f t="shared" si="1"/>
        <v>8</v>
      </c>
      <c r="H25" s="78">
        <v>50</v>
      </c>
      <c r="I25" s="78">
        <v>1</v>
      </c>
      <c r="J25" s="78">
        <v>2</v>
      </c>
      <c r="M25" s="78">
        <f t="shared" ca="1" si="0"/>
        <v>16</v>
      </c>
      <c r="N25" s="78">
        <v>35</v>
      </c>
      <c r="O25" s="78">
        <v>2</v>
      </c>
      <c r="P25" s="80">
        <v>4</v>
      </c>
      <c r="Q25" s="81"/>
      <c r="R25" s="82"/>
      <c r="V25" s="3" t="s">
        <v>914</v>
      </c>
    </row>
    <row r="26" spans="1:22">
      <c r="F26" s="78" t="s">
        <v>415</v>
      </c>
      <c r="G26" s="78">
        <f t="shared" si="1"/>
        <v>8</v>
      </c>
      <c r="H26" s="78">
        <v>53</v>
      </c>
      <c r="I26" s="78">
        <v>0</v>
      </c>
      <c r="J26" s="78">
        <v>53</v>
      </c>
      <c r="M26" s="78">
        <f t="shared" ca="1" si="0"/>
        <v>318</v>
      </c>
      <c r="N26" s="78">
        <v>35</v>
      </c>
      <c r="O26" s="78">
        <v>3</v>
      </c>
      <c r="P26" s="80">
        <v>4</v>
      </c>
      <c r="Q26" s="81"/>
      <c r="R26" s="82"/>
      <c r="V26"/>
    </row>
    <row r="27" spans="1:22">
      <c r="F27" s="78" t="s">
        <v>579</v>
      </c>
      <c r="G27" s="78">
        <f t="shared" si="1"/>
        <v>8</v>
      </c>
      <c r="H27" s="78">
        <v>65</v>
      </c>
      <c r="I27" s="78">
        <v>0</v>
      </c>
      <c r="J27" s="78">
        <v>4</v>
      </c>
      <c r="M27" s="78">
        <f t="shared" ca="1" si="0"/>
        <v>32</v>
      </c>
      <c r="N27" s="78">
        <v>35</v>
      </c>
      <c r="O27" s="78">
        <v>4</v>
      </c>
      <c r="P27" s="80">
        <v>4</v>
      </c>
      <c r="Q27" s="81"/>
      <c r="R27" s="82"/>
      <c r="V27"/>
    </row>
    <row r="28" spans="1:22">
      <c r="F28" s="78" t="s">
        <v>423</v>
      </c>
      <c r="G28" s="78">
        <f t="shared" si="1"/>
        <v>8</v>
      </c>
      <c r="H28" s="78">
        <v>85</v>
      </c>
      <c r="I28" s="78">
        <v>0</v>
      </c>
      <c r="J28" s="78">
        <v>14</v>
      </c>
      <c r="M28" s="78">
        <f t="shared" ca="1" si="0"/>
        <v>84</v>
      </c>
      <c r="N28" s="78">
        <v>35</v>
      </c>
      <c r="O28" s="78">
        <v>5</v>
      </c>
      <c r="P28" s="80">
        <v>4</v>
      </c>
      <c r="Q28" s="81"/>
      <c r="R28" s="82"/>
      <c r="V28"/>
    </row>
    <row r="29" spans="1:22">
      <c r="F29" s="78" t="s">
        <v>457</v>
      </c>
      <c r="G29" s="78">
        <f t="shared" si="1"/>
        <v>8</v>
      </c>
      <c r="H29" s="78">
        <v>96</v>
      </c>
      <c r="I29" s="78">
        <v>0</v>
      </c>
      <c r="J29" s="78">
        <v>10</v>
      </c>
      <c r="M29" s="78">
        <f t="shared" ca="1" si="0"/>
        <v>60</v>
      </c>
      <c r="N29" s="78">
        <v>35</v>
      </c>
      <c r="O29" s="78">
        <v>6</v>
      </c>
      <c r="P29" s="80">
        <v>4</v>
      </c>
      <c r="Q29" s="81"/>
      <c r="R29" s="82"/>
      <c r="V29"/>
    </row>
    <row r="30" spans="1:22">
      <c r="F30" s="78" t="s">
        <v>245</v>
      </c>
      <c r="G30" s="78">
        <f t="shared" si="1"/>
        <v>8</v>
      </c>
      <c r="H30" s="78">
        <v>98</v>
      </c>
      <c r="I30" s="78">
        <v>0</v>
      </c>
      <c r="J30" s="78">
        <v>19</v>
      </c>
      <c r="M30" s="78">
        <f t="shared" ca="1" si="0"/>
        <v>76</v>
      </c>
      <c r="N30" s="78">
        <v>35</v>
      </c>
      <c r="O30" s="78">
        <v>7</v>
      </c>
      <c r="P30" s="80">
        <v>4</v>
      </c>
      <c r="Q30" s="81"/>
      <c r="R30" s="82"/>
      <c r="V30"/>
    </row>
    <row r="31" spans="1:22">
      <c r="F31" s="78" t="s">
        <v>459</v>
      </c>
      <c r="G31" s="78">
        <f t="shared" si="1"/>
        <v>8</v>
      </c>
      <c r="H31" s="78">
        <v>102</v>
      </c>
      <c r="I31" s="78">
        <v>0</v>
      </c>
      <c r="J31" s="78">
        <v>18</v>
      </c>
      <c r="M31" s="78">
        <f t="shared" ca="1" si="0"/>
        <v>108</v>
      </c>
      <c r="N31" s="78">
        <v>35</v>
      </c>
      <c r="O31" s="78">
        <v>8</v>
      </c>
      <c r="P31" s="80">
        <v>4</v>
      </c>
      <c r="Q31" s="81"/>
      <c r="R31" s="82"/>
      <c r="V31"/>
    </row>
    <row r="32" spans="1:22">
      <c r="F32" s="78" t="s">
        <v>475</v>
      </c>
      <c r="G32" s="78">
        <f t="shared" si="1"/>
        <v>8</v>
      </c>
      <c r="H32" s="78">
        <v>126</v>
      </c>
      <c r="I32" s="78">
        <v>0</v>
      </c>
      <c r="J32" s="78">
        <v>22</v>
      </c>
      <c r="M32" s="78">
        <f t="shared" ca="1" si="0"/>
        <v>132</v>
      </c>
      <c r="N32" s="78">
        <v>35</v>
      </c>
      <c r="O32" s="78">
        <v>9</v>
      </c>
      <c r="P32" s="80">
        <v>4</v>
      </c>
      <c r="Q32" s="81"/>
      <c r="R32" s="82"/>
      <c r="V32"/>
    </row>
    <row r="33" spans="1:22">
      <c r="F33" s="78" t="s">
        <v>962</v>
      </c>
      <c r="G33" s="78">
        <f t="shared" si="1"/>
        <v>8</v>
      </c>
      <c r="H33" s="78">
        <v>126</v>
      </c>
      <c r="I33" s="78">
        <v>2</v>
      </c>
      <c r="J33" s="78">
        <v>18</v>
      </c>
      <c r="M33" s="78">
        <f t="shared" ca="1" si="0"/>
        <v>108</v>
      </c>
      <c r="N33" s="78">
        <v>35</v>
      </c>
      <c r="O33" s="78">
        <v>10</v>
      </c>
      <c r="P33" s="80">
        <v>4</v>
      </c>
      <c r="Q33" s="81"/>
      <c r="R33" s="82"/>
      <c r="V33"/>
    </row>
    <row r="34" spans="1:22">
      <c r="F34" s="78" t="s">
        <v>491</v>
      </c>
      <c r="G34" s="78">
        <f t="shared" si="1"/>
        <v>8</v>
      </c>
      <c r="H34" s="78">
        <v>135</v>
      </c>
      <c r="I34" s="78">
        <v>0</v>
      </c>
      <c r="J34" s="78">
        <v>2</v>
      </c>
      <c r="M34" s="78">
        <f t="shared" ca="1" si="0"/>
        <v>12</v>
      </c>
      <c r="N34" s="78">
        <v>35</v>
      </c>
      <c r="O34" s="78">
        <v>11</v>
      </c>
      <c r="P34" s="80">
        <v>4</v>
      </c>
      <c r="Q34" s="81"/>
      <c r="R34" s="82"/>
      <c r="V34"/>
    </row>
    <row r="35" spans="1:22">
      <c r="A35" s="78">
        <v>4</v>
      </c>
      <c r="B35" s="78" t="s">
        <v>950</v>
      </c>
      <c r="C35" s="78">
        <v>11</v>
      </c>
      <c r="D35" s="78">
        <v>11</v>
      </c>
      <c r="E35" s="78">
        <v>12</v>
      </c>
      <c r="F35" s="78" t="s">
        <v>77</v>
      </c>
      <c r="G35" s="78">
        <f t="shared" si="1"/>
        <v>9</v>
      </c>
      <c r="H35" s="78">
        <v>2</v>
      </c>
      <c r="I35" s="78">
        <v>0</v>
      </c>
      <c r="J35" s="78">
        <v>2</v>
      </c>
      <c r="K35" s="78">
        <v>1</v>
      </c>
      <c r="L35" s="78">
        <f ca="1">SUM(M35:M47)</f>
        <v>2322</v>
      </c>
      <c r="M35" s="78">
        <f t="shared" ca="1" si="0"/>
        <v>4</v>
      </c>
      <c r="N35" s="78">
        <v>35</v>
      </c>
      <c r="O35" s="78">
        <v>12</v>
      </c>
      <c r="P35" s="80">
        <v>4</v>
      </c>
      <c r="Q35" s="81"/>
      <c r="R35" s="82"/>
      <c r="V35"/>
    </row>
    <row r="36" spans="1:22">
      <c r="F36" s="78" t="s">
        <v>132</v>
      </c>
      <c r="G36" s="78">
        <f t="shared" si="1"/>
        <v>9</v>
      </c>
      <c r="H36" s="78">
        <v>5</v>
      </c>
      <c r="I36" s="78">
        <v>0</v>
      </c>
      <c r="J36" s="78">
        <v>46</v>
      </c>
      <c r="M36" s="78">
        <f t="shared" ca="1" si="0"/>
        <v>184</v>
      </c>
      <c r="N36" s="78">
        <v>35</v>
      </c>
      <c r="O36" s="78">
        <v>13</v>
      </c>
      <c r="P36" s="80">
        <v>4</v>
      </c>
      <c r="Q36" s="81"/>
      <c r="R36" s="82"/>
      <c r="V36"/>
    </row>
    <row r="37" spans="1:22">
      <c r="F37" s="78" t="s">
        <v>140</v>
      </c>
      <c r="G37" s="78">
        <f t="shared" si="1"/>
        <v>9</v>
      </c>
      <c r="H37" s="78">
        <v>5</v>
      </c>
      <c r="I37" s="78">
        <v>2</v>
      </c>
      <c r="J37" s="78">
        <v>34</v>
      </c>
      <c r="M37" s="78">
        <f t="shared" ca="1" si="0"/>
        <v>136</v>
      </c>
      <c r="N37" s="78">
        <v>35</v>
      </c>
      <c r="O37" s="78">
        <v>14</v>
      </c>
      <c r="P37" s="80">
        <v>4</v>
      </c>
      <c r="Q37" s="81"/>
      <c r="R37" s="82"/>
      <c r="V37"/>
    </row>
    <row r="38" spans="1:22">
      <c r="F38" s="78" t="s">
        <v>98</v>
      </c>
      <c r="G38" s="78">
        <f t="shared" si="1"/>
        <v>9</v>
      </c>
      <c r="H38" s="78">
        <v>17</v>
      </c>
      <c r="I38" s="78">
        <v>0</v>
      </c>
      <c r="J38" s="78">
        <v>46</v>
      </c>
      <c r="M38" s="78">
        <f t="shared" ca="1" si="0"/>
        <v>92</v>
      </c>
      <c r="N38" s="78">
        <v>35</v>
      </c>
      <c r="O38" s="78">
        <v>15</v>
      </c>
      <c r="P38" s="80">
        <v>4</v>
      </c>
      <c r="Q38" s="81"/>
      <c r="R38" s="82"/>
      <c r="V38"/>
    </row>
    <row r="39" spans="1:22">
      <c r="F39" s="78" t="s">
        <v>961</v>
      </c>
      <c r="G39" s="78">
        <f t="shared" si="1"/>
        <v>9</v>
      </c>
      <c r="H39" s="78">
        <v>38</v>
      </c>
      <c r="I39" s="78">
        <v>0</v>
      </c>
      <c r="J39" s="78">
        <v>2</v>
      </c>
      <c r="M39" s="78">
        <f t="shared" ca="1" si="0"/>
        <v>16</v>
      </c>
      <c r="N39" s="78">
        <v>45</v>
      </c>
      <c r="O39" s="78">
        <v>0</v>
      </c>
      <c r="P39" s="80">
        <v>4</v>
      </c>
      <c r="Q39" s="81"/>
      <c r="R39" s="82"/>
      <c r="V39"/>
    </row>
    <row r="40" spans="1:22">
      <c r="F40" s="78" t="s">
        <v>235</v>
      </c>
      <c r="G40" s="78">
        <f t="shared" si="1"/>
        <v>9</v>
      </c>
      <c r="H40" s="78">
        <v>45</v>
      </c>
      <c r="I40" s="78">
        <v>0</v>
      </c>
      <c r="J40" s="78">
        <v>93</v>
      </c>
      <c r="M40" s="78">
        <f t="shared" ca="1" si="0"/>
        <v>372</v>
      </c>
      <c r="N40" s="78">
        <v>79</v>
      </c>
      <c r="O40" s="78">
        <v>0</v>
      </c>
      <c r="P40" s="80">
        <v>4</v>
      </c>
      <c r="Q40" s="81"/>
      <c r="R40" s="82"/>
      <c r="V40"/>
    </row>
    <row r="41" spans="1:22">
      <c r="F41" s="78" t="s">
        <v>423</v>
      </c>
      <c r="G41" s="78">
        <f t="shared" si="1"/>
        <v>9</v>
      </c>
      <c r="H41" s="78">
        <v>85</v>
      </c>
      <c r="I41" s="78">
        <v>0</v>
      </c>
      <c r="J41" s="78">
        <v>44</v>
      </c>
      <c r="M41" s="78">
        <f t="shared" ca="1" si="0"/>
        <v>264</v>
      </c>
      <c r="N41" s="78">
        <v>98</v>
      </c>
      <c r="O41" s="78">
        <v>0</v>
      </c>
      <c r="P41" s="80">
        <v>4</v>
      </c>
      <c r="Q41" s="81"/>
      <c r="R41" s="82"/>
      <c r="V41"/>
    </row>
    <row r="42" spans="1:22">
      <c r="F42" s="78" t="s">
        <v>457</v>
      </c>
      <c r="G42" s="78">
        <f t="shared" si="1"/>
        <v>9</v>
      </c>
      <c r="H42" s="78">
        <v>96</v>
      </c>
      <c r="I42" s="78">
        <v>0</v>
      </c>
      <c r="J42" s="78">
        <v>4</v>
      </c>
      <c r="M42" s="78">
        <f t="shared" ca="1" si="0"/>
        <v>24</v>
      </c>
      <c r="N42" s="78">
        <v>98</v>
      </c>
      <c r="O42" s="78">
        <v>1</v>
      </c>
      <c r="P42" s="80">
        <v>4</v>
      </c>
      <c r="Q42" s="81"/>
      <c r="R42" s="82"/>
      <c r="V42"/>
    </row>
    <row r="43" spans="1:22">
      <c r="F43" s="78" t="s">
        <v>459</v>
      </c>
      <c r="G43" s="78">
        <f t="shared" si="1"/>
        <v>9</v>
      </c>
      <c r="H43" s="78">
        <v>102</v>
      </c>
      <c r="I43" s="78">
        <v>0</v>
      </c>
      <c r="J43" s="78">
        <v>89</v>
      </c>
      <c r="M43" s="78">
        <f t="shared" ca="1" si="0"/>
        <v>534</v>
      </c>
      <c r="N43" s="78">
        <v>98</v>
      </c>
      <c r="O43" s="78">
        <v>2</v>
      </c>
      <c r="P43" s="80">
        <v>4</v>
      </c>
      <c r="Q43" s="81"/>
      <c r="R43" s="82"/>
      <c r="V43"/>
    </row>
    <row r="44" spans="1:22">
      <c r="F44" s="78" t="s">
        <v>465</v>
      </c>
      <c r="G44" s="78">
        <f t="shared" si="1"/>
        <v>9</v>
      </c>
      <c r="H44" s="78">
        <v>108</v>
      </c>
      <c r="I44" s="78">
        <v>0</v>
      </c>
      <c r="J44" s="78">
        <v>11</v>
      </c>
      <c r="M44" s="78">
        <f t="shared" ca="1" si="0"/>
        <v>66</v>
      </c>
      <c r="N44" s="78">
        <v>98</v>
      </c>
      <c r="O44" s="78">
        <v>3</v>
      </c>
      <c r="P44" s="80">
        <v>4</v>
      </c>
      <c r="Q44" s="81"/>
      <c r="R44" s="82"/>
      <c r="V44"/>
    </row>
    <row r="45" spans="1:22">
      <c r="F45" s="78" t="s">
        <v>962</v>
      </c>
      <c r="G45" s="78">
        <f t="shared" si="1"/>
        <v>9</v>
      </c>
      <c r="H45" s="78">
        <v>126</v>
      </c>
      <c r="I45" s="78">
        <v>0</v>
      </c>
      <c r="J45" s="78">
        <v>70</v>
      </c>
      <c r="M45" s="78">
        <f t="shared" ca="1" si="0"/>
        <v>420</v>
      </c>
      <c r="N45" s="78">
        <v>171</v>
      </c>
      <c r="O45" s="78">
        <v>0</v>
      </c>
      <c r="P45" s="80">
        <v>4</v>
      </c>
      <c r="Q45" s="81"/>
      <c r="R45" s="82"/>
      <c r="V45"/>
    </row>
    <row r="46" spans="1:22">
      <c r="F46" s="78" t="s">
        <v>962</v>
      </c>
      <c r="G46" s="78">
        <f t="shared" si="1"/>
        <v>9</v>
      </c>
      <c r="H46" s="78">
        <v>126</v>
      </c>
      <c r="I46" s="78">
        <v>2</v>
      </c>
      <c r="J46" s="78">
        <v>30</v>
      </c>
      <c r="M46" s="78">
        <f t="shared" ca="1" si="0"/>
        <v>180</v>
      </c>
      <c r="N46" s="78">
        <v>171</v>
      </c>
      <c r="O46" s="78">
        <v>1</v>
      </c>
      <c r="P46" s="80">
        <v>4</v>
      </c>
      <c r="Q46" s="81"/>
      <c r="R46" s="82"/>
      <c r="V46"/>
    </row>
    <row r="47" spans="1:22">
      <c r="F47" s="78" t="s">
        <v>491</v>
      </c>
      <c r="G47" s="78">
        <f t="shared" si="1"/>
        <v>9</v>
      </c>
      <c r="H47" s="78">
        <v>135</v>
      </c>
      <c r="I47" s="78">
        <v>0</v>
      </c>
      <c r="J47" s="78">
        <v>5</v>
      </c>
      <c r="M47" s="78">
        <f t="shared" ca="1" si="0"/>
        <v>30</v>
      </c>
      <c r="N47" s="78">
        <v>171</v>
      </c>
      <c r="O47" s="78">
        <v>2</v>
      </c>
      <c r="P47" s="80">
        <v>4</v>
      </c>
      <c r="Q47" s="81"/>
      <c r="R47" s="82"/>
      <c r="V47"/>
    </row>
    <row r="48" spans="1:22">
      <c r="A48" s="78">
        <v>5</v>
      </c>
      <c r="B48" s="78" t="s">
        <v>951</v>
      </c>
      <c r="C48" s="78">
        <v>11</v>
      </c>
      <c r="D48" s="78">
        <v>11</v>
      </c>
      <c r="E48" s="78">
        <v>20</v>
      </c>
      <c r="F48" s="78" t="s">
        <v>140</v>
      </c>
      <c r="G48" s="78">
        <f t="shared" si="1"/>
        <v>10</v>
      </c>
      <c r="H48" s="78">
        <v>5</v>
      </c>
      <c r="I48" s="78">
        <v>2</v>
      </c>
      <c r="J48" s="78">
        <v>25</v>
      </c>
      <c r="K48" s="78">
        <v>1</v>
      </c>
      <c r="L48" s="78">
        <f ca="1">SUM(M48:M60)</f>
        <v>2928</v>
      </c>
      <c r="M48" s="78">
        <f t="shared" ca="1" si="0"/>
        <v>100</v>
      </c>
      <c r="N48" s="78">
        <v>171</v>
      </c>
      <c r="O48" s="78">
        <v>3</v>
      </c>
      <c r="P48" s="80">
        <v>4</v>
      </c>
      <c r="Q48" s="81"/>
      <c r="R48" s="82"/>
      <c r="V48"/>
    </row>
    <row r="49" spans="1:22">
      <c r="F49" s="78" t="s">
        <v>152</v>
      </c>
      <c r="G49" s="78">
        <f t="shared" si="1"/>
        <v>10</v>
      </c>
      <c r="H49" s="78">
        <v>5</v>
      </c>
      <c r="I49" s="78">
        <v>5</v>
      </c>
      <c r="J49" s="78">
        <v>16</v>
      </c>
      <c r="M49" s="78">
        <f t="shared" ca="1" si="0"/>
        <v>64</v>
      </c>
      <c r="N49" s="78">
        <v>171</v>
      </c>
      <c r="O49" s="78">
        <v>4</v>
      </c>
      <c r="P49" s="80">
        <v>4</v>
      </c>
      <c r="Q49" s="81"/>
      <c r="R49" s="82"/>
      <c r="V49"/>
    </row>
    <row r="50" spans="1:22">
      <c r="F50" s="78" t="s">
        <v>947</v>
      </c>
      <c r="G50" s="78">
        <f t="shared" si="1"/>
        <v>10</v>
      </c>
      <c r="H50" s="78">
        <v>44</v>
      </c>
      <c r="I50" s="78">
        <v>5</v>
      </c>
      <c r="J50" s="78">
        <v>22</v>
      </c>
      <c r="M50" s="78">
        <f t="shared" ca="1" si="0"/>
        <v>132</v>
      </c>
      <c r="N50" s="78">
        <v>171</v>
      </c>
      <c r="O50" s="78">
        <v>5</v>
      </c>
      <c r="P50" s="80">
        <v>4</v>
      </c>
      <c r="Q50" s="81"/>
      <c r="R50" s="82"/>
      <c r="V50"/>
    </row>
    <row r="51" spans="1:22">
      <c r="F51" s="78" t="s">
        <v>423</v>
      </c>
      <c r="G51" s="78">
        <f t="shared" si="1"/>
        <v>10</v>
      </c>
      <c r="H51" s="78">
        <v>85</v>
      </c>
      <c r="I51" s="78">
        <v>0</v>
      </c>
      <c r="J51" s="78">
        <v>12</v>
      </c>
      <c r="M51" s="78">
        <f t="shared" ca="1" si="0"/>
        <v>72</v>
      </c>
      <c r="N51" s="78">
        <v>171</v>
      </c>
      <c r="O51" s="78">
        <v>6</v>
      </c>
      <c r="P51" s="80">
        <v>4</v>
      </c>
      <c r="Q51" s="81"/>
      <c r="R51" s="82"/>
      <c r="V51"/>
    </row>
    <row r="52" spans="1:22">
      <c r="F52" s="78" t="s">
        <v>623</v>
      </c>
      <c r="G52" s="78">
        <f t="shared" si="1"/>
        <v>10</v>
      </c>
      <c r="H52" s="78">
        <v>89</v>
      </c>
      <c r="I52" s="78">
        <v>0</v>
      </c>
      <c r="J52" s="78">
        <v>4</v>
      </c>
      <c r="M52" s="78">
        <f t="shared" ca="1" si="0"/>
        <v>40</v>
      </c>
      <c r="N52" s="78">
        <v>171</v>
      </c>
      <c r="O52" s="78">
        <v>7</v>
      </c>
      <c r="P52" s="80">
        <v>4</v>
      </c>
      <c r="Q52" s="81"/>
      <c r="R52" s="82"/>
      <c r="V52"/>
    </row>
    <row r="53" spans="1:22">
      <c r="F53" s="78" t="s">
        <v>245</v>
      </c>
      <c r="G53" s="78">
        <f t="shared" si="1"/>
        <v>10</v>
      </c>
      <c r="H53" s="78">
        <v>98</v>
      </c>
      <c r="I53" s="78">
        <v>0</v>
      </c>
      <c r="J53" s="78">
        <v>193</v>
      </c>
      <c r="M53" s="78">
        <f t="shared" ca="1" si="0"/>
        <v>772</v>
      </c>
      <c r="N53" s="78">
        <v>171</v>
      </c>
      <c r="O53" s="78">
        <v>8</v>
      </c>
      <c r="P53" s="80">
        <v>4</v>
      </c>
      <c r="Q53" s="81"/>
      <c r="R53" s="82"/>
      <c r="V53"/>
    </row>
    <row r="54" spans="1:22">
      <c r="F54" s="78" t="s">
        <v>953</v>
      </c>
      <c r="G54" s="78">
        <f t="shared" si="1"/>
        <v>10</v>
      </c>
      <c r="H54" s="78">
        <v>109</v>
      </c>
      <c r="I54" s="78">
        <v>0</v>
      </c>
      <c r="J54" s="78">
        <v>60</v>
      </c>
      <c r="M54" s="78">
        <f t="shared" ca="1" si="0"/>
        <v>360</v>
      </c>
      <c r="N54" s="78">
        <v>171</v>
      </c>
      <c r="O54" s="78">
        <v>9</v>
      </c>
      <c r="P54" s="80">
        <v>4</v>
      </c>
      <c r="Q54" s="81"/>
      <c r="R54" s="82"/>
      <c r="V54"/>
    </row>
    <row r="55" spans="1:22">
      <c r="F55" s="78" t="s">
        <v>479</v>
      </c>
      <c r="G55" s="78">
        <f t="shared" si="1"/>
        <v>10</v>
      </c>
      <c r="H55" s="78">
        <v>126</v>
      </c>
      <c r="I55" s="78">
        <v>2</v>
      </c>
      <c r="J55" s="78">
        <v>37</v>
      </c>
      <c r="M55" s="78">
        <f t="shared" ca="1" si="0"/>
        <v>222</v>
      </c>
      <c r="N55" s="78">
        <v>171</v>
      </c>
      <c r="O55" s="78">
        <v>10</v>
      </c>
      <c r="P55" s="80">
        <v>4</v>
      </c>
      <c r="Q55" s="81"/>
      <c r="R55" s="82"/>
      <c r="V55"/>
    </row>
    <row r="56" spans="1:22">
      <c r="F56" s="78" t="s">
        <v>962</v>
      </c>
      <c r="G56" s="78">
        <f t="shared" si="1"/>
        <v>10</v>
      </c>
      <c r="H56" s="78">
        <v>126</v>
      </c>
      <c r="I56" s="78">
        <v>5</v>
      </c>
      <c r="J56" s="78">
        <v>10</v>
      </c>
      <c r="M56" s="78">
        <f t="shared" ca="1" si="0"/>
        <v>60</v>
      </c>
      <c r="N56" s="78">
        <v>171</v>
      </c>
      <c r="O56" s="78">
        <v>11</v>
      </c>
      <c r="P56" s="80">
        <v>4</v>
      </c>
      <c r="Q56" s="81"/>
      <c r="R56" s="82"/>
      <c r="V56"/>
    </row>
    <row r="57" spans="1:22">
      <c r="F57" s="78" t="s">
        <v>491</v>
      </c>
      <c r="G57" s="78">
        <f t="shared" si="1"/>
        <v>10</v>
      </c>
      <c r="H57" s="78">
        <v>135</v>
      </c>
      <c r="I57" s="78">
        <v>0</v>
      </c>
      <c r="J57" s="78">
        <v>1</v>
      </c>
      <c r="M57" s="78">
        <f t="shared" ca="1" si="0"/>
        <v>6</v>
      </c>
      <c r="N57" s="78">
        <v>171</v>
      </c>
      <c r="O57" s="78">
        <v>12</v>
      </c>
      <c r="P57" s="80">
        <v>4</v>
      </c>
      <c r="Q57" s="81"/>
      <c r="R57" s="82"/>
      <c r="V57"/>
    </row>
    <row r="58" spans="1:22">
      <c r="F58" s="78" t="s">
        <v>595</v>
      </c>
      <c r="G58" s="78">
        <f t="shared" si="1"/>
        <v>10</v>
      </c>
      <c r="H58" s="78">
        <v>160</v>
      </c>
      <c r="I58" s="78">
        <v>4</v>
      </c>
      <c r="J58" s="78">
        <v>72</v>
      </c>
      <c r="M58" s="78">
        <f t="shared" ca="1" si="0"/>
        <v>576</v>
      </c>
      <c r="N58" s="78">
        <v>171</v>
      </c>
      <c r="O58" s="78">
        <v>13</v>
      </c>
      <c r="P58" s="80">
        <v>4</v>
      </c>
      <c r="Q58" s="81"/>
      <c r="R58" s="82"/>
      <c r="V58"/>
    </row>
    <row r="59" spans="1:22">
      <c r="F59" s="78" t="s">
        <v>597</v>
      </c>
      <c r="G59" s="78">
        <f t="shared" si="1"/>
        <v>10</v>
      </c>
      <c r="H59" s="78">
        <v>160</v>
      </c>
      <c r="I59" s="78">
        <v>5</v>
      </c>
      <c r="J59" s="78">
        <v>43</v>
      </c>
      <c r="M59" s="78">
        <f t="shared" ca="1" si="0"/>
        <v>344</v>
      </c>
      <c r="N59" s="78">
        <v>171</v>
      </c>
      <c r="O59" s="78">
        <v>14</v>
      </c>
      <c r="P59" s="80">
        <v>4</v>
      </c>
      <c r="Q59" s="81"/>
      <c r="R59" s="82"/>
      <c r="V59"/>
    </row>
    <row r="60" spans="1:22">
      <c r="F60" s="78" t="s">
        <v>963</v>
      </c>
      <c r="G60" s="78">
        <f t="shared" si="1"/>
        <v>10</v>
      </c>
      <c r="H60" s="78">
        <v>164</v>
      </c>
      <c r="I60" s="78">
        <v>0</v>
      </c>
      <c r="J60" s="78">
        <v>30</v>
      </c>
      <c r="M60" s="78">
        <f t="shared" ca="1" si="0"/>
        <v>180</v>
      </c>
      <c r="N60" s="78">
        <v>171</v>
      </c>
      <c r="O60" s="78">
        <v>15</v>
      </c>
      <c r="P60" s="80">
        <v>4</v>
      </c>
      <c r="Q60" s="81"/>
      <c r="R60" s="82"/>
      <c r="V60"/>
    </row>
    <row r="61" spans="1:22">
      <c r="A61" s="78">
        <v>6</v>
      </c>
      <c r="B61" s="78" t="s">
        <v>952</v>
      </c>
      <c r="C61" s="78">
        <v>11</v>
      </c>
      <c r="D61" s="78">
        <v>11</v>
      </c>
      <c r="E61" s="78">
        <v>14</v>
      </c>
      <c r="F61" s="78" t="s">
        <v>140</v>
      </c>
      <c r="G61" s="78">
        <f t="shared" si="1"/>
        <v>11</v>
      </c>
      <c r="H61" s="78">
        <v>5</v>
      </c>
      <c r="I61" s="78">
        <v>2</v>
      </c>
      <c r="J61" s="78">
        <v>32</v>
      </c>
      <c r="K61" s="78">
        <v>1</v>
      </c>
      <c r="L61" s="78">
        <f ca="1">SUM(M61:M69)</f>
        <v>2786</v>
      </c>
      <c r="M61" s="78">
        <f t="shared" ca="1" si="0"/>
        <v>128</v>
      </c>
      <c r="N61" s="78">
        <v>18</v>
      </c>
      <c r="O61" s="78">
        <v>0</v>
      </c>
      <c r="P61" s="80">
        <v>6</v>
      </c>
      <c r="Q61" s="81"/>
      <c r="R61" s="82"/>
      <c r="V61"/>
    </row>
    <row r="62" spans="1:22">
      <c r="F62" s="78" t="s">
        <v>93</v>
      </c>
      <c r="G62" s="78">
        <f t="shared" si="1"/>
        <v>11</v>
      </c>
      <c r="H62" s="78">
        <v>12</v>
      </c>
      <c r="I62" s="78">
        <v>0</v>
      </c>
      <c r="J62" s="78">
        <v>6</v>
      </c>
      <c r="M62" s="78">
        <f t="shared" ca="1" si="0"/>
        <v>12</v>
      </c>
      <c r="N62" s="78">
        <v>18</v>
      </c>
      <c r="O62" s="78">
        <v>1</v>
      </c>
      <c r="P62" s="80">
        <v>6</v>
      </c>
      <c r="Q62" s="81"/>
      <c r="R62" s="82"/>
      <c r="V62"/>
    </row>
    <row r="63" spans="1:22">
      <c r="F63" s="78" t="s">
        <v>479</v>
      </c>
      <c r="G63" s="78">
        <f t="shared" si="1"/>
        <v>11</v>
      </c>
      <c r="H63" s="78">
        <v>126</v>
      </c>
      <c r="I63" s="78">
        <v>2</v>
      </c>
      <c r="J63" s="78">
        <v>2</v>
      </c>
      <c r="M63" s="78">
        <f t="shared" ca="1" si="0"/>
        <v>12</v>
      </c>
      <c r="N63" s="78">
        <v>18</v>
      </c>
      <c r="O63" s="78">
        <v>2</v>
      </c>
      <c r="P63" s="80">
        <v>6</v>
      </c>
      <c r="Q63" s="81"/>
      <c r="R63" s="82"/>
      <c r="V63"/>
    </row>
    <row r="64" spans="1:22">
      <c r="F64" s="78" t="s">
        <v>962</v>
      </c>
      <c r="G64" s="78">
        <f t="shared" si="1"/>
        <v>11</v>
      </c>
      <c r="H64" s="78">
        <v>126</v>
      </c>
      <c r="I64" s="78">
        <v>5</v>
      </c>
      <c r="J64" s="78">
        <v>12</v>
      </c>
      <c r="M64" s="78">
        <f t="shared" ca="1" si="0"/>
        <v>72</v>
      </c>
      <c r="N64" s="78">
        <v>18</v>
      </c>
      <c r="O64" s="78">
        <v>3</v>
      </c>
      <c r="P64" s="80">
        <v>6</v>
      </c>
      <c r="Q64" s="81"/>
      <c r="R64" s="82"/>
      <c r="V64"/>
    </row>
    <row r="65" spans="1:22">
      <c r="F65" s="78" t="s">
        <v>497</v>
      </c>
      <c r="G65" s="78">
        <f t="shared" si="1"/>
        <v>11</v>
      </c>
      <c r="H65" s="78">
        <v>155</v>
      </c>
      <c r="I65" s="78">
        <v>0</v>
      </c>
      <c r="J65" s="78">
        <v>202</v>
      </c>
      <c r="M65" s="78">
        <f t="shared" ca="1" si="0"/>
        <v>1212</v>
      </c>
      <c r="N65" s="78">
        <v>24</v>
      </c>
      <c r="O65" s="78">
        <v>1</v>
      </c>
      <c r="P65" s="80">
        <v>6</v>
      </c>
      <c r="Q65" s="81"/>
      <c r="R65" s="82"/>
      <c r="V65"/>
    </row>
    <row r="66" spans="1:22">
      <c r="F66" s="78" t="s">
        <v>513</v>
      </c>
      <c r="G66" s="78">
        <f t="shared" si="1"/>
        <v>11</v>
      </c>
      <c r="H66" s="78">
        <v>159</v>
      </c>
      <c r="I66" s="78">
        <v>7</v>
      </c>
      <c r="J66" s="78">
        <v>27</v>
      </c>
      <c r="M66" s="78">
        <f t="shared" ca="1" si="0"/>
        <v>162</v>
      </c>
      <c r="N66" s="78">
        <v>24</v>
      </c>
      <c r="O66" s="78">
        <v>2</v>
      </c>
      <c r="P66" s="80">
        <v>6</v>
      </c>
      <c r="Q66" s="81"/>
      <c r="R66" s="82"/>
      <c r="V66"/>
    </row>
    <row r="67" spans="1:22">
      <c r="F67" s="78" t="s">
        <v>517</v>
      </c>
      <c r="G67" s="78">
        <f t="shared" si="1"/>
        <v>11</v>
      </c>
      <c r="H67" s="78">
        <v>159</v>
      </c>
      <c r="I67" s="78">
        <v>9</v>
      </c>
      <c r="J67" s="78">
        <v>58</v>
      </c>
      <c r="M67" s="78">
        <f t="shared" ref="M67:M130" ca="1" si="2">OFFSET(P$1,MATCH(H67,N$1:N$65536,0)-1,0,1,1)*J67</f>
        <v>348</v>
      </c>
      <c r="N67" s="78">
        <v>30</v>
      </c>
      <c r="O67" s="78">
        <v>0</v>
      </c>
      <c r="P67" s="80">
        <v>6</v>
      </c>
      <c r="Q67" s="81"/>
      <c r="R67" s="82"/>
      <c r="V67"/>
    </row>
    <row r="68" spans="1:22">
      <c r="F68" s="78" t="s">
        <v>964</v>
      </c>
      <c r="G68" s="78">
        <f t="shared" ref="G68:G131" si="3">IF(LEN(B68)&gt;0,G67+1,G67)</f>
        <v>11</v>
      </c>
      <c r="H68" s="78">
        <v>160</v>
      </c>
      <c r="I68" s="78">
        <v>7</v>
      </c>
      <c r="J68" s="78">
        <v>99</v>
      </c>
      <c r="M68" s="78">
        <f t="shared" ca="1" si="2"/>
        <v>792</v>
      </c>
      <c r="N68" s="78">
        <v>42</v>
      </c>
      <c r="O68" s="78">
        <v>0</v>
      </c>
      <c r="P68" s="80">
        <v>6</v>
      </c>
      <c r="Q68" s="81"/>
      <c r="R68" s="82"/>
      <c r="V68"/>
    </row>
    <row r="69" spans="1:22">
      <c r="F69" s="78" t="s">
        <v>617</v>
      </c>
      <c r="G69" s="78">
        <f t="shared" si="3"/>
        <v>11</v>
      </c>
      <c r="H69" s="78">
        <v>160</v>
      </c>
      <c r="I69" s="78">
        <v>15</v>
      </c>
      <c r="J69" s="78">
        <v>6</v>
      </c>
      <c r="M69" s="78">
        <f t="shared" ca="1" si="2"/>
        <v>48</v>
      </c>
      <c r="N69" s="78">
        <v>44</v>
      </c>
      <c r="O69" s="78">
        <v>0</v>
      </c>
      <c r="P69" s="80">
        <v>6</v>
      </c>
      <c r="Q69" s="81"/>
      <c r="R69" s="82"/>
      <c r="V69"/>
    </row>
    <row r="70" spans="1:22">
      <c r="A70" s="78">
        <v>7</v>
      </c>
      <c r="B70" s="78" t="s">
        <v>954</v>
      </c>
      <c r="C70" s="78">
        <v>11</v>
      </c>
      <c r="D70" s="78">
        <v>11</v>
      </c>
      <c r="E70" s="78">
        <v>8</v>
      </c>
      <c r="F70" s="78" t="s">
        <v>163</v>
      </c>
      <c r="G70" s="78">
        <f t="shared" si="3"/>
        <v>12</v>
      </c>
      <c r="H70" s="78">
        <v>35</v>
      </c>
      <c r="I70" s="78">
        <v>0</v>
      </c>
      <c r="J70" s="78">
        <v>8</v>
      </c>
      <c r="K70" s="78">
        <v>1</v>
      </c>
      <c r="L70" s="78">
        <f ca="1">SUM(M70:M80)</f>
        <v>1006</v>
      </c>
      <c r="M70" s="78">
        <f t="shared" ca="1" si="2"/>
        <v>32</v>
      </c>
      <c r="N70" s="78">
        <v>44</v>
      </c>
      <c r="O70" s="78">
        <v>1</v>
      </c>
      <c r="P70" s="80">
        <v>6</v>
      </c>
      <c r="Q70" s="81"/>
      <c r="R70" s="82"/>
      <c r="V70"/>
    </row>
    <row r="71" spans="1:22">
      <c r="F71" s="78" t="s">
        <v>168</v>
      </c>
      <c r="G71" s="78">
        <f t="shared" si="3"/>
        <v>12</v>
      </c>
      <c r="H71" s="78">
        <v>35</v>
      </c>
      <c r="I71" s="78">
        <v>1</v>
      </c>
      <c r="J71" s="78">
        <v>11</v>
      </c>
      <c r="M71" s="78">
        <f t="shared" ca="1" si="2"/>
        <v>44</v>
      </c>
      <c r="N71" s="78">
        <v>44</v>
      </c>
      <c r="O71" s="78">
        <v>2</v>
      </c>
      <c r="P71" s="80">
        <v>6</v>
      </c>
      <c r="Q71" s="81"/>
      <c r="R71" s="82"/>
      <c r="V71"/>
    </row>
    <row r="72" spans="1:22">
      <c r="F72" s="78" t="s">
        <v>173</v>
      </c>
      <c r="G72" s="78">
        <f t="shared" si="3"/>
        <v>12</v>
      </c>
      <c r="H72" s="78">
        <v>35</v>
      </c>
      <c r="I72" s="78">
        <v>2</v>
      </c>
      <c r="J72" s="78">
        <v>22</v>
      </c>
      <c r="M72" s="78">
        <f t="shared" ca="1" si="2"/>
        <v>88</v>
      </c>
      <c r="N72" s="78">
        <v>44</v>
      </c>
      <c r="O72" s="78">
        <v>3</v>
      </c>
      <c r="P72" s="80">
        <v>6</v>
      </c>
      <c r="Q72" s="81"/>
      <c r="R72" s="82"/>
      <c r="V72"/>
    </row>
    <row r="73" spans="1:22">
      <c r="F73" s="78" t="s">
        <v>965</v>
      </c>
      <c r="G73" s="78">
        <f t="shared" si="3"/>
        <v>12</v>
      </c>
      <c r="H73" s="78">
        <v>35</v>
      </c>
      <c r="I73" s="78">
        <v>3</v>
      </c>
      <c r="J73" s="78">
        <v>22</v>
      </c>
      <c r="M73" s="78">
        <f t="shared" ca="1" si="2"/>
        <v>88</v>
      </c>
      <c r="N73" s="78">
        <v>44</v>
      </c>
      <c r="O73" s="78">
        <v>4</v>
      </c>
      <c r="P73" s="80">
        <v>6</v>
      </c>
      <c r="Q73" s="81"/>
      <c r="R73" s="82"/>
      <c r="V73"/>
    </row>
    <row r="74" spans="1:22">
      <c r="F74" s="78" t="s">
        <v>181</v>
      </c>
      <c r="G74" s="78">
        <f t="shared" si="3"/>
        <v>12</v>
      </c>
      <c r="H74" s="78">
        <v>35</v>
      </c>
      <c r="I74" s="78">
        <v>4</v>
      </c>
      <c r="J74" s="78">
        <v>22</v>
      </c>
      <c r="M74" s="78">
        <f t="shared" ca="1" si="2"/>
        <v>88</v>
      </c>
      <c r="N74" s="78">
        <v>44</v>
      </c>
      <c r="O74" s="78">
        <v>5</v>
      </c>
      <c r="P74" s="80">
        <v>6</v>
      </c>
      <c r="Q74" s="81"/>
      <c r="R74" s="82"/>
      <c r="V74"/>
    </row>
    <row r="75" spans="1:22">
      <c r="F75" s="78" t="s">
        <v>185</v>
      </c>
      <c r="G75" s="78">
        <f t="shared" si="3"/>
        <v>12</v>
      </c>
      <c r="H75" s="78">
        <v>35</v>
      </c>
      <c r="I75" s="78">
        <v>5</v>
      </c>
      <c r="J75" s="78">
        <v>75</v>
      </c>
      <c r="M75" s="78">
        <f t="shared" ca="1" si="2"/>
        <v>300</v>
      </c>
      <c r="N75" s="78">
        <v>44</v>
      </c>
      <c r="O75" s="78">
        <v>6</v>
      </c>
      <c r="P75" s="80">
        <v>6</v>
      </c>
      <c r="Q75" s="81"/>
      <c r="R75" s="82"/>
      <c r="V75"/>
    </row>
    <row r="76" spans="1:22">
      <c r="F76" s="78" t="s">
        <v>189</v>
      </c>
      <c r="G76" s="78">
        <f t="shared" si="3"/>
        <v>12</v>
      </c>
      <c r="H76" s="78">
        <v>35</v>
      </c>
      <c r="I76" s="78">
        <v>6</v>
      </c>
      <c r="J76" s="78">
        <v>22</v>
      </c>
      <c r="M76" s="78">
        <f t="shared" ca="1" si="2"/>
        <v>88</v>
      </c>
      <c r="N76" s="78">
        <v>53</v>
      </c>
      <c r="O76" s="78">
        <v>0</v>
      </c>
      <c r="P76" s="80">
        <v>6</v>
      </c>
      <c r="Q76" s="81"/>
      <c r="R76" s="82"/>
      <c r="V76"/>
    </row>
    <row r="77" spans="1:22">
      <c r="F77" s="78" t="s">
        <v>966</v>
      </c>
      <c r="G77" s="78">
        <f t="shared" si="3"/>
        <v>12</v>
      </c>
      <c r="H77" s="78">
        <v>35</v>
      </c>
      <c r="I77" s="78">
        <v>7</v>
      </c>
      <c r="J77" s="78">
        <v>17</v>
      </c>
      <c r="M77" s="78">
        <f t="shared" ca="1" si="2"/>
        <v>68</v>
      </c>
      <c r="N77" s="78">
        <v>67</v>
      </c>
      <c r="O77" s="78">
        <v>0</v>
      </c>
      <c r="P77" s="80">
        <v>6</v>
      </c>
      <c r="Q77" s="81"/>
      <c r="R77" s="82"/>
      <c r="V77"/>
    </row>
    <row r="78" spans="1:22">
      <c r="F78" s="78" t="s">
        <v>225</v>
      </c>
      <c r="G78" s="78">
        <f t="shared" si="3"/>
        <v>12</v>
      </c>
      <c r="H78" s="78">
        <v>35</v>
      </c>
      <c r="I78" s="78">
        <v>14</v>
      </c>
      <c r="J78" s="78">
        <v>18</v>
      </c>
      <c r="M78" s="78">
        <f t="shared" ca="1" si="2"/>
        <v>72</v>
      </c>
      <c r="N78" s="78">
        <v>72</v>
      </c>
      <c r="O78" s="78">
        <v>0</v>
      </c>
      <c r="P78" s="80">
        <v>6</v>
      </c>
      <c r="Q78" s="81"/>
      <c r="R78" s="82"/>
      <c r="V78"/>
    </row>
    <row r="79" spans="1:22">
      <c r="F79" s="78" t="s">
        <v>230</v>
      </c>
      <c r="G79" s="78">
        <f t="shared" si="3"/>
        <v>12</v>
      </c>
      <c r="H79" s="78">
        <v>35</v>
      </c>
      <c r="I79" s="78">
        <v>15</v>
      </c>
      <c r="J79" s="78">
        <v>17</v>
      </c>
      <c r="M79" s="78">
        <f t="shared" ca="1" si="2"/>
        <v>68</v>
      </c>
      <c r="N79" s="78">
        <v>85</v>
      </c>
      <c r="O79" s="78">
        <v>0</v>
      </c>
      <c r="P79" s="80">
        <v>6</v>
      </c>
      <c r="Q79" s="81"/>
      <c r="R79" s="82"/>
      <c r="V79"/>
    </row>
    <row r="80" spans="1:22">
      <c r="F80" s="78" t="s">
        <v>623</v>
      </c>
      <c r="G80" s="78">
        <f t="shared" si="3"/>
        <v>12</v>
      </c>
      <c r="H80" s="78">
        <v>89</v>
      </c>
      <c r="I80" s="78">
        <v>0</v>
      </c>
      <c r="J80" s="78">
        <v>7</v>
      </c>
      <c r="M80" s="78">
        <f t="shared" ca="1" si="2"/>
        <v>70</v>
      </c>
      <c r="N80" s="78">
        <v>95</v>
      </c>
      <c r="O80" s="78">
        <v>0</v>
      </c>
      <c r="P80" s="80">
        <v>6</v>
      </c>
      <c r="Q80" s="81"/>
      <c r="R80" s="82"/>
      <c r="V80"/>
    </row>
    <row r="81" spans="1:22">
      <c r="A81" s="78">
        <v>8</v>
      </c>
      <c r="B81" s="78" t="s">
        <v>955</v>
      </c>
      <c r="C81" s="78">
        <v>11</v>
      </c>
      <c r="D81" s="78">
        <v>11</v>
      </c>
      <c r="E81" s="78">
        <v>13</v>
      </c>
      <c r="F81" s="78" t="s">
        <v>132</v>
      </c>
      <c r="G81" s="78">
        <f t="shared" si="3"/>
        <v>13</v>
      </c>
      <c r="H81" s="78">
        <v>5</v>
      </c>
      <c r="I81" s="78">
        <v>0</v>
      </c>
      <c r="J81" s="78">
        <v>53</v>
      </c>
      <c r="K81" s="78">
        <v>1</v>
      </c>
      <c r="L81" s="78">
        <f ca="1">SUM(M81:M93)</f>
        <v>2184</v>
      </c>
      <c r="M81" s="78">
        <f t="shared" ca="1" si="2"/>
        <v>212</v>
      </c>
      <c r="N81" s="78">
        <v>95</v>
      </c>
      <c r="O81" s="78">
        <v>1</v>
      </c>
      <c r="P81" s="80">
        <v>6</v>
      </c>
      <c r="Q81" s="81"/>
      <c r="R81" s="82"/>
      <c r="V81"/>
    </row>
    <row r="82" spans="1:22">
      <c r="F82" s="78" t="s">
        <v>136</v>
      </c>
      <c r="G82" s="78">
        <f t="shared" si="3"/>
        <v>13</v>
      </c>
      <c r="H82" s="78">
        <v>5</v>
      </c>
      <c r="I82" s="78">
        <v>1</v>
      </c>
      <c r="J82" s="78">
        <v>12</v>
      </c>
      <c r="M82" s="78">
        <f t="shared" ca="1" si="2"/>
        <v>48</v>
      </c>
      <c r="N82" s="78">
        <v>95</v>
      </c>
      <c r="O82" s="78">
        <v>2</v>
      </c>
      <c r="P82" s="80">
        <v>6</v>
      </c>
      <c r="Q82" s="81"/>
      <c r="R82" s="82"/>
      <c r="V82"/>
    </row>
    <row r="83" spans="1:22">
      <c r="F83" s="78" t="s">
        <v>140</v>
      </c>
      <c r="G83" s="78">
        <f t="shared" si="3"/>
        <v>13</v>
      </c>
      <c r="H83" s="78">
        <v>5</v>
      </c>
      <c r="I83" s="78">
        <v>2</v>
      </c>
      <c r="J83" s="78">
        <v>34</v>
      </c>
      <c r="M83" s="78">
        <f t="shared" ca="1" si="2"/>
        <v>136</v>
      </c>
      <c r="N83" s="78">
        <v>95</v>
      </c>
      <c r="O83" s="78">
        <v>3</v>
      </c>
      <c r="P83" s="80">
        <v>6</v>
      </c>
      <c r="Q83" s="81"/>
      <c r="R83" s="82"/>
      <c r="V83"/>
    </row>
    <row r="84" spans="1:22">
      <c r="F84" s="78" t="s">
        <v>98</v>
      </c>
      <c r="G84" s="78">
        <f t="shared" si="3"/>
        <v>13</v>
      </c>
      <c r="H84" s="78">
        <v>17</v>
      </c>
      <c r="I84" s="78">
        <v>0</v>
      </c>
      <c r="J84" s="78">
        <v>46</v>
      </c>
      <c r="M84" s="78">
        <f t="shared" ca="1" si="2"/>
        <v>92</v>
      </c>
      <c r="N84" s="78">
        <v>95</v>
      </c>
      <c r="O84" s="78">
        <v>4</v>
      </c>
      <c r="P84" s="80">
        <v>6</v>
      </c>
      <c r="Q84" s="81"/>
      <c r="R84" s="82"/>
      <c r="V84"/>
    </row>
    <row r="85" spans="1:22">
      <c r="F85" s="78" t="s">
        <v>579</v>
      </c>
      <c r="G85" s="78">
        <f t="shared" si="3"/>
        <v>13</v>
      </c>
      <c r="H85" s="78">
        <v>65</v>
      </c>
      <c r="I85" s="78">
        <v>0</v>
      </c>
      <c r="J85" s="78">
        <v>5</v>
      </c>
      <c r="M85" s="78">
        <f t="shared" ca="1" si="2"/>
        <v>40</v>
      </c>
      <c r="N85" s="78">
        <v>95</v>
      </c>
      <c r="O85" s="78">
        <v>5</v>
      </c>
      <c r="P85" s="80">
        <v>6</v>
      </c>
      <c r="Q85" s="81"/>
      <c r="R85" s="82"/>
      <c r="V85"/>
    </row>
    <row r="86" spans="1:22">
      <c r="F86" s="78" t="s">
        <v>421</v>
      </c>
      <c r="G86" s="78">
        <f t="shared" si="3"/>
        <v>13</v>
      </c>
      <c r="H86" s="78">
        <v>72</v>
      </c>
      <c r="I86" s="78">
        <v>0</v>
      </c>
      <c r="J86" s="78">
        <v>1</v>
      </c>
      <c r="M86" s="78">
        <f t="shared" ca="1" si="2"/>
        <v>6</v>
      </c>
      <c r="N86" s="78">
        <v>95</v>
      </c>
      <c r="O86" s="78">
        <v>6</v>
      </c>
      <c r="P86" s="80">
        <v>6</v>
      </c>
      <c r="Q86" s="81"/>
      <c r="R86" s="82"/>
      <c r="V86"/>
    </row>
    <row r="87" spans="1:22">
      <c r="F87" s="78" t="s">
        <v>245</v>
      </c>
      <c r="G87" s="78">
        <f t="shared" si="3"/>
        <v>13</v>
      </c>
      <c r="H87" s="78">
        <v>98</v>
      </c>
      <c r="I87" s="78">
        <v>0</v>
      </c>
      <c r="J87" s="78">
        <v>117</v>
      </c>
      <c r="M87" s="78">
        <f t="shared" ca="1" si="2"/>
        <v>468</v>
      </c>
      <c r="N87" s="78">
        <v>95</v>
      </c>
      <c r="O87" s="78">
        <v>7</v>
      </c>
      <c r="P87" s="80">
        <v>6</v>
      </c>
      <c r="Q87" s="81"/>
      <c r="R87" s="82"/>
      <c r="V87"/>
    </row>
    <row r="88" spans="1:22">
      <c r="F88" s="78" t="s">
        <v>475</v>
      </c>
      <c r="G88" s="78">
        <f t="shared" si="3"/>
        <v>13</v>
      </c>
      <c r="H88" s="78">
        <v>126</v>
      </c>
      <c r="I88" s="78">
        <v>0</v>
      </c>
      <c r="J88" s="78">
        <v>13</v>
      </c>
      <c r="M88" s="78">
        <f t="shared" ca="1" si="2"/>
        <v>78</v>
      </c>
      <c r="N88" s="78">
        <v>95</v>
      </c>
      <c r="O88" s="78">
        <v>8</v>
      </c>
      <c r="P88" s="80">
        <v>6</v>
      </c>
      <c r="Q88" s="81"/>
      <c r="R88" s="82"/>
      <c r="V88"/>
    </row>
    <row r="89" spans="1:22">
      <c r="F89" s="78" t="s">
        <v>962</v>
      </c>
      <c r="G89" s="78">
        <f t="shared" si="3"/>
        <v>13</v>
      </c>
      <c r="H89" s="78">
        <v>126</v>
      </c>
      <c r="I89" s="78">
        <v>2</v>
      </c>
      <c r="J89" s="78">
        <v>33</v>
      </c>
      <c r="M89" s="78">
        <f t="shared" ca="1" si="2"/>
        <v>198</v>
      </c>
      <c r="N89" s="78">
        <v>95</v>
      </c>
      <c r="O89" s="78">
        <v>9</v>
      </c>
      <c r="P89" s="80">
        <v>6</v>
      </c>
      <c r="Q89" s="81"/>
      <c r="R89" s="82"/>
      <c r="V89"/>
    </row>
    <row r="90" spans="1:22">
      <c r="F90" s="78" t="s">
        <v>489</v>
      </c>
      <c r="G90" s="78">
        <f t="shared" si="3"/>
        <v>13</v>
      </c>
      <c r="H90" s="78">
        <v>134</v>
      </c>
      <c r="I90" s="78">
        <v>0</v>
      </c>
      <c r="J90" s="78">
        <v>108</v>
      </c>
      <c r="M90" s="78">
        <f t="shared" ca="1" si="2"/>
        <v>648</v>
      </c>
      <c r="N90" s="78">
        <v>95</v>
      </c>
      <c r="O90" s="78">
        <v>10</v>
      </c>
      <c r="P90" s="80">
        <v>6</v>
      </c>
      <c r="Q90" s="81"/>
      <c r="R90" s="82"/>
      <c r="V90"/>
    </row>
    <row r="91" spans="1:22">
      <c r="F91" s="78" t="s">
        <v>491</v>
      </c>
      <c r="G91" s="78">
        <f t="shared" si="3"/>
        <v>13</v>
      </c>
      <c r="H91" s="78">
        <v>135</v>
      </c>
      <c r="I91" s="78">
        <v>0</v>
      </c>
      <c r="J91" s="78">
        <v>2</v>
      </c>
      <c r="M91" s="78">
        <f t="shared" ca="1" si="2"/>
        <v>12</v>
      </c>
      <c r="N91" s="78">
        <v>95</v>
      </c>
      <c r="O91" s="78">
        <v>11</v>
      </c>
      <c r="P91" s="80">
        <v>6</v>
      </c>
      <c r="Q91" s="81"/>
      <c r="R91" s="82"/>
      <c r="V91"/>
    </row>
    <row r="92" spans="1:22">
      <c r="F92" s="78" t="s">
        <v>587</v>
      </c>
      <c r="G92" s="78">
        <f t="shared" si="3"/>
        <v>13</v>
      </c>
      <c r="H92" s="78">
        <v>160</v>
      </c>
      <c r="I92" s="78">
        <v>0</v>
      </c>
      <c r="J92" s="78">
        <v>30</v>
      </c>
      <c r="M92" s="78">
        <f t="shared" ca="1" si="2"/>
        <v>240</v>
      </c>
      <c r="N92" s="78">
        <v>95</v>
      </c>
      <c r="O92" s="78">
        <v>12</v>
      </c>
      <c r="P92" s="80">
        <v>6</v>
      </c>
      <c r="Q92" s="81"/>
      <c r="R92" s="82"/>
      <c r="V92"/>
    </row>
    <row r="93" spans="1:22">
      <c r="F93" s="78" t="s">
        <v>423</v>
      </c>
      <c r="G93" s="78">
        <f t="shared" si="3"/>
        <v>13</v>
      </c>
      <c r="H93" s="78">
        <v>85</v>
      </c>
      <c r="I93" s="78">
        <v>0</v>
      </c>
      <c r="J93" s="78">
        <v>1</v>
      </c>
      <c r="M93" s="78">
        <f t="shared" ca="1" si="2"/>
        <v>6</v>
      </c>
      <c r="N93" s="78">
        <v>95</v>
      </c>
      <c r="O93" s="78">
        <v>13</v>
      </c>
      <c r="P93" s="80">
        <v>6</v>
      </c>
      <c r="Q93" s="81"/>
      <c r="R93" s="82"/>
      <c r="V93"/>
    </row>
    <row r="94" spans="1:22">
      <c r="A94" s="78">
        <v>9</v>
      </c>
      <c r="B94" s="78" t="s">
        <v>956</v>
      </c>
      <c r="C94" s="78">
        <v>21</v>
      </c>
      <c r="D94" s="78">
        <v>21</v>
      </c>
      <c r="E94" s="78">
        <v>16</v>
      </c>
      <c r="F94" s="78" t="s">
        <v>82</v>
      </c>
      <c r="G94" s="78">
        <f t="shared" si="3"/>
        <v>14</v>
      </c>
      <c r="H94" s="78">
        <v>3</v>
      </c>
      <c r="I94" s="78">
        <v>0</v>
      </c>
      <c r="J94" s="78">
        <v>20</v>
      </c>
      <c r="K94" s="78">
        <v>1</v>
      </c>
      <c r="L94" s="78">
        <f ca="1">SUM(M94:M109)</f>
        <v>2316</v>
      </c>
      <c r="M94" s="78">
        <f t="shared" ca="1" si="2"/>
        <v>40</v>
      </c>
      <c r="N94" s="78">
        <v>95</v>
      </c>
      <c r="O94" s="78">
        <v>14</v>
      </c>
      <c r="P94" s="80">
        <v>6</v>
      </c>
      <c r="Q94" s="81"/>
      <c r="R94" s="82"/>
      <c r="V94"/>
    </row>
    <row r="95" spans="1:22">
      <c r="F95" s="78" t="s">
        <v>163</v>
      </c>
      <c r="G95" s="78">
        <f t="shared" si="3"/>
        <v>14</v>
      </c>
      <c r="H95" s="78">
        <v>35</v>
      </c>
      <c r="I95" s="78">
        <v>0</v>
      </c>
      <c r="J95" s="78">
        <v>70</v>
      </c>
      <c r="M95" s="78">
        <f t="shared" ca="1" si="2"/>
        <v>280</v>
      </c>
      <c r="N95" s="78">
        <v>95</v>
      </c>
      <c r="O95" s="78">
        <v>15</v>
      </c>
      <c r="P95" s="80">
        <v>6</v>
      </c>
      <c r="Q95" s="81"/>
      <c r="R95" s="82"/>
      <c r="V95"/>
    </row>
    <row r="96" spans="1:22">
      <c r="F96" s="78" t="s">
        <v>168</v>
      </c>
      <c r="G96" s="78">
        <f t="shared" si="3"/>
        <v>14</v>
      </c>
      <c r="H96" s="78">
        <v>35</v>
      </c>
      <c r="I96" s="78">
        <v>1</v>
      </c>
      <c r="J96" s="78">
        <v>24</v>
      </c>
      <c r="M96" s="78">
        <f t="shared" ca="1" si="2"/>
        <v>96</v>
      </c>
      <c r="N96" s="78">
        <v>96</v>
      </c>
      <c r="O96" s="78">
        <v>0</v>
      </c>
      <c r="P96" s="80">
        <v>6</v>
      </c>
      <c r="Q96" s="81"/>
      <c r="R96" s="82"/>
      <c r="V96"/>
    </row>
    <row r="97" spans="1:22">
      <c r="F97" s="78" t="s">
        <v>173</v>
      </c>
      <c r="G97" s="78">
        <f t="shared" si="3"/>
        <v>14</v>
      </c>
      <c r="H97" s="78">
        <v>35</v>
      </c>
      <c r="I97" s="78">
        <v>2</v>
      </c>
      <c r="J97" s="78">
        <v>15</v>
      </c>
      <c r="M97" s="78">
        <f t="shared" ca="1" si="2"/>
        <v>60</v>
      </c>
      <c r="N97" s="78">
        <v>102</v>
      </c>
      <c r="O97" s="78">
        <v>0</v>
      </c>
      <c r="P97" s="80">
        <v>6</v>
      </c>
      <c r="Q97" s="81"/>
      <c r="R97" s="82"/>
      <c r="V97"/>
    </row>
    <row r="98" spans="1:22">
      <c r="F98" s="78" t="s">
        <v>965</v>
      </c>
      <c r="G98" s="78">
        <f t="shared" si="3"/>
        <v>14</v>
      </c>
      <c r="H98" s="78">
        <v>35</v>
      </c>
      <c r="I98" s="78">
        <v>3</v>
      </c>
      <c r="J98" s="78">
        <v>20</v>
      </c>
      <c r="M98" s="78">
        <f t="shared" ca="1" si="2"/>
        <v>80</v>
      </c>
      <c r="N98" s="78">
        <v>106</v>
      </c>
      <c r="O98" s="78">
        <v>0</v>
      </c>
      <c r="P98" s="80">
        <v>6</v>
      </c>
      <c r="Q98" s="81"/>
      <c r="R98" s="82"/>
      <c r="V98"/>
    </row>
    <row r="99" spans="1:22">
      <c r="F99" s="78" t="s">
        <v>181</v>
      </c>
      <c r="G99" s="78">
        <f t="shared" si="3"/>
        <v>14</v>
      </c>
      <c r="H99" s="78">
        <v>35</v>
      </c>
      <c r="I99" s="78">
        <v>4</v>
      </c>
      <c r="J99" s="78">
        <v>25</v>
      </c>
      <c r="M99" s="78">
        <f t="shared" ca="1" si="2"/>
        <v>100</v>
      </c>
      <c r="N99" s="78">
        <v>108</v>
      </c>
      <c r="O99" s="78">
        <v>0</v>
      </c>
      <c r="P99" s="80">
        <v>6</v>
      </c>
      <c r="Q99" s="81"/>
      <c r="R99" s="82"/>
      <c r="V99"/>
    </row>
    <row r="100" spans="1:22">
      <c r="F100" s="78" t="s">
        <v>185</v>
      </c>
      <c r="G100" s="78">
        <f t="shared" si="3"/>
        <v>14</v>
      </c>
      <c r="H100" s="78">
        <v>35</v>
      </c>
      <c r="I100" s="78">
        <v>5</v>
      </c>
      <c r="J100" s="78">
        <v>27</v>
      </c>
      <c r="M100" s="78">
        <f t="shared" ca="1" si="2"/>
        <v>108</v>
      </c>
      <c r="N100" s="78">
        <v>109</v>
      </c>
      <c r="O100" s="78">
        <v>0</v>
      </c>
      <c r="P100" s="80">
        <v>6</v>
      </c>
      <c r="Q100" s="81"/>
      <c r="R100" s="82"/>
      <c r="V100"/>
    </row>
    <row r="101" spans="1:22">
      <c r="F101" s="78" t="s">
        <v>189</v>
      </c>
      <c r="G101" s="78">
        <f t="shared" si="3"/>
        <v>14</v>
      </c>
      <c r="H101" s="78">
        <v>35</v>
      </c>
      <c r="I101" s="78">
        <v>6</v>
      </c>
      <c r="J101" s="78">
        <v>20</v>
      </c>
      <c r="M101" s="78">
        <f t="shared" ca="1" si="2"/>
        <v>80</v>
      </c>
      <c r="N101" s="78">
        <v>113</v>
      </c>
      <c r="O101" s="78">
        <v>0</v>
      </c>
      <c r="P101" s="80">
        <v>6</v>
      </c>
      <c r="Q101" s="81"/>
      <c r="R101" s="82"/>
      <c r="V101"/>
    </row>
    <row r="102" spans="1:22">
      <c r="F102" s="78" t="s">
        <v>415</v>
      </c>
      <c r="G102" s="78">
        <f t="shared" si="3"/>
        <v>14</v>
      </c>
      <c r="H102" s="78">
        <v>53</v>
      </c>
      <c r="I102" s="78">
        <v>0</v>
      </c>
      <c r="J102" s="78">
        <v>1</v>
      </c>
      <c r="M102" s="78">
        <f t="shared" ca="1" si="2"/>
        <v>6</v>
      </c>
      <c r="N102" s="78">
        <v>114</v>
      </c>
      <c r="O102" s="78">
        <v>0</v>
      </c>
      <c r="P102" s="80">
        <v>6</v>
      </c>
      <c r="Q102" s="81"/>
      <c r="R102" s="82"/>
      <c r="V102"/>
    </row>
    <row r="103" spans="1:22">
      <c r="F103" s="78" t="s">
        <v>579</v>
      </c>
      <c r="G103" s="78">
        <f t="shared" si="3"/>
        <v>14</v>
      </c>
      <c r="H103" s="78">
        <v>65</v>
      </c>
      <c r="I103" s="78">
        <v>0</v>
      </c>
      <c r="J103" s="78">
        <v>3</v>
      </c>
      <c r="M103" s="78">
        <f t="shared" ca="1" si="2"/>
        <v>24</v>
      </c>
      <c r="N103" s="78">
        <v>126</v>
      </c>
      <c r="O103" s="78">
        <v>0</v>
      </c>
      <c r="P103" s="80">
        <v>6</v>
      </c>
      <c r="Q103" s="81"/>
      <c r="R103" s="82"/>
      <c r="V103"/>
    </row>
    <row r="104" spans="1:22">
      <c r="F104" s="78" t="s">
        <v>421</v>
      </c>
      <c r="G104" s="78">
        <f t="shared" si="3"/>
        <v>14</v>
      </c>
      <c r="H104" s="78">
        <v>72</v>
      </c>
      <c r="I104" s="78">
        <v>0</v>
      </c>
      <c r="J104" s="78">
        <v>1</v>
      </c>
      <c r="M104" s="78">
        <f t="shared" ca="1" si="2"/>
        <v>6</v>
      </c>
      <c r="N104" s="78">
        <v>126</v>
      </c>
      <c r="O104" s="78">
        <v>1</v>
      </c>
      <c r="P104" s="80">
        <v>6</v>
      </c>
      <c r="Q104" s="81"/>
      <c r="R104" s="82"/>
      <c r="V104"/>
    </row>
    <row r="105" spans="1:22">
      <c r="F105" s="78" t="s">
        <v>423</v>
      </c>
      <c r="G105" s="78">
        <f t="shared" si="3"/>
        <v>14</v>
      </c>
      <c r="H105" s="78">
        <v>85</v>
      </c>
      <c r="I105" s="78">
        <v>0</v>
      </c>
      <c r="J105" s="78">
        <v>6</v>
      </c>
      <c r="M105" s="78">
        <f t="shared" ca="1" si="2"/>
        <v>36</v>
      </c>
      <c r="N105" s="78">
        <v>126</v>
      </c>
      <c r="O105" s="78">
        <v>2</v>
      </c>
      <c r="P105" s="80">
        <v>6</v>
      </c>
      <c r="Q105" s="81"/>
      <c r="R105" s="82"/>
      <c r="V105"/>
    </row>
    <row r="106" spans="1:22">
      <c r="F106" s="78" t="s">
        <v>497</v>
      </c>
      <c r="G106" s="78">
        <f t="shared" si="3"/>
        <v>14</v>
      </c>
      <c r="H106" s="78">
        <v>155</v>
      </c>
      <c r="I106" s="78">
        <v>0</v>
      </c>
      <c r="J106" s="78">
        <v>9</v>
      </c>
      <c r="M106" s="78">
        <f t="shared" ca="1" si="2"/>
        <v>54</v>
      </c>
      <c r="N106" s="78">
        <v>126</v>
      </c>
      <c r="O106" s="78">
        <v>3</v>
      </c>
      <c r="P106" s="80">
        <v>6</v>
      </c>
      <c r="Q106" s="81"/>
      <c r="R106" s="82"/>
      <c r="V106"/>
    </row>
    <row r="107" spans="1:22">
      <c r="F107" s="78" t="s">
        <v>585</v>
      </c>
      <c r="G107" s="78">
        <f t="shared" si="3"/>
        <v>14</v>
      </c>
      <c r="H107" s="78">
        <v>156</v>
      </c>
      <c r="I107" s="78">
        <v>0</v>
      </c>
      <c r="J107" s="78">
        <v>10</v>
      </c>
      <c r="M107" s="78">
        <f t="shared" ca="1" si="2"/>
        <v>80</v>
      </c>
      <c r="N107" s="78">
        <v>126</v>
      </c>
      <c r="O107" s="78">
        <v>4</v>
      </c>
      <c r="P107" s="80">
        <v>6</v>
      </c>
      <c r="Q107" s="81"/>
      <c r="R107" s="82"/>
      <c r="V107"/>
    </row>
    <row r="108" spans="1:22">
      <c r="F108" s="78" t="s">
        <v>533</v>
      </c>
      <c r="G108" s="78">
        <f t="shared" si="3"/>
        <v>14</v>
      </c>
      <c r="H108" s="78">
        <v>251</v>
      </c>
      <c r="I108" s="78">
        <v>0</v>
      </c>
      <c r="J108" s="78">
        <v>105</v>
      </c>
      <c r="M108" s="78">
        <f t="shared" ca="1" si="2"/>
        <v>630</v>
      </c>
      <c r="N108" s="78">
        <v>126</v>
      </c>
      <c r="O108" s="78">
        <v>5</v>
      </c>
      <c r="P108" s="80">
        <v>6</v>
      </c>
      <c r="Q108" s="81"/>
      <c r="R108" s="82"/>
      <c r="V108"/>
    </row>
    <row r="109" spans="1:22">
      <c r="F109" s="78" t="s">
        <v>967</v>
      </c>
      <c r="G109" s="78">
        <f t="shared" si="3"/>
        <v>14</v>
      </c>
      <c r="H109" s="78">
        <v>251</v>
      </c>
      <c r="I109" s="78">
        <v>7</v>
      </c>
      <c r="J109" s="78">
        <v>106</v>
      </c>
      <c r="M109" s="78">
        <f t="shared" ca="1" si="2"/>
        <v>636</v>
      </c>
      <c r="N109" s="78">
        <v>128</v>
      </c>
      <c r="O109" s="78">
        <v>0</v>
      </c>
      <c r="P109" s="80">
        <v>6</v>
      </c>
      <c r="Q109" s="81"/>
      <c r="R109" s="82"/>
      <c r="V109"/>
    </row>
    <row r="110" spans="1:22">
      <c r="A110" s="78">
        <v>10</v>
      </c>
      <c r="B110" s="78" t="s">
        <v>957</v>
      </c>
      <c r="C110" s="78">
        <v>21</v>
      </c>
      <c r="D110" s="78">
        <v>21</v>
      </c>
      <c r="E110" s="78">
        <v>10</v>
      </c>
      <c r="F110" s="78" t="s">
        <v>93</v>
      </c>
      <c r="G110" s="78">
        <f t="shared" si="3"/>
        <v>15</v>
      </c>
      <c r="H110" s="78">
        <v>12</v>
      </c>
      <c r="I110" s="78">
        <v>0</v>
      </c>
      <c r="J110" s="78">
        <v>80</v>
      </c>
      <c r="K110" s="78">
        <v>1</v>
      </c>
      <c r="L110" s="78">
        <f ca="1">SUM(M110:M116)</f>
        <v>3596</v>
      </c>
      <c r="M110" s="78">
        <f t="shared" ca="1" si="2"/>
        <v>160</v>
      </c>
      <c r="N110" s="78">
        <v>134</v>
      </c>
      <c r="O110" s="78">
        <v>0</v>
      </c>
      <c r="P110" s="80">
        <v>6</v>
      </c>
      <c r="Q110" s="81"/>
      <c r="R110" s="82"/>
      <c r="V110"/>
    </row>
    <row r="111" spans="1:22">
      <c r="F111" s="78" t="s">
        <v>159</v>
      </c>
      <c r="G111" s="78">
        <f t="shared" si="3"/>
        <v>15</v>
      </c>
      <c r="H111" s="78">
        <v>24</v>
      </c>
      <c r="I111" s="78">
        <v>0</v>
      </c>
      <c r="J111" s="78">
        <v>120</v>
      </c>
      <c r="M111" s="78">
        <f t="shared" ca="1" si="2"/>
        <v>480</v>
      </c>
      <c r="N111" s="78">
        <v>135</v>
      </c>
      <c r="O111" s="78">
        <v>0</v>
      </c>
      <c r="P111" s="80">
        <v>6</v>
      </c>
      <c r="Q111" s="81"/>
      <c r="R111" s="82"/>
      <c r="V111"/>
    </row>
    <row r="112" spans="1:22">
      <c r="F112" s="78" t="s">
        <v>369</v>
      </c>
      <c r="G112" s="78">
        <f t="shared" si="3"/>
        <v>15</v>
      </c>
      <c r="H112" s="78">
        <v>24</v>
      </c>
      <c r="I112" s="78">
        <v>2</v>
      </c>
      <c r="J112" s="78">
        <v>197</v>
      </c>
      <c r="M112" s="78">
        <f t="shared" ca="1" si="2"/>
        <v>788</v>
      </c>
      <c r="N112" s="78">
        <v>136</v>
      </c>
      <c r="O112" s="78">
        <v>0</v>
      </c>
      <c r="P112" s="80">
        <v>6</v>
      </c>
      <c r="Q112" s="81"/>
      <c r="R112" s="82"/>
      <c r="V112"/>
    </row>
    <row r="113" spans="1:22">
      <c r="F113" s="78" t="s">
        <v>384</v>
      </c>
      <c r="G113" s="78">
        <f t="shared" si="3"/>
        <v>15</v>
      </c>
      <c r="H113" s="78">
        <v>44</v>
      </c>
      <c r="I113" s="78">
        <v>1</v>
      </c>
      <c r="J113" s="78">
        <v>64</v>
      </c>
      <c r="M113" s="78">
        <f t="shared" ca="1" si="2"/>
        <v>384</v>
      </c>
      <c r="N113" s="78">
        <v>139</v>
      </c>
      <c r="O113" s="78">
        <v>0</v>
      </c>
      <c r="P113" s="80">
        <v>6</v>
      </c>
      <c r="Q113" s="81"/>
      <c r="R113" s="82"/>
      <c r="V113"/>
    </row>
    <row r="114" spans="1:22">
      <c r="F114" s="78" t="s">
        <v>479</v>
      </c>
      <c r="G114" s="78">
        <f t="shared" si="3"/>
        <v>15</v>
      </c>
      <c r="H114" s="78">
        <v>126</v>
      </c>
      <c r="I114" s="78">
        <v>2</v>
      </c>
      <c r="J114" s="78">
        <v>52</v>
      </c>
      <c r="M114" s="78">
        <f t="shared" ca="1" si="2"/>
        <v>312</v>
      </c>
      <c r="N114" s="78">
        <v>155</v>
      </c>
      <c r="O114" s="78">
        <v>0</v>
      </c>
      <c r="P114" s="80">
        <v>6</v>
      </c>
      <c r="Q114" s="81"/>
      <c r="R114" s="82"/>
      <c r="V114"/>
    </row>
    <row r="115" spans="1:22">
      <c r="F115" s="78" t="s">
        <v>589</v>
      </c>
      <c r="G115" s="78">
        <f t="shared" si="3"/>
        <v>15</v>
      </c>
      <c r="H115" s="78">
        <v>160</v>
      </c>
      <c r="I115" s="78">
        <v>1</v>
      </c>
      <c r="J115" s="78">
        <v>142</v>
      </c>
      <c r="M115" s="78">
        <f t="shared" ca="1" si="2"/>
        <v>1136</v>
      </c>
      <c r="N115" s="78">
        <v>159</v>
      </c>
      <c r="O115" s="78">
        <v>0</v>
      </c>
      <c r="P115" s="80">
        <v>6</v>
      </c>
      <c r="Q115" s="81"/>
      <c r="R115" s="82"/>
      <c r="V115"/>
    </row>
    <row r="116" spans="1:22">
      <c r="F116" s="78" t="s">
        <v>423</v>
      </c>
      <c r="G116" s="78">
        <f t="shared" si="3"/>
        <v>15</v>
      </c>
      <c r="H116" s="78">
        <v>85</v>
      </c>
      <c r="I116" s="78">
        <v>0</v>
      </c>
      <c r="J116" s="78">
        <v>56</v>
      </c>
      <c r="M116" s="78">
        <f t="shared" ca="1" si="2"/>
        <v>336</v>
      </c>
      <c r="N116" s="78">
        <v>159</v>
      </c>
      <c r="O116" s="78">
        <v>1</v>
      </c>
      <c r="P116" s="80">
        <v>6</v>
      </c>
      <c r="Q116" s="81"/>
      <c r="R116" s="82"/>
      <c r="V116"/>
    </row>
    <row r="117" spans="1:22">
      <c r="A117" s="78">
        <v>11</v>
      </c>
      <c r="B117" s="78" t="s">
        <v>958</v>
      </c>
      <c r="C117" s="78">
        <v>16</v>
      </c>
      <c r="D117" s="78">
        <v>16</v>
      </c>
      <c r="E117" s="78">
        <v>14</v>
      </c>
      <c r="F117" s="78" t="s">
        <v>152</v>
      </c>
      <c r="G117" s="78">
        <f t="shared" si="3"/>
        <v>16</v>
      </c>
      <c r="H117" s="78">
        <v>5</v>
      </c>
      <c r="I117" s="78">
        <v>5</v>
      </c>
      <c r="J117" s="78">
        <v>59</v>
      </c>
      <c r="K117" s="78">
        <v>0</v>
      </c>
      <c r="L117" s="78">
        <f ca="1">SUM(M117:M137)</f>
        <v>4490</v>
      </c>
      <c r="M117" s="78">
        <f t="shared" ca="1" si="2"/>
        <v>236</v>
      </c>
      <c r="N117" s="78">
        <v>159</v>
      </c>
      <c r="O117" s="78">
        <v>2</v>
      </c>
      <c r="P117" s="80">
        <v>6</v>
      </c>
      <c r="Q117" s="81"/>
      <c r="R117" s="82"/>
      <c r="V117"/>
    </row>
    <row r="118" spans="1:22">
      <c r="F118" s="78" t="s">
        <v>631</v>
      </c>
      <c r="G118" s="78">
        <f t="shared" si="3"/>
        <v>16</v>
      </c>
      <c r="H118" s="78">
        <v>25</v>
      </c>
      <c r="I118" s="78">
        <v>0</v>
      </c>
      <c r="J118" s="78">
        <v>1</v>
      </c>
      <c r="M118" s="78">
        <f t="shared" ca="1" si="2"/>
        <v>12</v>
      </c>
      <c r="N118" s="78">
        <v>159</v>
      </c>
      <c r="O118" s="78">
        <v>3</v>
      </c>
      <c r="P118" s="80">
        <v>6</v>
      </c>
      <c r="Q118" s="81"/>
      <c r="R118" s="82"/>
      <c r="V118"/>
    </row>
    <row r="119" spans="1:22">
      <c r="F119" s="78" t="s">
        <v>947</v>
      </c>
      <c r="G119" s="78">
        <f t="shared" si="3"/>
        <v>16</v>
      </c>
      <c r="H119" s="78">
        <v>44</v>
      </c>
      <c r="I119" s="78">
        <v>5</v>
      </c>
      <c r="J119" s="78">
        <v>28</v>
      </c>
      <c r="M119" s="78">
        <f t="shared" ca="1" si="2"/>
        <v>168</v>
      </c>
      <c r="N119" s="78">
        <v>159</v>
      </c>
      <c r="O119" s="78">
        <v>4</v>
      </c>
      <c r="P119" s="80">
        <v>6</v>
      </c>
      <c r="Q119" s="81"/>
      <c r="R119" s="82"/>
      <c r="V119"/>
    </row>
    <row r="120" spans="1:22">
      <c r="F120" s="78" t="s">
        <v>573</v>
      </c>
      <c r="G120" s="78">
        <f t="shared" si="3"/>
        <v>16</v>
      </c>
      <c r="H120" s="78">
        <v>50</v>
      </c>
      <c r="I120" s="78">
        <v>1</v>
      </c>
      <c r="J120" s="78">
        <v>8</v>
      </c>
      <c r="M120" s="78">
        <f t="shared" ca="1" si="2"/>
        <v>64</v>
      </c>
      <c r="N120" s="78">
        <v>159</v>
      </c>
      <c r="O120" s="78">
        <v>5</v>
      </c>
      <c r="P120" s="80">
        <v>6</v>
      </c>
      <c r="Q120" s="81"/>
      <c r="R120" s="82"/>
      <c r="V120"/>
    </row>
    <row r="121" spans="1:22">
      <c r="F121" s="78" t="s">
        <v>415</v>
      </c>
      <c r="G121" s="78">
        <f t="shared" si="3"/>
        <v>16</v>
      </c>
      <c r="H121" s="78">
        <v>53</v>
      </c>
      <c r="I121" s="78">
        <v>0</v>
      </c>
      <c r="J121" s="78">
        <v>18</v>
      </c>
      <c r="M121" s="78">
        <f t="shared" ca="1" si="2"/>
        <v>108</v>
      </c>
      <c r="N121" s="78">
        <v>159</v>
      </c>
      <c r="O121" s="78">
        <v>6</v>
      </c>
      <c r="P121" s="80">
        <v>6</v>
      </c>
      <c r="Q121" s="81"/>
      <c r="R121" s="82"/>
      <c r="V121"/>
    </row>
    <row r="122" spans="1:22">
      <c r="F122" s="78" t="s">
        <v>581</v>
      </c>
      <c r="G122" s="78">
        <f t="shared" si="3"/>
        <v>16</v>
      </c>
      <c r="H122" s="78">
        <v>76</v>
      </c>
      <c r="I122" s="78">
        <v>5</v>
      </c>
      <c r="J122" s="78">
        <v>2</v>
      </c>
      <c r="M122" s="78">
        <f t="shared" ca="1" si="2"/>
        <v>16</v>
      </c>
      <c r="N122" s="78">
        <v>159</v>
      </c>
      <c r="O122" s="78">
        <v>7</v>
      </c>
      <c r="P122" s="80">
        <v>6</v>
      </c>
      <c r="Q122" s="81"/>
      <c r="R122" s="82"/>
      <c r="V122"/>
    </row>
    <row r="123" spans="1:22">
      <c r="F123" s="78" t="s">
        <v>423</v>
      </c>
      <c r="G123" s="78">
        <f t="shared" si="3"/>
        <v>16</v>
      </c>
      <c r="H123" s="78">
        <v>85</v>
      </c>
      <c r="I123" s="78">
        <v>0</v>
      </c>
      <c r="J123" s="78">
        <v>23</v>
      </c>
      <c r="M123" s="78">
        <f t="shared" ca="1" si="2"/>
        <v>138</v>
      </c>
      <c r="N123" s="78">
        <v>159</v>
      </c>
      <c r="O123" s="78">
        <v>8</v>
      </c>
      <c r="P123" s="80">
        <v>6</v>
      </c>
      <c r="Q123" s="81"/>
      <c r="R123" s="82"/>
      <c r="V123"/>
    </row>
    <row r="124" spans="1:22">
      <c r="F124" s="78" t="s">
        <v>623</v>
      </c>
      <c r="G124" s="78">
        <f t="shared" si="3"/>
        <v>16</v>
      </c>
      <c r="H124" s="78">
        <v>89</v>
      </c>
      <c r="I124" s="78">
        <v>0</v>
      </c>
      <c r="J124" s="78">
        <v>5</v>
      </c>
      <c r="M124" s="78">
        <f t="shared" ca="1" si="2"/>
        <v>50</v>
      </c>
      <c r="N124" s="78">
        <v>159</v>
      </c>
      <c r="O124" s="78">
        <v>9</v>
      </c>
      <c r="P124" s="80">
        <v>6</v>
      </c>
      <c r="Q124" s="81"/>
      <c r="R124" s="82"/>
      <c r="V124"/>
    </row>
    <row r="125" spans="1:22">
      <c r="F125" s="78" t="s">
        <v>245</v>
      </c>
      <c r="G125" s="78">
        <f t="shared" si="3"/>
        <v>16</v>
      </c>
      <c r="H125" s="78">
        <v>98</v>
      </c>
      <c r="I125" s="78">
        <v>0</v>
      </c>
      <c r="J125" s="78">
        <v>339</v>
      </c>
      <c r="M125" s="78">
        <f t="shared" ca="1" si="2"/>
        <v>1356</v>
      </c>
      <c r="N125" s="78">
        <v>159</v>
      </c>
      <c r="O125" s="78">
        <v>10</v>
      </c>
      <c r="P125" s="80">
        <v>6</v>
      </c>
      <c r="Q125" s="81"/>
      <c r="R125" s="82"/>
      <c r="V125"/>
    </row>
    <row r="126" spans="1:22">
      <c r="F126" s="78" t="s">
        <v>260</v>
      </c>
      <c r="G126" s="78">
        <f t="shared" si="3"/>
        <v>16</v>
      </c>
      <c r="H126" s="78">
        <v>98</v>
      </c>
      <c r="I126" s="78">
        <v>3</v>
      </c>
      <c r="J126" s="78">
        <v>6</v>
      </c>
      <c r="M126" s="78">
        <f t="shared" ca="1" si="2"/>
        <v>24</v>
      </c>
      <c r="N126" s="78">
        <v>159</v>
      </c>
      <c r="O126" s="78">
        <v>11</v>
      </c>
      <c r="P126" s="80">
        <v>6</v>
      </c>
      <c r="Q126" s="81"/>
      <c r="R126" s="82"/>
      <c r="V126"/>
    </row>
    <row r="127" spans="1:22">
      <c r="F127" s="78" t="s">
        <v>953</v>
      </c>
      <c r="G127" s="78">
        <f t="shared" si="3"/>
        <v>16</v>
      </c>
      <c r="H127" s="78">
        <v>109</v>
      </c>
      <c r="I127" s="78">
        <v>0</v>
      </c>
      <c r="J127" s="78">
        <v>109</v>
      </c>
      <c r="M127" s="78">
        <f t="shared" ca="1" si="2"/>
        <v>654</v>
      </c>
      <c r="N127" s="78">
        <v>159</v>
      </c>
      <c r="O127" s="78">
        <v>12</v>
      </c>
      <c r="P127" s="80">
        <v>6</v>
      </c>
      <c r="Q127" s="81"/>
      <c r="R127" s="82"/>
      <c r="V127"/>
    </row>
    <row r="128" spans="1:22">
      <c r="F128" s="78" t="s">
        <v>589</v>
      </c>
      <c r="G128" s="78">
        <f t="shared" si="3"/>
        <v>16</v>
      </c>
      <c r="H128" s="78">
        <v>160</v>
      </c>
      <c r="I128" s="78">
        <v>1</v>
      </c>
      <c r="J128" s="78">
        <v>16</v>
      </c>
      <c r="M128" s="78">
        <f t="shared" ca="1" si="2"/>
        <v>128</v>
      </c>
      <c r="N128" s="78">
        <v>159</v>
      </c>
      <c r="O128" s="78">
        <v>13</v>
      </c>
      <c r="P128" s="80">
        <v>6</v>
      </c>
      <c r="Q128" s="81"/>
      <c r="R128" s="82"/>
      <c r="V128"/>
    </row>
    <row r="129" spans="1:22">
      <c r="F129" s="78" t="s">
        <v>591</v>
      </c>
      <c r="G129" s="78">
        <f t="shared" si="3"/>
        <v>16</v>
      </c>
      <c r="H129" s="78">
        <v>160</v>
      </c>
      <c r="I129" s="78">
        <v>2</v>
      </c>
      <c r="J129" s="78">
        <v>17</v>
      </c>
      <c r="M129" s="78">
        <f t="shared" ca="1" si="2"/>
        <v>136</v>
      </c>
      <c r="N129" s="78">
        <v>159</v>
      </c>
      <c r="O129" s="78">
        <v>14</v>
      </c>
      <c r="P129" s="80">
        <v>6</v>
      </c>
      <c r="Q129" s="81"/>
      <c r="R129" s="82"/>
      <c r="V129"/>
    </row>
    <row r="130" spans="1:22">
      <c r="F130" s="78" t="s">
        <v>968</v>
      </c>
      <c r="G130" s="78">
        <f t="shared" si="3"/>
        <v>16</v>
      </c>
      <c r="H130" s="78">
        <v>160</v>
      </c>
      <c r="I130" s="78">
        <v>3</v>
      </c>
      <c r="J130" s="78">
        <v>24</v>
      </c>
      <c r="M130" s="78">
        <f t="shared" ca="1" si="2"/>
        <v>192</v>
      </c>
      <c r="N130" s="78">
        <v>159</v>
      </c>
      <c r="O130" s="78">
        <v>15</v>
      </c>
      <c r="P130" s="80">
        <v>6</v>
      </c>
      <c r="Q130" s="81"/>
      <c r="R130" s="82"/>
      <c r="V130"/>
    </row>
    <row r="131" spans="1:22">
      <c r="F131" s="78" t="s">
        <v>595</v>
      </c>
      <c r="G131" s="78">
        <f t="shared" si="3"/>
        <v>16</v>
      </c>
      <c r="H131" s="78">
        <v>160</v>
      </c>
      <c r="I131" s="78">
        <v>4</v>
      </c>
      <c r="J131" s="78">
        <v>16</v>
      </c>
      <c r="M131" s="78">
        <f t="shared" ref="M131:M194" ca="1" si="4">OFFSET(P$1,MATCH(H131,N$1:N$65536,0)-1,0,1,1)*J131</f>
        <v>128</v>
      </c>
      <c r="N131" s="78">
        <v>164</v>
      </c>
      <c r="O131" s="78">
        <v>0</v>
      </c>
      <c r="P131" s="80">
        <v>6</v>
      </c>
      <c r="Q131" s="81"/>
      <c r="R131" s="82"/>
      <c r="V131"/>
    </row>
    <row r="132" spans="1:22">
      <c r="F132" s="78" t="s">
        <v>597</v>
      </c>
      <c r="G132" s="78">
        <f t="shared" ref="G132:G195" si="5">IF(LEN(B132)&gt;0,G131+1,G131)</f>
        <v>16</v>
      </c>
      <c r="H132" s="78">
        <v>160</v>
      </c>
      <c r="I132" s="78">
        <v>5</v>
      </c>
      <c r="J132" s="78">
        <v>12</v>
      </c>
      <c r="M132" s="78">
        <f t="shared" ca="1" si="4"/>
        <v>96</v>
      </c>
      <c r="N132" s="78">
        <v>251</v>
      </c>
      <c r="O132" s="78">
        <v>0</v>
      </c>
      <c r="P132" s="80">
        <v>6</v>
      </c>
      <c r="Q132" s="81"/>
      <c r="R132" s="82"/>
      <c r="V132"/>
    </row>
    <row r="133" spans="1:22">
      <c r="F133" s="78" t="s">
        <v>599</v>
      </c>
      <c r="G133" s="78">
        <f t="shared" si="5"/>
        <v>16</v>
      </c>
      <c r="H133" s="78">
        <v>160</v>
      </c>
      <c r="I133" s="78">
        <v>6</v>
      </c>
      <c r="J133" s="78">
        <v>13</v>
      </c>
      <c r="M133" s="78">
        <f t="shared" ca="1" si="4"/>
        <v>104</v>
      </c>
      <c r="N133" s="78">
        <v>251</v>
      </c>
      <c r="O133" s="78">
        <v>1</v>
      </c>
      <c r="P133" s="80">
        <v>6</v>
      </c>
      <c r="Q133" s="81"/>
      <c r="R133" s="82"/>
      <c r="V133"/>
    </row>
    <row r="134" spans="1:22">
      <c r="F134" s="78" t="s">
        <v>605</v>
      </c>
      <c r="G134" s="78">
        <f t="shared" si="5"/>
        <v>16</v>
      </c>
      <c r="H134" s="78">
        <v>160</v>
      </c>
      <c r="I134" s="78">
        <v>9</v>
      </c>
      <c r="J134" s="78">
        <v>13</v>
      </c>
      <c r="M134" s="78">
        <f t="shared" ca="1" si="4"/>
        <v>104</v>
      </c>
      <c r="N134" s="78">
        <v>251</v>
      </c>
      <c r="O134" s="78">
        <v>2</v>
      </c>
      <c r="P134" s="80">
        <v>6</v>
      </c>
      <c r="Q134" s="81"/>
      <c r="R134" s="82"/>
      <c r="V134"/>
    </row>
    <row r="135" spans="1:22">
      <c r="F135" s="78" t="s">
        <v>611</v>
      </c>
      <c r="G135" s="78">
        <f t="shared" si="5"/>
        <v>16</v>
      </c>
      <c r="H135" s="78">
        <v>160</v>
      </c>
      <c r="I135" s="78">
        <v>12</v>
      </c>
      <c r="J135" s="78">
        <v>16</v>
      </c>
      <c r="M135" s="78">
        <f t="shared" ca="1" si="4"/>
        <v>128</v>
      </c>
      <c r="N135" s="78">
        <v>251</v>
      </c>
      <c r="O135" s="78">
        <v>3</v>
      </c>
      <c r="P135" s="80">
        <v>6</v>
      </c>
      <c r="Q135" s="81"/>
      <c r="R135" s="82"/>
      <c r="V135"/>
    </row>
    <row r="136" spans="1:22">
      <c r="F136" s="78" t="s">
        <v>963</v>
      </c>
      <c r="G136" s="78">
        <f t="shared" si="5"/>
        <v>16</v>
      </c>
      <c r="H136" s="78">
        <v>164</v>
      </c>
      <c r="I136" s="78">
        <v>0</v>
      </c>
      <c r="J136" s="78">
        <v>102</v>
      </c>
      <c r="M136" s="78">
        <f t="shared" ca="1" si="4"/>
        <v>612</v>
      </c>
      <c r="N136" s="78">
        <v>251</v>
      </c>
      <c r="O136" s="78">
        <v>4</v>
      </c>
      <c r="P136" s="80">
        <v>6</v>
      </c>
      <c r="Q136" s="81"/>
      <c r="R136" s="82"/>
      <c r="V136"/>
    </row>
    <row r="137" spans="1:22">
      <c r="F137" s="78" t="s">
        <v>334</v>
      </c>
      <c r="G137" s="78">
        <f t="shared" si="5"/>
        <v>16</v>
      </c>
      <c r="H137" s="78">
        <v>171</v>
      </c>
      <c r="I137" s="78">
        <v>14</v>
      </c>
      <c r="J137" s="78">
        <v>9</v>
      </c>
      <c r="M137" s="78">
        <f t="shared" ca="1" si="4"/>
        <v>36</v>
      </c>
      <c r="N137" s="78">
        <v>251</v>
      </c>
      <c r="O137" s="78">
        <v>5</v>
      </c>
      <c r="P137" s="80">
        <v>6</v>
      </c>
      <c r="Q137" s="81"/>
      <c r="R137" s="82"/>
      <c r="V137"/>
    </row>
    <row r="138" spans="1:22">
      <c r="A138" s="78">
        <v>12</v>
      </c>
      <c r="B138" s="78" t="s">
        <v>959</v>
      </c>
      <c r="C138" s="78">
        <v>11</v>
      </c>
      <c r="D138" s="78">
        <v>11</v>
      </c>
      <c r="E138" s="78">
        <v>10</v>
      </c>
      <c r="F138" s="78" t="s">
        <v>87</v>
      </c>
      <c r="G138" s="78">
        <f t="shared" si="5"/>
        <v>17</v>
      </c>
      <c r="H138" s="78">
        <v>4</v>
      </c>
      <c r="I138" s="78">
        <v>0</v>
      </c>
      <c r="J138" s="78">
        <v>40</v>
      </c>
      <c r="K138" s="78">
        <v>1</v>
      </c>
      <c r="L138" s="78">
        <f ca="1">SUM(M138:M143)</f>
        <v>1306</v>
      </c>
      <c r="M138" s="78">
        <f t="shared" ca="1" si="4"/>
        <v>80</v>
      </c>
      <c r="N138" s="78">
        <v>251</v>
      </c>
      <c r="O138" s="78">
        <v>6</v>
      </c>
      <c r="P138" s="80">
        <v>6</v>
      </c>
      <c r="Q138" s="81"/>
      <c r="R138" s="82"/>
      <c r="V138"/>
    </row>
    <row r="139" spans="1:22">
      <c r="F139" s="78" t="s">
        <v>132</v>
      </c>
      <c r="G139" s="78">
        <f t="shared" si="5"/>
        <v>17</v>
      </c>
      <c r="H139" s="78">
        <v>5</v>
      </c>
      <c r="I139" s="78">
        <v>0</v>
      </c>
      <c r="J139" s="78">
        <v>88</v>
      </c>
      <c r="M139" s="78">
        <f t="shared" ca="1" si="4"/>
        <v>352</v>
      </c>
      <c r="N139" s="78">
        <v>251</v>
      </c>
      <c r="O139" s="78">
        <v>7</v>
      </c>
      <c r="P139" s="80">
        <v>6</v>
      </c>
      <c r="Q139" s="81"/>
      <c r="R139" s="82"/>
      <c r="V139"/>
    </row>
    <row r="140" spans="1:22">
      <c r="F140" s="78" t="s">
        <v>140</v>
      </c>
      <c r="G140" s="78">
        <f t="shared" si="5"/>
        <v>17</v>
      </c>
      <c r="H140" s="78">
        <v>5</v>
      </c>
      <c r="I140" s="78">
        <v>2</v>
      </c>
      <c r="J140" s="78">
        <v>33</v>
      </c>
      <c r="M140" s="78">
        <f t="shared" ca="1" si="4"/>
        <v>132</v>
      </c>
      <c r="N140" s="78">
        <v>251</v>
      </c>
      <c r="O140" s="78">
        <v>8</v>
      </c>
      <c r="P140" s="80">
        <v>6</v>
      </c>
      <c r="Q140" s="81"/>
      <c r="R140" s="82"/>
      <c r="V140"/>
    </row>
    <row r="141" spans="1:22">
      <c r="F141" s="78" t="s">
        <v>969</v>
      </c>
      <c r="G141" s="78">
        <f t="shared" si="5"/>
        <v>17</v>
      </c>
      <c r="H141" s="78">
        <v>17</v>
      </c>
      <c r="I141" s="78">
        <v>0</v>
      </c>
      <c r="J141" s="78">
        <v>11</v>
      </c>
      <c r="M141" s="78">
        <f t="shared" ca="1" si="4"/>
        <v>22</v>
      </c>
      <c r="N141" s="78">
        <v>251</v>
      </c>
      <c r="O141" s="78">
        <v>9</v>
      </c>
      <c r="P141" s="80">
        <v>6</v>
      </c>
      <c r="Q141" s="81"/>
      <c r="R141" s="82"/>
      <c r="V141"/>
    </row>
    <row r="142" spans="1:22">
      <c r="F142" s="78" t="s">
        <v>415</v>
      </c>
      <c r="G142" s="78">
        <f t="shared" si="5"/>
        <v>17</v>
      </c>
      <c r="H142" s="78">
        <v>53</v>
      </c>
      <c r="I142" s="78">
        <v>0</v>
      </c>
      <c r="J142" s="78">
        <v>102</v>
      </c>
      <c r="M142" s="78">
        <f t="shared" ca="1" si="4"/>
        <v>612</v>
      </c>
      <c r="N142" s="78">
        <v>251</v>
      </c>
      <c r="O142" s="78">
        <v>10</v>
      </c>
      <c r="P142" s="80">
        <v>6</v>
      </c>
      <c r="Q142" s="81"/>
      <c r="R142" s="82"/>
      <c r="V142"/>
    </row>
    <row r="143" spans="1:22">
      <c r="F143" s="78" t="s">
        <v>475</v>
      </c>
      <c r="G143" s="78">
        <f t="shared" si="5"/>
        <v>17</v>
      </c>
      <c r="H143" s="78">
        <v>126</v>
      </c>
      <c r="I143" s="78">
        <v>0</v>
      </c>
      <c r="J143" s="78">
        <v>18</v>
      </c>
      <c r="M143" s="78">
        <f t="shared" ca="1" si="4"/>
        <v>108</v>
      </c>
      <c r="N143" s="78">
        <v>251</v>
      </c>
      <c r="O143" s="78">
        <v>11</v>
      </c>
      <c r="P143" s="80">
        <v>6</v>
      </c>
      <c r="Q143" s="81"/>
      <c r="R143" s="82"/>
      <c r="V143"/>
    </row>
    <row r="144" spans="1:22">
      <c r="A144" s="78">
        <v>13</v>
      </c>
      <c r="B144" s="78" t="s">
        <v>960</v>
      </c>
      <c r="C144" s="78">
        <v>11</v>
      </c>
      <c r="D144" s="78">
        <v>11</v>
      </c>
      <c r="E144" s="78">
        <v>8</v>
      </c>
      <c r="F144" s="78" t="s">
        <v>87</v>
      </c>
      <c r="G144" s="78">
        <f t="shared" si="5"/>
        <v>18</v>
      </c>
      <c r="H144" s="78">
        <v>4</v>
      </c>
      <c r="I144" s="78">
        <v>0</v>
      </c>
      <c r="J144" s="78">
        <v>14</v>
      </c>
      <c r="K144" s="78">
        <v>0</v>
      </c>
      <c r="L144" s="78">
        <f ca="1">SUM(M144:M151)</f>
        <v>1000</v>
      </c>
      <c r="M144" s="78">
        <f t="shared" ca="1" si="4"/>
        <v>28</v>
      </c>
      <c r="N144" s="78">
        <v>251</v>
      </c>
      <c r="O144" s="78">
        <v>12</v>
      </c>
      <c r="P144" s="80">
        <v>6</v>
      </c>
      <c r="Q144" s="81"/>
      <c r="R144" s="82"/>
      <c r="V144"/>
    </row>
    <row r="145" spans="1:22">
      <c r="F145" s="78" t="s">
        <v>132</v>
      </c>
      <c r="G145" s="78">
        <f t="shared" si="5"/>
        <v>18</v>
      </c>
      <c r="H145" s="78">
        <v>5</v>
      </c>
      <c r="I145" s="78">
        <v>0</v>
      </c>
      <c r="J145" s="78">
        <v>47</v>
      </c>
      <c r="M145" s="78">
        <f t="shared" ca="1" si="4"/>
        <v>188</v>
      </c>
      <c r="N145" s="78">
        <v>251</v>
      </c>
      <c r="O145" s="78">
        <v>13</v>
      </c>
      <c r="P145" s="80">
        <v>6</v>
      </c>
      <c r="Q145" s="81"/>
      <c r="R145" s="82"/>
      <c r="V145"/>
    </row>
    <row r="146" spans="1:22">
      <c r="F146" s="78" t="s">
        <v>98</v>
      </c>
      <c r="G146" s="78">
        <f t="shared" si="5"/>
        <v>18</v>
      </c>
      <c r="H146" s="78">
        <v>17</v>
      </c>
      <c r="I146" s="78">
        <v>0</v>
      </c>
      <c r="J146" s="78">
        <v>80</v>
      </c>
      <c r="M146" s="78">
        <f t="shared" ca="1" si="4"/>
        <v>160</v>
      </c>
      <c r="N146" s="78">
        <v>251</v>
      </c>
      <c r="O146" s="78">
        <v>14</v>
      </c>
      <c r="P146" s="80">
        <v>6</v>
      </c>
      <c r="Q146" s="81"/>
      <c r="R146" s="82"/>
      <c r="V146"/>
    </row>
    <row r="147" spans="1:22">
      <c r="F147" s="78" t="s">
        <v>415</v>
      </c>
      <c r="G147" s="78">
        <f t="shared" si="5"/>
        <v>18</v>
      </c>
      <c r="H147" s="78">
        <v>53</v>
      </c>
      <c r="I147" s="78">
        <v>0</v>
      </c>
      <c r="J147" s="78">
        <v>5</v>
      </c>
      <c r="M147" s="78">
        <f t="shared" ca="1" si="4"/>
        <v>30</v>
      </c>
      <c r="N147" s="78">
        <v>251</v>
      </c>
      <c r="O147" s="78">
        <v>15</v>
      </c>
      <c r="P147" s="80">
        <v>6</v>
      </c>
      <c r="Q147" s="81"/>
      <c r="R147" s="82"/>
      <c r="V147"/>
    </row>
    <row r="148" spans="1:22">
      <c r="F148" s="78" t="s">
        <v>423</v>
      </c>
      <c r="G148" s="78">
        <f t="shared" si="5"/>
        <v>18</v>
      </c>
      <c r="H148" s="78">
        <v>85</v>
      </c>
      <c r="I148" s="78">
        <v>0</v>
      </c>
      <c r="J148" s="78">
        <v>11</v>
      </c>
      <c r="M148" s="78">
        <f t="shared" ca="1" si="4"/>
        <v>66</v>
      </c>
      <c r="N148" s="78">
        <v>38</v>
      </c>
      <c r="O148" s="78">
        <v>0</v>
      </c>
      <c r="P148" s="80">
        <v>8</v>
      </c>
      <c r="Q148" s="81"/>
      <c r="R148" s="82"/>
      <c r="V148"/>
    </row>
    <row r="149" spans="1:22">
      <c r="F149" s="78" t="s">
        <v>457</v>
      </c>
      <c r="G149" s="78">
        <f t="shared" si="5"/>
        <v>18</v>
      </c>
      <c r="H149" s="78">
        <v>96</v>
      </c>
      <c r="I149" s="78">
        <v>0</v>
      </c>
      <c r="J149" s="78">
        <v>8</v>
      </c>
      <c r="M149" s="78">
        <f t="shared" ca="1" si="4"/>
        <v>48</v>
      </c>
      <c r="N149" s="78">
        <v>41</v>
      </c>
      <c r="O149" s="78">
        <v>0</v>
      </c>
      <c r="P149" s="80">
        <v>8</v>
      </c>
      <c r="Q149" s="81"/>
      <c r="R149" s="82"/>
      <c r="V149"/>
    </row>
    <row r="150" spans="1:22">
      <c r="F150" s="78" t="s">
        <v>962</v>
      </c>
      <c r="G150" s="78">
        <f t="shared" si="5"/>
        <v>18</v>
      </c>
      <c r="H150" s="78">
        <v>126</v>
      </c>
      <c r="I150" s="78">
        <v>0</v>
      </c>
      <c r="J150" s="78">
        <v>64</v>
      </c>
      <c r="M150" s="78">
        <f t="shared" ca="1" si="4"/>
        <v>384</v>
      </c>
      <c r="N150" s="78">
        <v>44</v>
      </c>
      <c r="O150" s="78">
        <v>7</v>
      </c>
      <c r="P150" s="80">
        <v>8</v>
      </c>
      <c r="Q150" s="81"/>
      <c r="R150" s="82"/>
      <c r="V150"/>
    </row>
    <row r="151" spans="1:22">
      <c r="F151" s="78" t="s">
        <v>459</v>
      </c>
      <c r="G151" s="78">
        <f t="shared" si="5"/>
        <v>18</v>
      </c>
      <c r="H151" s="78">
        <v>102</v>
      </c>
      <c r="I151" s="78">
        <v>0</v>
      </c>
      <c r="J151" s="78">
        <v>16</v>
      </c>
      <c r="M151" s="78">
        <f t="shared" ca="1" si="4"/>
        <v>96</v>
      </c>
      <c r="N151" s="78">
        <v>47</v>
      </c>
      <c r="O151" s="78">
        <v>0</v>
      </c>
      <c r="P151" s="80">
        <v>8</v>
      </c>
      <c r="Q151" s="81"/>
      <c r="R151" s="82"/>
      <c r="V151"/>
    </row>
    <row r="152" spans="1:22">
      <c r="A152" s="78">
        <v>14</v>
      </c>
      <c r="B152" s="78" t="s">
        <v>888</v>
      </c>
      <c r="C152" s="78">
        <v>9</v>
      </c>
      <c r="D152" s="78">
        <v>9</v>
      </c>
      <c r="E152" s="78">
        <v>15</v>
      </c>
      <c r="F152" s="78" t="s">
        <v>98</v>
      </c>
      <c r="G152" s="78">
        <f t="shared" si="5"/>
        <v>19</v>
      </c>
      <c r="H152" s="78">
        <v>17</v>
      </c>
      <c r="I152" s="78">
        <v>0</v>
      </c>
      <c r="J152" s="78">
        <v>13</v>
      </c>
      <c r="K152" s="78">
        <v>0</v>
      </c>
      <c r="L152" s="78">
        <f ca="1">SUM(M152:M156)</f>
        <v>890</v>
      </c>
      <c r="M152" s="78">
        <f t="shared" ca="1" si="4"/>
        <v>26</v>
      </c>
      <c r="N152" s="78">
        <v>50</v>
      </c>
      <c r="O152" s="78">
        <v>1</v>
      </c>
      <c r="P152" s="80">
        <v>8</v>
      </c>
      <c r="Q152" s="81"/>
      <c r="R152" s="82"/>
      <c r="V152"/>
    </row>
    <row r="153" spans="1:22">
      <c r="F153" s="78" t="s">
        <v>969</v>
      </c>
      <c r="G153" s="78">
        <f t="shared" si="5"/>
        <v>19</v>
      </c>
      <c r="H153" s="78">
        <v>17</v>
      </c>
      <c r="I153" s="78">
        <v>4</v>
      </c>
      <c r="J153" s="78">
        <v>10</v>
      </c>
      <c r="M153" s="78">
        <f t="shared" ca="1" si="4"/>
        <v>20</v>
      </c>
      <c r="N153" s="78">
        <v>64</v>
      </c>
      <c r="O153" s="78">
        <v>0</v>
      </c>
      <c r="P153" s="80">
        <v>8</v>
      </c>
      <c r="Q153" s="81"/>
      <c r="R153" s="82"/>
      <c r="V153"/>
    </row>
    <row r="154" spans="1:22">
      <c r="F154" s="78" t="s">
        <v>969</v>
      </c>
      <c r="G154" s="78">
        <f t="shared" si="5"/>
        <v>19</v>
      </c>
      <c r="H154" s="78">
        <v>17</v>
      </c>
      <c r="I154" s="78">
        <v>8</v>
      </c>
      <c r="J154" s="78">
        <v>8</v>
      </c>
      <c r="M154" s="78">
        <f t="shared" ca="1" si="4"/>
        <v>16</v>
      </c>
      <c r="N154" s="78">
        <v>64</v>
      </c>
      <c r="O154" s="78">
        <v>8</v>
      </c>
      <c r="P154" s="80">
        <v>8</v>
      </c>
      <c r="Q154" s="81"/>
      <c r="R154" s="82"/>
      <c r="V154"/>
    </row>
    <row r="155" spans="1:22">
      <c r="F155" s="78" t="s">
        <v>970</v>
      </c>
      <c r="G155" s="78">
        <f t="shared" si="5"/>
        <v>19</v>
      </c>
      <c r="H155" s="78">
        <v>18</v>
      </c>
      <c r="I155" s="78">
        <v>4</v>
      </c>
      <c r="J155" s="78">
        <v>38</v>
      </c>
      <c r="M155" s="78">
        <f t="shared" ca="1" si="4"/>
        <v>228</v>
      </c>
      <c r="N155" s="78">
        <v>65</v>
      </c>
      <c r="O155" s="78">
        <v>0</v>
      </c>
      <c r="P155" s="80">
        <v>8</v>
      </c>
      <c r="Q155" s="81"/>
      <c r="R155" s="82"/>
      <c r="V155"/>
    </row>
    <row r="156" spans="1:22">
      <c r="F156" s="78" t="s">
        <v>970</v>
      </c>
      <c r="G156" s="78">
        <f t="shared" si="5"/>
        <v>19</v>
      </c>
      <c r="H156" s="78">
        <v>18</v>
      </c>
      <c r="I156" s="78">
        <v>12</v>
      </c>
      <c r="J156" s="78">
        <v>100</v>
      </c>
      <c r="M156" s="78">
        <f t="shared" ca="1" si="4"/>
        <v>600</v>
      </c>
      <c r="N156" s="78">
        <v>76</v>
      </c>
      <c r="O156" s="78">
        <v>5</v>
      </c>
      <c r="P156" s="80">
        <v>8</v>
      </c>
      <c r="Q156" s="81"/>
      <c r="R156" s="82"/>
      <c r="V156"/>
    </row>
    <row r="157" spans="1:22">
      <c r="A157" s="78">
        <v>15</v>
      </c>
      <c r="B157" s="78" t="s">
        <v>891</v>
      </c>
      <c r="C157" s="78">
        <v>3</v>
      </c>
      <c r="D157" s="78">
        <v>3</v>
      </c>
      <c r="E157" s="78">
        <v>5</v>
      </c>
      <c r="F157" s="78" t="s">
        <v>947</v>
      </c>
      <c r="G157" s="78">
        <f t="shared" si="5"/>
        <v>20</v>
      </c>
      <c r="H157" s="78">
        <v>44</v>
      </c>
      <c r="I157" s="78">
        <v>5</v>
      </c>
      <c r="J157" s="78">
        <v>5</v>
      </c>
      <c r="K157" s="78">
        <v>0</v>
      </c>
      <c r="L157" s="78">
        <f ca="1">SUM(M157:M161)</f>
        <v>74</v>
      </c>
      <c r="M157" s="78">
        <f t="shared" ca="1" si="4"/>
        <v>30</v>
      </c>
      <c r="N157" s="78">
        <v>101</v>
      </c>
      <c r="O157" s="78">
        <v>0</v>
      </c>
      <c r="P157" s="80">
        <v>8</v>
      </c>
      <c r="Q157" s="81"/>
      <c r="R157" s="82"/>
      <c r="V157"/>
    </row>
    <row r="158" spans="1:22">
      <c r="F158" s="78" t="s">
        <v>384</v>
      </c>
      <c r="G158" s="78">
        <f t="shared" si="5"/>
        <v>20</v>
      </c>
      <c r="H158" s="78">
        <v>44</v>
      </c>
      <c r="I158" s="78">
        <v>13</v>
      </c>
      <c r="J158" s="78">
        <v>4</v>
      </c>
      <c r="M158" s="78">
        <f t="shared" ca="1" si="4"/>
        <v>24</v>
      </c>
      <c r="N158" s="78">
        <v>156</v>
      </c>
      <c r="O158" s="78">
        <v>0</v>
      </c>
      <c r="P158" s="80">
        <v>8</v>
      </c>
      <c r="Q158" s="81"/>
      <c r="R158" s="82"/>
      <c r="V158"/>
    </row>
    <row r="159" spans="1:22">
      <c r="F159" s="78" t="s">
        <v>623</v>
      </c>
      <c r="G159" s="78">
        <f t="shared" si="5"/>
        <v>20</v>
      </c>
      <c r="H159" s="78">
        <v>89</v>
      </c>
      <c r="I159" s="78">
        <v>0</v>
      </c>
      <c r="J159" s="78">
        <v>1</v>
      </c>
      <c r="M159" s="78">
        <f t="shared" ca="1" si="4"/>
        <v>10</v>
      </c>
      <c r="N159" s="78">
        <v>160</v>
      </c>
      <c r="O159" s="78">
        <v>0</v>
      </c>
      <c r="P159" s="80">
        <v>8</v>
      </c>
      <c r="Q159" s="81"/>
      <c r="R159" s="82"/>
      <c r="V159"/>
    </row>
    <row r="160" spans="1:22">
      <c r="F160" s="78" t="s">
        <v>260</v>
      </c>
      <c r="G160" s="78">
        <f t="shared" si="5"/>
        <v>20</v>
      </c>
      <c r="H160" s="78">
        <v>98</v>
      </c>
      <c r="I160" s="78">
        <v>3</v>
      </c>
      <c r="J160" s="78">
        <v>1</v>
      </c>
      <c r="M160" s="78">
        <f t="shared" ca="1" si="4"/>
        <v>4</v>
      </c>
      <c r="N160" s="78">
        <v>160</v>
      </c>
      <c r="O160" s="78">
        <v>1</v>
      </c>
      <c r="P160" s="80">
        <v>8</v>
      </c>
      <c r="Q160" s="81"/>
      <c r="R160" s="82"/>
      <c r="V160"/>
    </row>
    <row r="161" spans="1:22">
      <c r="F161" s="78" t="s">
        <v>495</v>
      </c>
      <c r="G161" s="78">
        <f t="shared" si="5"/>
        <v>20</v>
      </c>
      <c r="H161" s="78">
        <v>139</v>
      </c>
      <c r="I161" s="78">
        <v>0</v>
      </c>
      <c r="J161" s="78">
        <v>1</v>
      </c>
      <c r="M161" s="78">
        <f t="shared" ca="1" si="4"/>
        <v>6</v>
      </c>
      <c r="N161" s="78">
        <v>160</v>
      </c>
      <c r="O161" s="78">
        <v>2</v>
      </c>
      <c r="P161" s="80">
        <v>8</v>
      </c>
      <c r="Q161" s="81"/>
      <c r="R161" s="82"/>
      <c r="V161"/>
    </row>
    <row r="162" spans="1:22">
      <c r="A162" s="78">
        <v>16</v>
      </c>
      <c r="B162" s="78" t="s">
        <v>894</v>
      </c>
      <c r="C162" s="78">
        <v>1</v>
      </c>
      <c r="D162" s="78">
        <v>1</v>
      </c>
      <c r="E162" s="78">
        <v>5</v>
      </c>
      <c r="F162" s="78" t="s">
        <v>970</v>
      </c>
      <c r="G162" s="78">
        <f t="shared" si="5"/>
        <v>21</v>
      </c>
      <c r="H162" s="78">
        <v>18</v>
      </c>
      <c r="I162" s="78">
        <v>4</v>
      </c>
      <c r="J162" s="78">
        <v>3</v>
      </c>
      <c r="K162" s="78">
        <v>0</v>
      </c>
      <c r="L162" s="78">
        <f ca="1">SUM(M162:M164)</f>
        <v>64</v>
      </c>
      <c r="M162" s="78">
        <f t="shared" ca="1" si="4"/>
        <v>18</v>
      </c>
      <c r="N162" s="78">
        <v>160</v>
      </c>
      <c r="O162" s="78">
        <v>3</v>
      </c>
      <c r="P162" s="80">
        <v>8</v>
      </c>
      <c r="Q162" s="81"/>
      <c r="R162" s="82"/>
      <c r="V162"/>
    </row>
    <row r="163" spans="1:22">
      <c r="F163" s="78" t="s">
        <v>423</v>
      </c>
      <c r="G163" s="78">
        <f t="shared" si="5"/>
        <v>21</v>
      </c>
      <c r="H163" s="78">
        <v>85</v>
      </c>
      <c r="I163" s="78">
        <v>0</v>
      </c>
      <c r="J163" s="78">
        <v>1</v>
      </c>
      <c r="M163" s="78">
        <f t="shared" ca="1" si="4"/>
        <v>6</v>
      </c>
      <c r="N163" s="78">
        <v>160</v>
      </c>
      <c r="O163" s="78">
        <v>4</v>
      </c>
      <c r="P163" s="80">
        <v>8</v>
      </c>
      <c r="Q163" s="81"/>
      <c r="R163" s="82"/>
      <c r="V163"/>
    </row>
    <row r="164" spans="1:22">
      <c r="F164" s="78" t="s">
        <v>77</v>
      </c>
      <c r="G164" s="78">
        <f t="shared" si="5"/>
        <v>21</v>
      </c>
      <c r="H164" s="78">
        <v>2</v>
      </c>
      <c r="I164" s="78">
        <v>0</v>
      </c>
      <c r="J164" s="78">
        <v>20</v>
      </c>
      <c r="M164" s="78">
        <f t="shared" ca="1" si="4"/>
        <v>40</v>
      </c>
      <c r="N164" s="78">
        <v>160</v>
      </c>
      <c r="O164" s="78">
        <v>5</v>
      </c>
      <c r="P164" s="80">
        <v>8</v>
      </c>
      <c r="Q164" s="81"/>
      <c r="R164" s="82"/>
      <c r="V164"/>
    </row>
    <row r="165" spans="1:22">
      <c r="A165" s="78">
        <v>17</v>
      </c>
      <c r="B165" s="78" t="s">
        <v>897</v>
      </c>
      <c r="C165" s="78">
        <v>5</v>
      </c>
      <c r="D165" s="78">
        <v>5</v>
      </c>
      <c r="E165" s="78">
        <v>2</v>
      </c>
      <c r="F165" s="78" t="s">
        <v>82</v>
      </c>
      <c r="G165" s="78">
        <f t="shared" si="5"/>
        <v>22</v>
      </c>
      <c r="H165" s="78">
        <v>3</v>
      </c>
      <c r="I165" s="78">
        <v>0</v>
      </c>
      <c r="J165" s="78">
        <v>1</v>
      </c>
      <c r="K165" s="78">
        <v>1</v>
      </c>
      <c r="L165" s="78">
        <f ca="1">SUM(M165:M169)</f>
        <v>132</v>
      </c>
      <c r="M165" s="78">
        <f t="shared" ca="1" si="4"/>
        <v>2</v>
      </c>
      <c r="N165" s="78">
        <v>160</v>
      </c>
      <c r="O165" s="78">
        <v>6</v>
      </c>
      <c r="P165" s="80">
        <v>8</v>
      </c>
      <c r="Q165" s="81"/>
      <c r="R165" s="82"/>
      <c r="V165"/>
    </row>
    <row r="166" spans="1:22">
      <c r="F166" s="78" t="s">
        <v>567</v>
      </c>
      <c r="G166" s="78">
        <f t="shared" si="5"/>
        <v>22</v>
      </c>
      <c r="H166" s="78">
        <v>41</v>
      </c>
      <c r="I166" s="78">
        <v>0</v>
      </c>
      <c r="J166" s="78">
        <v>4</v>
      </c>
      <c r="M166" s="78">
        <f t="shared" ca="1" si="4"/>
        <v>32</v>
      </c>
      <c r="N166" s="78">
        <v>160</v>
      </c>
      <c r="O166" s="78">
        <v>7</v>
      </c>
      <c r="P166" s="80">
        <v>8</v>
      </c>
      <c r="Q166" s="81"/>
      <c r="R166" s="82"/>
      <c r="V166"/>
    </row>
    <row r="167" spans="1:22">
      <c r="F167" s="78" t="s">
        <v>947</v>
      </c>
      <c r="G167" s="78">
        <f t="shared" si="5"/>
        <v>22</v>
      </c>
      <c r="H167" s="78">
        <v>44</v>
      </c>
      <c r="I167" s="78">
        <v>5</v>
      </c>
      <c r="J167" s="78">
        <v>4</v>
      </c>
      <c r="M167" s="78">
        <f t="shared" ca="1" si="4"/>
        <v>24</v>
      </c>
      <c r="N167" s="78">
        <v>160</v>
      </c>
      <c r="O167" s="78">
        <v>8</v>
      </c>
      <c r="P167" s="80">
        <v>8</v>
      </c>
      <c r="Q167" s="81"/>
      <c r="R167" s="82"/>
      <c r="V167"/>
    </row>
    <row r="168" spans="1:22">
      <c r="F168" s="78" t="s">
        <v>623</v>
      </c>
      <c r="G168" s="78">
        <f t="shared" si="5"/>
        <v>22</v>
      </c>
      <c r="H168" s="78">
        <v>89</v>
      </c>
      <c r="I168" s="78">
        <v>0</v>
      </c>
      <c r="J168" s="78">
        <v>1</v>
      </c>
      <c r="M168" s="78">
        <f t="shared" ca="1" si="4"/>
        <v>10</v>
      </c>
      <c r="N168" s="78">
        <v>160</v>
      </c>
      <c r="O168" s="78">
        <v>9</v>
      </c>
      <c r="P168" s="80">
        <v>8</v>
      </c>
      <c r="Q168" s="81"/>
      <c r="R168" s="82"/>
      <c r="V168"/>
    </row>
    <row r="169" spans="1:22">
      <c r="F169" s="78" t="s">
        <v>334</v>
      </c>
      <c r="G169" s="78">
        <f t="shared" si="5"/>
        <v>22</v>
      </c>
      <c r="H169" s="78">
        <v>171</v>
      </c>
      <c r="I169" s="78">
        <v>14</v>
      </c>
      <c r="J169" s="78">
        <v>16</v>
      </c>
      <c r="M169" s="78">
        <f t="shared" ca="1" si="4"/>
        <v>64</v>
      </c>
      <c r="N169" s="78">
        <v>160</v>
      </c>
      <c r="O169" s="78">
        <v>10</v>
      </c>
      <c r="P169" s="80">
        <v>8</v>
      </c>
      <c r="Q169" s="81"/>
      <c r="R169" s="82"/>
      <c r="V169"/>
    </row>
    <row r="170" spans="1:22">
      <c r="A170" s="78">
        <v>18</v>
      </c>
      <c r="B170" s="78" t="s">
        <v>900</v>
      </c>
      <c r="C170" s="78">
        <v>5</v>
      </c>
      <c r="D170" s="78">
        <v>5</v>
      </c>
      <c r="E170" s="78">
        <v>4</v>
      </c>
      <c r="F170" s="78" t="s">
        <v>567</v>
      </c>
      <c r="G170" s="78">
        <f t="shared" si="5"/>
        <v>23</v>
      </c>
      <c r="H170" s="78">
        <v>41</v>
      </c>
      <c r="I170" s="78">
        <v>0</v>
      </c>
      <c r="J170" s="78">
        <v>9</v>
      </c>
      <c r="K170" s="78">
        <v>0</v>
      </c>
      <c r="L170" s="78">
        <f ca="1">SUM(M170:M172)</f>
        <v>244</v>
      </c>
      <c r="M170" s="78">
        <f t="shared" ca="1" si="4"/>
        <v>72</v>
      </c>
      <c r="N170" s="78">
        <v>160</v>
      </c>
      <c r="O170" s="78">
        <v>11</v>
      </c>
      <c r="P170" s="80">
        <v>8</v>
      </c>
      <c r="Q170" s="81"/>
      <c r="R170" s="82"/>
      <c r="V170"/>
    </row>
    <row r="171" spans="1:22">
      <c r="F171" s="78" t="s">
        <v>621</v>
      </c>
      <c r="G171" s="78">
        <f t="shared" si="5"/>
        <v>23</v>
      </c>
      <c r="H171" s="78">
        <v>57</v>
      </c>
      <c r="I171" s="78">
        <v>0</v>
      </c>
      <c r="J171" s="78">
        <v>16</v>
      </c>
      <c r="M171" s="78">
        <f t="shared" ca="1" si="4"/>
        <v>160</v>
      </c>
      <c r="N171" s="78">
        <v>160</v>
      </c>
      <c r="O171" s="78">
        <v>12</v>
      </c>
      <c r="P171" s="80">
        <v>8</v>
      </c>
      <c r="Q171" s="81"/>
      <c r="R171" s="82"/>
      <c r="V171"/>
    </row>
    <row r="172" spans="1:22">
      <c r="F172" s="78" t="s">
        <v>635</v>
      </c>
      <c r="G172" s="78">
        <f t="shared" si="5"/>
        <v>23</v>
      </c>
      <c r="H172" s="78">
        <v>138</v>
      </c>
      <c r="I172" s="78">
        <v>0</v>
      </c>
      <c r="J172" s="78">
        <v>1</v>
      </c>
      <c r="M172" s="78">
        <f t="shared" ca="1" si="4"/>
        <v>12</v>
      </c>
      <c r="N172" s="78">
        <v>160</v>
      </c>
      <c r="O172" s="78">
        <v>13</v>
      </c>
      <c r="P172" s="80">
        <v>8</v>
      </c>
      <c r="Q172" s="81"/>
      <c r="R172" s="82"/>
      <c r="V172"/>
    </row>
    <row r="173" spans="1:22">
      <c r="A173" s="78">
        <v>19</v>
      </c>
      <c r="B173" s="78" t="s">
        <v>903</v>
      </c>
      <c r="C173" s="78">
        <v>3</v>
      </c>
      <c r="D173" s="78">
        <v>3</v>
      </c>
      <c r="E173" s="78">
        <v>4</v>
      </c>
      <c r="F173" s="78" t="s">
        <v>533</v>
      </c>
      <c r="G173" s="78">
        <f t="shared" si="5"/>
        <v>24</v>
      </c>
      <c r="H173" s="78">
        <v>251</v>
      </c>
      <c r="I173" s="78">
        <v>0</v>
      </c>
      <c r="J173" s="78">
        <v>3</v>
      </c>
      <c r="K173" s="78">
        <v>0</v>
      </c>
      <c r="L173" s="78">
        <f ca="1">SUM(M173:M181)</f>
        <v>156</v>
      </c>
      <c r="M173" s="78">
        <f t="shared" ca="1" si="4"/>
        <v>18</v>
      </c>
      <c r="N173" s="78">
        <v>160</v>
      </c>
      <c r="O173" s="78">
        <v>14</v>
      </c>
      <c r="P173" s="80">
        <v>8</v>
      </c>
      <c r="Q173" s="81"/>
      <c r="R173" s="82"/>
      <c r="V173"/>
    </row>
    <row r="174" spans="1:22">
      <c r="F174" s="78" t="s">
        <v>535</v>
      </c>
      <c r="G174" s="78">
        <f t="shared" si="5"/>
        <v>24</v>
      </c>
      <c r="H174" s="78">
        <v>251</v>
      </c>
      <c r="I174" s="78">
        <v>1</v>
      </c>
      <c r="J174" s="78">
        <v>2</v>
      </c>
      <c r="M174" s="78">
        <f t="shared" ca="1" si="4"/>
        <v>12</v>
      </c>
      <c r="N174" s="78">
        <v>160</v>
      </c>
      <c r="O174" s="78">
        <v>15</v>
      </c>
      <c r="P174" s="80">
        <v>8</v>
      </c>
      <c r="Q174" s="81"/>
      <c r="R174" s="82"/>
      <c r="V174"/>
    </row>
    <row r="175" spans="1:22">
      <c r="F175" s="78" t="s">
        <v>971</v>
      </c>
      <c r="G175" s="78">
        <f t="shared" si="5"/>
        <v>24</v>
      </c>
      <c r="H175" s="78">
        <v>251</v>
      </c>
      <c r="I175" s="78">
        <v>3</v>
      </c>
      <c r="J175" s="78">
        <v>4</v>
      </c>
      <c r="M175" s="78">
        <f t="shared" ca="1" si="4"/>
        <v>24</v>
      </c>
      <c r="N175" s="78">
        <v>22</v>
      </c>
      <c r="O175" s="78">
        <v>0</v>
      </c>
      <c r="P175" s="80">
        <v>10</v>
      </c>
      <c r="Q175" s="81"/>
      <c r="R175" s="82"/>
      <c r="V175"/>
    </row>
    <row r="176" spans="1:22">
      <c r="F176" s="78" t="s">
        <v>541</v>
      </c>
      <c r="G176" s="78">
        <f t="shared" si="5"/>
        <v>24</v>
      </c>
      <c r="H176" s="78">
        <v>251</v>
      </c>
      <c r="I176" s="78">
        <v>4</v>
      </c>
      <c r="J176" s="78">
        <v>3</v>
      </c>
      <c r="M176" s="78">
        <f t="shared" ca="1" si="4"/>
        <v>18</v>
      </c>
      <c r="N176" s="78">
        <v>57</v>
      </c>
      <c r="O176" s="78">
        <v>0</v>
      </c>
      <c r="P176" s="80">
        <v>10</v>
      </c>
      <c r="Q176" s="81"/>
      <c r="R176" s="82"/>
      <c r="V176"/>
    </row>
    <row r="177" spans="1:22">
      <c r="F177" s="78" t="s">
        <v>543</v>
      </c>
      <c r="G177" s="78">
        <f t="shared" si="5"/>
        <v>24</v>
      </c>
      <c r="H177" s="78">
        <v>251</v>
      </c>
      <c r="I177" s="78">
        <v>5</v>
      </c>
      <c r="J177" s="78">
        <v>3</v>
      </c>
      <c r="M177" s="78">
        <f t="shared" ca="1" si="4"/>
        <v>18</v>
      </c>
      <c r="N177" s="78">
        <v>89</v>
      </c>
      <c r="O177" s="78">
        <v>0</v>
      </c>
      <c r="P177" s="80">
        <v>10</v>
      </c>
      <c r="Q177" s="81"/>
      <c r="R177" s="82"/>
      <c r="V177"/>
    </row>
    <row r="178" spans="1:22">
      <c r="F178" s="78" t="s">
        <v>553</v>
      </c>
      <c r="G178" s="78">
        <f t="shared" si="5"/>
        <v>24</v>
      </c>
      <c r="H178" s="78">
        <v>251</v>
      </c>
      <c r="I178" s="78">
        <v>10</v>
      </c>
      <c r="J178" s="78">
        <v>2</v>
      </c>
      <c r="M178" s="78">
        <f t="shared" ca="1" si="4"/>
        <v>12</v>
      </c>
      <c r="N178" s="78">
        <v>133</v>
      </c>
      <c r="O178" s="78">
        <v>0</v>
      </c>
      <c r="P178" s="80">
        <v>10</v>
      </c>
      <c r="Q178" s="81"/>
      <c r="R178" s="82"/>
      <c r="V178"/>
    </row>
    <row r="179" spans="1:22">
      <c r="F179" s="78" t="s">
        <v>557</v>
      </c>
      <c r="G179" s="78">
        <f t="shared" si="5"/>
        <v>24</v>
      </c>
      <c r="H179" s="78">
        <v>251</v>
      </c>
      <c r="I179" s="78">
        <v>12</v>
      </c>
      <c r="J179" s="78">
        <v>3</v>
      </c>
      <c r="M179" s="78">
        <f t="shared" ca="1" si="4"/>
        <v>18</v>
      </c>
      <c r="N179" s="78">
        <v>152</v>
      </c>
      <c r="O179" s="78">
        <v>0</v>
      </c>
      <c r="P179" s="80">
        <v>10</v>
      </c>
      <c r="Q179" s="81"/>
      <c r="R179" s="82"/>
      <c r="V179"/>
    </row>
    <row r="180" spans="1:22">
      <c r="F180" s="78" t="s">
        <v>561</v>
      </c>
      <c r="G180" s="78">
        <f t="shared" si="5"/>
        <v>24</v>
      </c>
      <c r="H180" s="78">
        <v>251</v>
      </c>
      <c r="I180" s="78">
        <v>14</v>
      </c>
      <c r="J180" s="78">
        <v>3</v>
      </c>
      <c r="M180" s="78">
        <f t="shared" ca="1" si="4"/>
        <v>18</v>
      </c>
      <c r="N180" s="78">
        <v>168</v>
      </c>
      <c r="O180" s="78">
        <v>0</v>
      </c>
      <c r="P180" s="80">
        <v>10</v>
      </c>
      <c r="Q180" s="81"/>
      <c r="R180" s="82"/>
      <c r="V180"/>
    </row>
    <row r="181" spans="1:22">
      <c r="F181" s="78" t="s">
        <v>563</v>
      </c>
      <c r="G181" s="78">
        <f t="shared" si="5"/>
        <v>24</v>
      </c>
      <c r="H181" s="78">
        <v>251</v>
      </c>
      <c r="I181" s="78">
        <v>15</v>
      </c>
      <c r="J181" s="78">
        <v>3</v>
      </c>
      <c r="M181" s="78">
        <f t="shared" ca="1" si="4"/>
        <v>18</v>
      </c>
      <c r="N181" s="78">
        <v>25</v>
      </c>
      <c r="O181" s="78">
        <v>0</v>
      </c>
      <c r="P181" s="80">
        <v>12</v>
      </c>
      <c r="Q181" s="81"/>
      <c r="R181" s="82"/>
      <c r="V181"/>
    </row>
    <row r="182" spans="1:22">
      <c r="A182" s="78">
        <v>20</v>
      </c>
      <c r="B182" s="78" t="s">
        <v>905</v>
      </c>
      <c r="C182" s="78">
        <v>2</v>
      </c>
      <c r="D182" s="78">
        <v>2</v>
      </c>
      <c r="E182" s="78">
        <v>8</v>
      </c>
      <c r="F182" s="78" t="s">
        <v>423</v>
      </c>
      <c r="G182" s="78">
        <f t="shared" si="5"/>
        <v>25</v>
      </c>
      <c r="H182" s="78">
        <v>85</v>
      </c>
      <c r="I182" s="78">
        <v>0</v>
      </c>
      <c r="J182" s="78">
        <v>9</v>
      </c>
      <c r="K182" s="78">
        <v>0</v>
      </c>
      <c r="L182" s="78">
        <f ca="1">SUM(M182:M183)</f>
        <v>74</v>
      </c>
      <c r="M182" s="78">
        <f t="shared" ca="1" si="4"/>
        <v>54</v>
      </c>
      <c r="N182" s="78">
        <v>123</v>
      </c>
      <c r="O182" s="78">
        <v>0</v>
      </c>
      <c r="P182" s="80">
        <v>12</v>
      </c>
      <c r="Q182" s="81"/>
      <c r="R182" s="82"/>
      <c r="V182"/>
    </row>
    <row r="183" spans="1:22">
      <c r="F183" s="78" t="s">
        <v>623</v>
      </c>
      <c r="G183" s="78">
        <f t="shared" si="5"/>
        <v>25</v>
      </c>
      <c r="H183" s="78">
        <v>89</v>
      </c>
      <c r="I183" s="78">
        <v>0</v>
      </c>
      <c r="J183" s="78">
        <v>2</v>
      </c>
      <c r="M183" s="78">
        <f t="shared" ca="1" si="4"/>
        <v>20</v>
      </c>
      <c r="N183" s="78">
        <v>138</v>
      </c>
      <c r="O183" s="78">
        <v>0</v>
      </c>
      <c r="P183" s="80">
        <v>12</v>
      </c>
      <c r="Q183" s="81"/>
      <c r="R183" s="82"/>
      <c r="V183"/>
    </row>
    <row r="184" spans="1:22">
      <c r="A184" s="78">
        <v>21</v>
      </c>
      <c r="B184" s="78" t="s">
        <v>908</v>
      </c>
      <c r="C184" s="78">
        <v>7</v>
      </c>
      <c r="D184" s="78">
        <v>7</v>
      </c>
      <c r="E184" s="78">
        <v>11</v>
      </c>
      <c r="F184" s="78" t="s">
        <v>77</v>
      </c>
      <c r="G184" s="78">
        <f t="shared" si="5"/>
        <v>26</v>
      </c>
      <c r="H184" s="78">
        <v>2</v>
      </c>
      <c r="I184" s="78">
        <v>0</v>
      </c>
      <c r="J184" s="78">
        <v>24</v>
      </c>
      <c r="K184" s="78">
        <v>1</v>
      </c>
      <c r="L184" s="78">
        <f ca="1">SUM(M184:M198)</f>
        <v>344</v>
      </c>
      <c r="M184" s="78">
        <f t="shared" ca="1" si="4"/>
        <v>48</v>
      </c>
      <c r="V184"/>
    </row>
    <row r="185" spans="1:22">
      <c r="F185" s="78" t="s">
        <v>82</v>
      </c>
      <c r="G185" s="78">
        <f t="shared" si="5"/>
        <v>26</v>
      </c>
      <c r="H185" s="78">
        <v>3</v>
      </c>
      <c r="I185" s="78">
        <v>0</v>
      </c>
      <c r="J185" s="78">
        <v>1</v>
      </c>
      <c r="M185" s="78">
        <f t="shared" ca="1" si="4"/>
        <v>2</v>
      </c>
      <c r="V185"/>
    </row>
    <row r="186" spans="1:22">
      <c r="F186" s="78" t="s">
        <v>623</v>
      </c>
      <c r="G186" s="78">
        <f t="shared" si="5"/>
        <v>26</v>
      </c>
      <c r="H186" s="78">
        <v>89</v>
      </c>
      <c r="I186" s="78">
        <v>0</v>
      </c>
      <c r="J186" s="78">
        <v>4</v>
      </c>
      <c r="M186" s="78">
        <f t="shared" ca="1" si="4"/>
        <v>40</v>
      </c>
      <c r="V186"/>
    </row>
    <row r="187" spans="1:22">
      <c r="F187" s="78" t="s">
        <v>497</v>
      </c>
      <c r="G187" s="78">
        <f t="shared" si="5"/>
        <v>26</v>
      </c>
      <c r="H187" s="78">
        <v>155</v>
      </c>
      <c r="I187" s="78">
        <v>0</v>
      </c>
      <c r="J187" s="78">
        <v>12</v>
      </c>
      <c r="M187" s="78">
        <f t="shared" ca="1" si="4"/>
        <v>72</v>
      </c>
      <c r="V187"/>
    </row>
    <row r="188" spans="1:22">
      <c r="F188" s="78" t="s">
        <v>585</v>
      </c>
      <c r="G188" s="78">
        <f t="shared" si="5"/>
        <v>26</v>
      </c>
      <c r="H188" s="78">
        <v>156</v>
      </c>
      <c r="I188" s="78">
        <v>0</v>
      </c>
      <c r="J188" s="78">
        <v>2</v>
      </c>
      <c r="M188" s="78">
        <f t="shared" ca="1" si="4"/>
        <v>16</v>
      </c>
      <c r="V188"/>
    </row>
    <row r="189" spans="1:22">
      <c r="F189" s="78" t="s">
        <v>585</v>
      </c>
      <c r="G189" s="78">
        <f t="shared" si="5"/>
        <v>26</v>
      </c>
      <c r="H189" s="78">
        <v>156</v>
      </c>
      <c r="I189" s="78">
        <v>1</v>
      </c>
      <c r="J189" s="78">
        <v>2</v>
      </c>
      <c r="M189" s="78">
        <f t="shared" ca="1" si="4"/>
        <v>16</v>
      </c>
      <c r="V189"/>
    </row>
    <row r="190" spans="1:22">
      <c r="F190" s="78" t="s">
        <v>585</v>
      </c>
      <c r="G190" s="78">
        <f t="shared" si="5"/>
        <v>26</v>
      </c>
      <c r="H190" s="78">
        <v>156</v>
      </c>
      <c r="I190" s="78">
        <v>2</v>
      </c>
      <c r="J190" s="78">
        <v>2</v>
      </c>
      <c r="M190" s="78">
        <f t="shared" ca="1" si="4"/>
        <v>16</v>
      </c>
      <c r="V190"/>
    </row>
    <row r="191" spans="1:22">
      <c r="F191" s="78" t="s">
        <v>585</v>
      </c>
      <c r="G191" s="78">
        <f t="shared" si="5"/>
        <v>26</v>
      </c>
      <c r="H191" s="78">
        <v>156</v>
      </c>
      <c r="I191" s="78">
        <v>3</v>
      </c>
      <c r="J191" s="78">
        <v>2</v>
      </c>
      <c r="M191" s="78">
        <f t="shared" ca="1" si="4"/>
        <v>16</v>
      </c>
      <c r="V191"/>
    </row>
    <row r="192" spans="1:22">
      <c r="F192" s="78" t="s">
        <v>585</v>
      </c>
      <c r="G192" s="78">
        <f t="shared" si="5"/>
        <v>26</v>
      </c>
      <c r="H192" s="78">
        <v>156</v>
      </c>
      <c r="I192" s="78">
        <v>4</v>
      </c>
      <c r="J192" s="78">
        <v>1</v>
      </c>
      <c r="M192" s="78">
        <f t="shared" ca="1" si="4"/>
        <v>8</v>
      </c>
      <c r="V192"/>
    </row>
    <row r="193" spans="1:22">
      <c r="F193" s="78" t="s">
        <v>585</v>
      </c>
      <c r="G193" s="78">
        <f t="shared" si="5"/>
        <v>26</v>
      </c>
      <c r="H193" s="78">
        <v>156</v>
      </c>
      <c r="I193" s="78">
        <v>5</v>
      </c>
      <c r="J193" s="78">
        <v>1</v>
      </c>
      <c r="M193" s="78">
        <f t="shared" ca="1" si="4"/>
        <v>8</v>
      </c>
      <c r="V193"/>
    </row>
    <row r="194" spans="1:22">
      <c r="F194" s="78" t="s">
        <v>585</v>
      </c>
      <c r="G194" s="78">
        <f t="shared" si="5"/>
        <v>26</v>
      </c>
      <c r="H194" s="78">
        <v>156</v>
      </c>
      <c r="I194" s="78">
        <v>6</v>
      </c>
      <c r="J194" s="78">
        <v>1</v>
      </c>
      <c r="M194" s="78">
        <f t="shared" ca="1" si="4"/>
        <v>8</v>
      </c>
      <c r="V194"/>
    </row>
    <row r="195" spans="1:22">
      <c r="F195" s="78" t="s">
        <v>585</v>
      </c>
      <c r="G195" s="78">
        <f t="shared" si="5"/>
        <v>26</v>
      </c>
      <c r="H195" s="78">
        <v>156</v>
      </c>
      <c r="I195" s="78">
        <v>7</v>
      </c>
      <c r="J195" s="78">
        <v>1</v>
      </c>
      <c r="M195" s="78">
        <f t="shared" ref="M195:M210" ca="1" si="6">OFFSET(P$1,MATCH(H195,N$1:N$65536,0)-1,0,1,1)*J195</f>
        <v>8</v>
      </c>
      <c r="V195"/>
    </row>
    <row r="196" spans="1:22">
      <c r="F196" s="78" t="s">
        <v>334</v>
      </c>
      <c r="G196" s="78">
        <f t="shared" ref="G196:G210" si="7">IF(LEN(B196)&gt;0,G195+1,G195)</f>
        <v>26</v>
      </c>
      <c r="H196" s="78">
        <v>171</v>
      </c>
      <c r="I196" s="78">
        <v>14</v>
      </c>
      <c r="J196" s="78">
        <v>8</v>
      </c>
      <c r="M196" s="78">
        <f t="shared" ca="1" si="6"/>
        <v>32</v>
      </c>
      <c r="V196"/>
    </row>
    <row r="197" spans="1:22">
      <c r="F197" s="78" t="s">
        <v>339</v>
      </c>
      <c r="G197" s="78">
        <f t="shared" si="7"/>
        <v>26</v>
      </c>
      <c r="H197" s="78">
        <v>171</v>
      </c>
      <c r="I197" s="78">
        <v>15</v>
      </c>
      <c r="J197" s="78">
        <v>12</v>
      </c>
      <c r="M197" s="78">
        <f t="shared" ca="1" si="6"/>
        <v>48</v>
      </c>
      <c r="V197"/>
    </row>
    <row r="198" spans="1:22">
      <c r="F198" s="78" t="s">
        <v>561</v>
      </c>
      <c r="G198" s="78">
        <f t="shared" si="7"/>
        <v>26</v>
      </c>
      <c r="H198" s="78">
        <v>251</v>
      </c>
      <c r="I198" s="78">
        <v>14</v>
      </c>
      <c r="J198" s="78">
        <v>1</v>
      </c>
      <c r="M198" s="78">
        <f t="shared" ca="1" si="6"/>
        <v>6</v>
      </c>
      <c r="V198"/>
    </row>
    <row r="199" spans="1:22">
      <c r="A199" s="78">
        <v>22</v>
      </c>
      <c r="B199" s="78" t="s">
        <v>911</v>
      </c>
      <c r="C199" s="78">
        <v>5</v>
      </c>
      <c r="D199" s="78">
        <v>5</v>
      </c>
      <c r="E199" s="78">
        <v>6</v>
      </c>
      <c r="F199" s="78" t="s">
        <v>623</v>
      </c>
      <c r="G199" s="78">
        <f t="shared" si="7"/>
        <v>27</v>
      </c>
      <c r="H199" s="78">
        <v>89</v>
      </c>
      <c r="I199" s="78">
        <v>0</v>
      </c>
      <c r="J199" s="78">
        <v>1</v>
      </c>
      <c r="K199" s="78">
        <v>0</v>
      </c>
      <c r="L199" s="78">
        <f ca="1">SUM(M199:M208)</f>
        <v>118</v>
      </c>
      <c r="M199" s="78">
        <f t="shared" ca="1" si="6"/>
        <v>10</v>
      </c>
      <c r="V199"/>
    </row>
    <row r="200" spans="1:22">
      <c r="F200" s="78" t="s">
        <v>427</v>
      </c>
      <c r="G200" s="78">
        <f t="shared" si="7"/>
        <v>27</v>
      </c>
      <c r="H200" s="78">
        <v>95</v>
      </c>
      <c r="I200" s="78">
        <v>1</v>
      </c>
      <c r="J200" s="78">
        <v>2</v>
      </c>
      <c r="M200" s="78">
        <f t="shared" ca="1" si="6"/>
        <v>12</v>
      </c>
      <c r="V200"/>
    </row>
    <row r="201" spans="1:22">
      <c r="F201" s="78" t="s">
        <v>429</v>
      </c>
      <c r="G201" s="78">
        <f t="shared" si="7"/>
        <v>27</v>
      </c>
      <c r="H201" s="78">
        <v>95</v>
      </c>
      <c r="I201" s="78">
        <v>2</v>
      </c>
      <c r="J201" s="78">
        <v>2</v>
      </c>
      <c r="M201" s="78">
        <f t="shared" ca="1" si="6"/>
        <v>12</v>
      </c>
      <c r="V201"/>
    </row>
    <row r="202" spans="1:22">
      <c r="F202" s="78" t="s">
        <v>433</v>
      </c>
      <c r="G202" s="78">
        <f t="shared" si="7"/>
        <v>27</v>
      </c>
      <c r="H202" s="78">
        <v>95</v>
      </c>
      <c r="I202" s="78">
        <v>4</v>
      </c>
      <c r="J202" s="78">
        <v>1</v>
      </c>
      <c r="M202" s="78">
        <f t="shared" ca="1" si="6"/>
        <v>6</v>
      </c>
      <c r="V202"/>
    </row>
    <row r="203" spans="1:22">
      <c r="F203" s="78" t="s">
        <v>435</v>
      </c>
      <c r="G203" s="78">
        <f t="shared" si="7"/>
        <v>27</v>
      </c>
      <c r="H203" s="78">
        <v>95</v>
      </c>
      <c r="I203" s="78">
        <v>5</v>
      </c>
      <c r="J203" s="78">
        <v>2</v>
      </c>
      <c r="M203" s="78">
        <f t="shared" ca="1" si="6"/>
        <v>12</v>
      </c>
      <c r="V203"/>
    </row>
    <row r="204" spans="1:22">
      <c r="F204" s="78" t="s">
        <v>437</v>
      </c>
      <c r="G204" s="78">
        <f t="shared" si="7"/>
        <v>27</v>
      </c>
      <c r="H204" s="78">
        <v>95</v>
      </c>
      <c r="I204" s="78">
        <v>6</v>
      </c>
      <c r="J204" s="78">
        <v>3</v>
      </c>
      <c r="M204" s="78">
        <f t="shared" ca="1" si="6"/>
        <v>18</v>
      </c>
      <c r="V204"/>
    </row>
    <row r="205" spans="1:22">
      <c r="F205" s="78" t="s">
        <v>972</v>
      </c>
      <c r="G205" s="78">
        <f t="shared" si="7"/>
        <v>27</v>
      </c>
      <c r="H205" s="78">
        <v>95</v>
      </c>
      <c r="I205" s="78">
        <v>7</v>
      </c>
      <c r="J205" s="78">
        <v>2</v>
      </c>
      <c r="M205" s="78">
        <f t="shared" ca="1" si="6"/>
        <v>12</v>
      </c>
      <c r="V205"/>
    </row>
    <row r="206" spans="1:22">
      <c r="F206" s="78" t="s">
        <v>973</v>
      </c>
      <c r="G206" s="78">
        <f t="shared" si="7"/>
        <v>27</v>
      </c>
      <c r="H206" s="78">
        <v>95</v>
      </c>
      <c r="I206" s="78">
        <v>8</v>
      </c>
      <c r="J206" s="78">
        <v>2</v>
      </c>
      <c r="M206" s="78">
        <f t="shared" ca="1" si="6"/>
        <v>12</v>
      </c>
      <c r="V206"/>
    </row>
    <row r="207" spans="1:22">
      <c r="F207" s="78" t="s">
        <v>443</v>
      </c>
      <c r="G207" s="78">
        <f t="shared" si="7"/>
        <v>27</v>
      </c>
      <c r="H207" s="78">
        <v>95</v>
      </c>
      <c r="I207" s="78">
        <v>9</v>
      </c>
      <c r="J207" s="78">
        <v>2</v>
      </c>
      <c r="M207" s="78">
        <f t="shared" ca="1" si="6"/>
        <v>12</v>
      </c>
      <c r="V207"/>
    </row>
    <row r="208" spans="1:22">
      <c r="F208" s="78" t="s">
        <v>447</v>
      </c>
      <c r="G208" s="78">
        <f t="shared" si="7"/>
        <v>27</v>
      </c>
      <c r="H208" s="78">
        <v>95</v>
      </c>
      <c r="I208" s="78">
        <v>11</v>
      </c>
      <c r="J208" s="78">
        <v>2</v>
      </c>
      <c r="M208" s="78">
        <f t="shared" ca="1" si="6"/>
        <v>12</v>
      </c>
      <c r="V208"/>
    </row>
    <row r="209" spans="1:22">
      <c r="A209" s="78">
        <v>23</v>
      </c>
      <c r="B209" s="78" t="s">
        <v>914</v>
      </c>
      <c r="C209" s="78">
        <v>5</v>
      </c>
      <c r="D209" s="78">
        <v>5</v>
      </c>
      <c r="E209" s="78">
        <v>7</v>
      </c>
      <c r="F209" s="78" t="s">
        <v>98</v>
      </c>
      <c r="G209" s="78">
        <f t="shared" si="7"/>
        <v>28</v>
      </c>
      <c r="H209" s="78">
        <v>17</v>
      </c>
      <c r="I209" s="78">
        <v>0</v>
      </c>
      <c r="J209" s="78">
        <v>4</v>
      </c>
      <c r="K209" s="78">
        <v>0</v>
      </c>
      <c r="L209" s="78">
        <f ca="1">SUM(M209:M210)</f>
        <v>116</v>
      </c>
      <c r="M209" s="78">
        <f t="shared" ca="1" si="6"/>
        <v>8</v>
      </c>
      <c r="V209"/>
    </row>
    <row r="210" spans="1:22">
      <c r="F210" s="78" t="s">
        <v>970</v>
      </c>
      <c r="G210" s="78">
        <f t="shared" si="7"/>
        <v>28</v>
      </c>
      <c r="H210" s="78">
        <v>18</v>
      </c>
      <c r="I210" s="78">
        <v>4</v>
      </c>
      <c r="J210" s="78">
        <v>18</v>
      </c>
      <c r="M210" s="78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8"/>
  <sheetViews>
    <sheetView workbookViewId="0">
      <pane ySplit="1" topLeftCell="A559" activePane="bottomLeft" state="frozen"/>
      <selection pane="bottomLeft" activeCell="I577" sqref="I577"/>
    </sheetView>
  </sheetViews>
  <sheetFormatPr defaultColWidth="9" defaultRowHeight="14.25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>
      <c r="A1" s="53" t="s">
        <v>657</v>
      </c>
      <c r="B1" s="19" t="s">
        <v>974</v>
      </c>
      <c r="C1" s="57" t="s">
        <v>936</v>
      </c>
      <c r="D1" s="57" t="s">
        <v>937</v>
      </c>
      <c r="E1" s="58" t="s">
        <v>753</v>
      </c>
      <c r="F1" s="70"/>
      <c r="G1" s="70" t="s">
        <v>975</v>
      </c>
      <c r="H1" s="70" t="s">
        <v>976</v>
      </c>
      <c r="I1" s="57"/>
      <c r="J1" s="70" t="s">
        <v>977</v>
      </c>
      <c r="K1" s="74" t="s">
        <v>933</v>
      </c>
    </row>
    <row r="2" spans="1:11">
      <c r="A2" s="54">
        <f>ROW()-1</f>
        <v>1</v>
      </c>
      <c r="B2" s="71">
        <v>1</v>
      </c>
      <c r="C2" s="71">
        <v>1</v>
      </c>
      <c r="D2" s="71">
        <v>0</v>
      </c>
      <c r="E2" s="71">
        <v>228</v>
      </c>
      <c r="F2" s="72">
        <f t="shared" ref="F2:F65" si="0">_xlfn.NUMBERVALUE(CONCATENATE(1,IF(LEN(C2)=1,"00"&amp;C2,IF(LEN(C2)=2,"0"&amp;C2,C2)),IF(LEN(D2)=1,"0"&amp;D2,D2)))</f>
        <v>100100</v>
      </c>
      <c r="G2" s="73">
        <f ca="1">OFFSET(方块表!$K$2,MATCH(F2,方块表!B:B,0)-2,0,1,1)</f>
        <v>0</v>
      </c>
      <c r="H2" s="73">
        <f ca="1">G2*E2</f>
        <v>0</v>
      </c>
      <c r="I2" s="73">
        <f>E2</f>
        <v>228</v>
      </c>
      <c r="J2" s="72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>
      <c r="A3" s="54">
        <f t="shared" ref="A3:A66" si="1">ROW()-1</f>
        <v>2</v>
      </c>
      <c r="B3" s="71">
        <v>1</v>
      </c>
      <c r="C3" s="71">
        <v>4</v>
      </c>
      <c r="D3" s="71">
        <v>0</v>
      </c>
      <c r="E3" s="71">
        <v>6</v>
      </c>
      <c r="F3" s="72">
        <f t="shared" si="0"/>
        <v>100400</v>
      </c>
      <c r="G3" s="73">
        <f ca="1">OFFSET(方块表!$K$2,MATCH(F3,方块表!B:B,0)-2,0,1,1)</f>
        <v>2</v>
      </c>
      <c r="H3" s="73">
        <f t="shared" ref="H3:H66" ca="1" si="2">G3*E3</f>
        <v>12</v>
      </c>
      <c r="I3" s="73">
        <f t="shared" ref="I3:I66" si="3">E3</f>
        <v>6</v>
      </c>
      <c r="J3" s="72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>
      <c r="A4" s="54">
        <f t="shared" si="1"/>
        <v>3</v>
      </c>
      <c r="B4" s="71">
        <v>1</v>
      </c>
      <c r="C4" s="71">
        <v>5</v>
      </c>
      <c r="D4" s="71">
        <v>0</v>
      </c>
      <c r="E4" s="71">
        <v>77</v>
      </c>
      <c r="F4" s="72">
        <f t="shared" si="0"/>
        <v>100500</v>
      </c>
      <c r="G4" s="73">
        <f ca="1">OFFSET(方块表!$K$2,MATCH(F4,方块表!B:B,0)-2,0,1,1)</f>
        <v>4</v>
      </c>
      <c r="H4" s="73">
        <f t="shared" ca="1" si="2"/>
        <v>308</v>
      </c>
      <c r="I4" s="73">
        <f t="shared" si="3"/>
        <v>77</v>
      </c>
      <c r="J4" s="72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>
      <c r="A5" s="54">
        <f t="shared" si="1"/>
        <v>4</v>
      </c>
      <c r="B5" s="71">
        <v>1</v>
      </c>
      <c r="C5" s="71">
        <v>5</v>
      </c>
      <c r="D5" s="71">
        <v>2</v>
      </c>
      <c r="E5" s="71">
        <v>99</v>
      </c>
      <c r="F5" s="72">
        <f t="shared" si="0"/>
        <v>100502</v>
      </c>
      <c r="G5" s="73">
        <f ca="1">OFFSET(方块表!$K$2,MATCH(F5,方块表!B:B,0)-2,0,1,1)</f>
        <v>4</v>
      </c>
      <c r="H5" s="73">
        <f t="shared" ca="1" si="2"/>
        <v>396</v>
      </c>
      <c r="I5" s="73">
        <f t="shared" si="3"/>
        <v>99</v>
      </c>
      <c r="J5" s="72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>
      <c r="A6" s="54">
        <f t="shared" si="1"/>
        <v>5</v>
      </c>
      <c r="B6" s="71">
        <v>1</v>
      </c>
      <c r="C6" s="71">
        <v>5</v>
      </c>
      <c r="D6" s="71">
        <v>3</v>
      </c>
      <c r="E6" s="71">
        <v>24</v>
      </c>
      <c r="F6" s="72">
        <f t="shared" si="0"/>
        <v>100503</v>
      </c>
      <c r="G6" s="73">
        <f ca="1">OFFSET(方块表!$K$2,MATCH(F6,方块表!B:B,0)-2,0,1,1)</f>
        <v>4</v>
      </c>
      <c r="H6" s="73">
        <f t="shared" ca="1" si="2"/>
        <v>96</v>
      </c>
      <c r="I6" s="73">
        <f t="shared" si="3"/>
        <v>24</v>
      </c>
      <c r="J6" s="72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>
      <c r="A7" s="54">
        <f t="shared" si="1"/>
        <v>6</v>
      </c>
      <c r="B7" s="71">
        <v>1</v>
      </c>
      <c r="C7" s="71">
        <v>65</v>
      </c>
      <c r="D7" s="71">
        <v>0</v>
      </c>
      <c r="E7" s="71">
        <v>5</v>
      </c>
      <c r="F7" s="72">
        <f t="shared" si="0"/>
        <v>106500</v>
      </c>
      <c r="G7" s="73">
        <f ca="1">OFFSET(方块表!$K$2,MATCH(F7,方块表!B:B,0)-2,0,1,1)</f>
        <v>8</v>
      </c>
      <c r="H7" s="73">
        <f t="shared" ca="1" si="2"/>
        <v>40</v>
      </c>
      <c r="I7" s="73">
        <f t="shared" si="3"/>
        <v>5</v>
      </c>
      <c r="J7" s="72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>
      <c r="A8" s="54">
        <f t="shared" si="1"/>
        <v>7</v>
      </c>
      <c r="B8" s="71">
        <v>1</v>
      </c>
      <c r="C8" s="71">
        <v>102</v>
      </c>
      <c r="D8" s="71">
        <v>0</v>
      </c>
      <c r="E8" s="71">
        <v>22</v>
      </c>
      <c r="F8" s="72">
        <f t="shared" si="0"/>
        <v>110200</v>
      </c>
      <c r="G8" s="73">
        <f ca="1">OFFSET(方块表!$K$2,MATCH(F8,方块表!B:B,0)-2,0,1,1)</f>
        <v>6</v>
      </c>
      <c r="H8" s="73">
        <f t="shared" ca="1" si="2"/>
        <v>132</v>
      </c>
      <c r="I8" s="73">
        <f t="shared" si="3"/>
        <v>22</v>
      </c>
      <c r="J8" s="72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>
      <c r="A9" s="54">
        <f t="shared" si="1"/>
        <v>8</v>
      </c>
      <c r="B9" s="71">
        <v>1</v>
      </c>
      <c r="C9" s="71">
        <v>135</v>
      </c>
      <c r="D9" s="71">
        <v>0</v>
      </c>
      <c r="E9" s="71">
        <v>4</v>
      </c>
      <c r="F9" s="72">
        <f t="shared" si="0"/>
        <v>113500</v>
      </c>
      <c r="G9" s="73">
        <f ca="1">OFFSET(方块表!$K$2,MATCH(F9,方块表!B:B,0)-2,0,1,1)</f>
        <v>6</v>
      </c>
      <c r="H9" s="73">
        <f t="shared" ca="1" si="2"/>
        <v>24</v>
      </c>
      <c r="I9" s="73">
        <f t="shared" si="3"/>
        <v>4</v>
      </c>
      <c r="J9" s="72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>
      <c r="A10" s="54">
        <f t="shared" si="1"/>
        <v>9</v>
      </c>
      <c r="B10" s="71">
        <v>1</v>
      </c>
      <c r="C10" s="71">
        <v>136</v>
      </c>
      <c r="D10" s="71">
        <v>0</v>
      </c>
      <c r="E10" s="71">
        <v>207</v>
      </c>
      <c r="F10" s="72">
        <f t="shared" si="0"/>
        <v>113600</v>
      </c>
      <c r="G10" s="73">
        <f ca="1">OFFSET(方块表!$K$2,MATCH(F10,方块表!B:B,0)-2,0,1,1)</f>
        <v>6</v>
      </c>
      <c r="H10" s="73">
        <f t="shared" ca="1" si="2"/>
        <v>1242</v>
      </c>
      <c r="I10" s="73">
        <f t="shared" si="3"/>
        <v>207</v>
      </c>
      <c r="J10" s="72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>
      <c r="A11" s="54">
        <f t="shared" si="1"/>
        <v>10</v>
      </c>
      <c r="B11" s="71">
        <v>2</v>
      </c>
      <c r="C11" s="71">
        <v>5</v>
      </c>
      <c r="D11" s="71">
        <v>2</v>
      </c>
      <c r="E11" s="71">
        <v>248</v>
      </c>
      <c r="F11" s="72">
        <f t="shared" si="0"/>
        <v>100502</v>
      </c>
      <c r="G11" s="73">
        <f ca="1">OFFSET(方块表!$K$2,MATCH(F11,方块表!B:B,0)-2,0,1,1)</f>
        <v>4</v>
      </c>
      <c r="H11" s="73">
        <f t="shared" ca="1" si="2"/>
        <v>992</v>
      </c>
      <c r="I11" s="73">
        <f t="shared" si="3"/>
        <v>248</v>
      </c>
      <c r="J11" s="72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>
      <c r="A12" s="54">
        <f t="shared" si="1"/>
        <v>11</v>
      </c>
      <c r="B12" s="71">
        <v>2</v>
      </c>
      <c r="C12" s="71">
        <v>5</v>
      </c>
      <c r="D12" s="71">
        <v>4</v>
      </c>
      <c r="E12" s="71">
        <v>492</v>
      </c>
      <c r="F12" s="72">
        <f t="shared" si="0"/>
        <v>100504</v>
      </c>
      <c r="G12" s="73">
        <f ca="1">OFFSET(方块表!$K$2,MATCH(F12,方块表!B:B,0)-2,0,1,1)</f>
        <v>4</v>
      </c>
      <c r="H12" s="73">
        <f t="shared" ca="1" si="2"/>
        <v>1968</v>
      </c>
      <c r="I12" s="73">
        <f t="shared" si="3"/>
        <v>492</v>
      </c>
      <c r="J12" s="72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>
      <c r="A13" s="54">
        <f t="shared" si="1"/>
        <v>12</v>
      </c>
      <c r="B13" s="71">
        <v>2</v>
      </c>
      <c r="C13" s="71">
        <v>24</v>
      </c>
      <c r="D13" s="71">
        <v>0</v>
      </c>
      <c r="E13" s="71">
        <v>32</v>
      </c>
      <c r="F13" s="72">
        <f t="shared" si="0"/>
        <v>102400</v>
      </c>
      <c r="G13" s="73">
        <f ca="1">OFFSET(方块表!$K$2,MATCH(F13,方块表!B:B,0)-2,0,1,1)</f>
        <v>4</v>
      </c>
      <c r="H13" s="73">
        <f t="shared" ca="1" si="2"/>
        <v>128</v>
      </c>
      <c r="I13" s="73">
        <f t="shared" si="3"/>
        <v>32</v>
      </c>
      <c r="J13" s="72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>
      <c r="A14" s="54">
        <f t="shared" si="1"/>
        <v>13</v>
      </c>
      <c r="B14" s="71">
        <v>2</v>
      </c>
      <c r="C14" s="71">
        <v>24</v>
      </c>
      <c r="D14" s="71">
        <v>1</v>
      </c>
      <c r="E14" s="71">
        <v>272</v>
      </c>
      <c r="F14" s="72">
        <f t="shared" si="0"/>
        <v>102401</v>
      </c>
      <c r="G14" s="73">
        <f ca="1">OFFSET(方块表!$K$2,MATCH(F14,方块表!B:B,0)-2,0,1,1)</f>
        <v>6</v>
      </c>
      <c r="H14" s="73">
        <f t="shared" ca="1" si="2"/>
        <v>1632</v>
      </c>
      <c r="I14" s="73">
        <f t="shared" si="3"/>
        <v>272</v>
      </c>
      <c r="J14" s="72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>
      <c r="A15" s="54">
        <f t="shared" si="1"/>
        <v>14</v>
      </c>
      <c r="B15" s="71">
        <v>2</v>
      </c>
      <c r="C15" s="71">
        <v>44</v>
      </c>
      <c r="D15" s="71">
        <v>1</v>
      </c>
      <c r="E15" s="71">
        <v>67</v>
      </c>
      <c r="F15" s="72">
        <f t="shared" si="0"/>
        <v>104401</v>
      </c>
      <c r="G15" s="73">
        <f ca="1">OFFSET(方块表!$K$2,MATCH(F15,方块表!B:B,0)-2,0,1,1)</f>
        <v>6</v>
      </c>
      <c r="H15" s="73">
        <f t="shared" ca="1" si="2"/>
        <v>402</v>
      </c>
      <c r="I15" s="73">
        <f t="shared" si="3"/>
        <v>67</v>
      </c>
      <c r="J15" s="72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>
      <c r="A16" s="54">
        <f t="shared" si="1"/>
        <v>15</v>
      </c>
      <c r="B16" s="71">
        <v>2</v>
      </c>
      <c r="C16" s="71">
        <v>98</v>
      </c>
      <c r="D16" s="71">
        <v>0</v>
      </c>
      <c r="E16" s="71">
        <v>8</v>
      </c>
      <c r="F16" s="72">
        <f t="shared" si="0"/>
        <v>109800</v>
      </c>
      <c r="G16" s="73">
        <f ca="1">OFFSET(方块表!$K$2,MATCH(F16,方块表!B:B,0)-2,0,1,1)</f>
        <v>4</v>
      </c>
      <c r="H16" s="73">
        <f t="shared" ca="1" si="2"/>
        <v>32</v>
      </c>
      <c r="I16" s="73">
        <f t="shared" si="3"/>
        <v>8</v>
      </c>
      <c r="J16" s="72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>
      <c r="A17" s="54">
        <f t="shared" si="1"/>
        <v>16</v>
      </c>
      <c r="B17" s="71">
        <v>2</v>
      </c>
      <c r="C17" s="71">
        <v>102</v>
      </c>
      <c r="D17" s="71">
        <v>0</v>
      </c>
      <c r="E17" s="71">
        <v>25</v>
      </c>
      <c r="F17" s="72">
        <f t="shared" si="0"/>
        <v>110200</v>
      </c>
      <c r="G17" s="73">
        <f ca="1">OFFSET(方块表!$K$2,MATCH(F17,方块表!B:B,0)-2,0,1,1)</f>
        <v>6</v>
      </c>
      <c r="H17" s="73">
        <f t="shared" ca="1" si="2"/>
        <v>150</v>
      </c>
      <c r="I17" s="73">
        <f t="shared" si="3"/>
        <v>25</v>
      </c>
      <c r="J17" s="72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>
      <c r="A18" s="54">
        <f t="shared" si="1"/>
        <v>17</v>
      </c>
      <c r="B18" s="71">
        <v>2</v>
      </c>
      <c r="C18" s="71">
        <v>126</v>
      </c>
      <c r="D18" s="71">
        <v>4</v>
      </c>
      <c r="E18" s="71">
        <v>4</v>
      </c>
      <c r="F18" s="72">
        <f t="shared" si="0"/>
        <v>112604</v>
      </c>
      <c r="G18" s="73">
        <f ca="1">OFFSET(方块表!$K$2,MATCH(F18,方块表!B:B,0)-2,0,1,1)</f>
        <v>6</v>
      </c>
      <c r="H18" s="73">
        <f t="shared" ca="1" si="2"/>
        <v>24</v>
      </c>
      <c r="I18" s="73">
        <f t="shared" si="3"/>
        <v>4</v>
      </c>
      <c r="J18" s="72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>
      <c r="A19" s="54">
        <f t="shared" si="1"/>
        <v>18</v>
      </c>
      <c r="B19" s="71">
        <v>2</v>
      </c>
      <c r="C19" s="71">
        <v>128</v>
      </c>
      <c r="D19" s="71">
        <v>0</v>
      </c>
      <c r="E19" s="71">
        <v>341</v>
      </c>
      <c r="F19" s="72">
        <f t="shared" si="0"/>
        <v>112800</v>
      </c>
      <c r="G19" s="73">
        <f ca="1">OFFSET(方块表!$K$2,MATCH(F19,方块表!B:B,0)-2,0,1,1)</f>
        <v>6</v>
      </c>
      <c r="H19" s="73">
        <f t="shared" ca="1" si="2"/>
        <v>2046</v>
      </c>
      <c r="I19" s="73">
        <f t="shared" si="3"/>
        <v>341</v>
      </c>
      <c r="J19" s="72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>
      <c r="A20" s="54">
        <f t="shared" si="1"/>
        <v>19</v>
      </c>
      <c r="B20" s="71">
        <v>2</v>
      </c>
      <c r="C20" s="71">
        <v>135</v>
      </c>
      <c r="D20" s="71">
        <v>0</v>
      </c>
      <c r="E20" s="71">
        <v>33</v>
      </c>
      <c r="F20" s="72">
        <f t="shared" si="0"/>
        <v>113500</v>
      </c>
      <c r="G20" s="73">
        <f ca="1">OFFSET(方块表!$K$2,MATCH(F20,方块表!B:B,0)-2,0,1,1)</f>
        <v>6</v>
      </c>
      <c r="H20" s="73">
        <f t="shared" ca="1" si="2"/>
        <v>198</v>
      </c>
      <c r="I20" s="73">
        <f t="shared" si="3"/>
        <v>33</v>
      </c>
      <c r="J20" s="72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>
      <c r="A21" s="54">
        <f t="shared" si="1"/>
        <v>20</v>
      </c>
      <c r="B21" s="71">
        <v>3</v>
      </c>
      <c r="C21" s="71">
        <v>5</v>
      </c>
      <c r="D21" s="71">
        <v>0</v>
      </c>
      <c r="E21" s="71">
        <v>15</v>
      </c>
      <c r="F21" s="72">
        <f t="shared" si="0"/>
        <v>100500</v>
      </c>
      <c r="G21" s="73">
        <f ca="1">OFFSET(方块表!$K$2,MATCH(F21,方块表!B:B,0)-2,0,1,1)</f>
        <v>4</v>
      </c>
      <c r="H21" s="73">
        <f t="shared" ca="1" si="2"/>
        <v>60</v>
      </c>
      <c r="I21" s="73">
        <f t="shared" si="3"/>
        <v>15</v>
      </c>
      <c r="J21" s="72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>
      <c r="A22" s="54">
        <f t="shared" si="1"/>
        <v>21</v>
      </c>
      <c r="B22" s="71">
        <v>3</v>
      </c>
      <c r="C22" s="71">
        <v>5</v>
      </c>
      <c r="D22" s="71">
        <v>2</v>
      </c>
      <c r="E22" s="71">
        <v>511</v>
      </c>
      <c r="F22" s="72">
        <f t="shared" si="0"/>
        <v>100502</v>
      </c>
      <c r="G22" s="73">
        <f ca="1">OFFSET(方块表!$K$2,MATCH(F22,方块表!B:B,0)-2,0,1,1)</f>
        <v>4</v>
      </c>
      <c r="H22" s="73">
        <f t="shared" ca="1" si="2"/>
        <v>2044</v>
      </c>
      <c r="I22" s="73">
        <f t="shared" si="3"/>
        <v>511</v>
      </c>
      <c r="J22" s="72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>
      <c r="A23" s="54">
        <f t="shared" si="1"/>
        <v>22</v>
      </c>
      <c r="B23" s="71">
        <v>3</v>
      </c>
      <c r="C23" s="71">
        <v>5</v>
      </c>
      <c r="D23" s="71">
        <v>4</v>
      </c>
      <c r="E23" s="71">
        <v>46</v>
      </c>
      <c r="F23" s="72">
        <f t="shared" si="0"/>
        <v>100504</v>
      </c>
      <c r="G23" s="73">
        <f ca="1">OFFSET(方块表!$K$2,MATCH(F23,方块表!B:B,0)-2,0,1,1)</f>
        <v>4</v>
      </c>
      <c r="H23" s="73">
        <f t="shared" ca="1" si="2"/>
        <v>184</v>
      </c>
      <c r="I23" s="73">
        <f t="shared" si="3"/>
        <v>46</v>
      </c>
      <c r="J23" s="72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>
      <c r="A24" s="54">
        <f t="shared" si="1"/>
        <v>23</v>
      </c>
      <c r="B24" s="71">
        <v>3</v>
      </c>
      <c r="C24" s="71">
        <v>20</v>
      </c>
      <c r="D24" s="71">
        <v>0</v>
      </c>
      <c r="E24" s="71">
        <v>15</v>
      </c>
      <c r="F24" s="72">
        <f t="shared" si="0"/>
        <v>102000</v>
      </c>
      <c r="G24" s="73">
        <f ca="1">OFFSET(方块表!$K$2,MATCH(F24,方块表!B:B,0)-2,0,1,1)</f>
        <v>4</v>
      </c>
      <c r="H24" s="73">
        <f t="shared" ca="1" si="2"/>
        <v>60</v>
      </c>
      <c r="I24" s="73">
        <f t="shared" si="3"/>
        <v>15</v>
      </c>
      <c r="J24" s="72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>
      <c r="A25" s="54">
        <f t="shared" si="1"/>
        <v>24</v>
      </c>
      <c r="B25" s="71">
        <v>3</v>
      </c>
      <c r="C25" s="71">
        <v>24</v>
      </c>
      <c r="D25" s="71">
        <v>0</v>
      </c>
      <c r="E25" s="71">
        <v>540</v>
      </c>
      <c r="F25" s="72">
        <f t="shared" si="0"/>
        <v>102400</v>
      </c>
      <c r="G25" s="73">
        <f ca="1">OFFSET(方块表!$K$2,MATCH(F25,方块表!B:B,0)-2,0,1,1)</f>
        <v>4</v>
      </c>
      <c r="H25" s="73">
        <f t="shared" ca="1" si="2"/>
        <v>2160</v>
      </c>
      <c r="I25" s="73">
        <f t="shared" si="3"/>
        <v>540</v>
      </c>
      <c r="J25" s="72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>
      <c r="A26" s="54">
        <f t="shared" si="1"/>
        <v>25</v>
      </c>
      <c r="B26" s="71">
        <v>3</v>
      </c>
      <c r="C26" s="71">
        <v>85</v>
      </c>
      <c r="D26" s="71">
        <v>0</v>
      </c>
      <c r="E26" s="71">
        <v>14</v>
      </c>
      <c r="F26" s="72">
        <f t="shared" si="0"/>
        <v>108500</v>
      </c>
      <c r="G26" s="73">
        <f ca="1">OFFSET(方块表!$K$2,MATCH(F26,方块表!B:B,0)-2,0,1,1)</f>
        <v>6</v>
      </c>
      <c r="H26" s="73">
        <f t="shared" ca="1" si="2"/>
        <v>84</v>
      </c>
      <c r="I26" s="73">
        <f t="shared" si="3"/>
        <v>14</v>
      </c>
      <c r="J26" s="72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>
      <c r="A27" s="54">
        <f t="shared" si="1"/>
        <v>26</v>
      </c>
      <c r="B27" s="71">
        <v>3</v>
      </c>
      <c r="C27" s="71">
        <v>98</v>
      </c>
      <c r="D27" s="71">
        <v>0</v>
      </c>
      <c r="E27" s="71">
        <v>6</v>
      </c>
      <c r="F27" s="72">
        <f t="shared" si="0"/>
        <v>109800</v>
      </c>
      <c r="G27" s="73">
        <f ca="1">OFFSET(方块表!$K$2,MATCH(F27,方块表!B:B,0)-2,0,1,1)</f>
        <v>4</v>
      </c>
      <c r="H27" s="73">
        <f t="shared" ca="1" si="2"/>
        <v>24</v>
      </c>
      <c r="I27" s="73">
        <f t="shared" si="3"/>
        <v>6</v>
      </c>
      <c r="J27" s="72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>
      <c r="A28" s="54">
        <f t="shared" si="1"/>
        <v>27</v>
      </c>
      <c r="B28" s="71">
        <v>3</v>
      </c>
      <c r="C28" s="71">
        <v>102</v>
      </c>
      <c r="D28" s="71">
        <v>0</v>
      </c>
      <c r="E28" s="71">
        <v>115</v>
      </c>
      <c r="F28" s="72">
        <f t="shared" si="0"/>
        <v>110200</v>
      </c>
      <c r="G28" s="73">
        <f ca="1">OFFSET(方块表!$K$2,MATCH(F28,方块表!B:B,0)-2,0,1,1)</f>
        <v>6</v>
      </c>
      <c r="H28" s="73">
        <f t="shared" ca="1" si="2"/>
        <v>690</v>
      </c>
      <c r="I28" s="73">
        <f t="shared" si="3"/>
        <v>115</v>
      </c>
      <c r="J28" s="72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>
      <c r="A29" s="54">
        <f t="shared" si="1"/>
        <v>28</v>
      </c>
      <c r="B29" s="71">
        <v>3</v>
      </c>
      <c r="C29" s="71">
        <v>126</v>
      </c>
      <c r="D29" s="71">
        <v>4</v>
      </c>
      <c r="E29" s="71">
        <v>68</v>
      </c>
      <c r="F29" s="72">
        <f t="shared" si="0"/>
        <v>112604</v>
      </c>
      <c r="G29" s="73">
        <f ca="1">OFFSET(方块表!$K$2,MATCH(F29,方块表!B:B,0)-2,0,1,1)</f>
        <v>6</v>
      </c>
      <c r="H29" s="73">
        <f t="shared" ca="1" si="2"/>
        <v>408</v>
      </c>
      <c r="I29" s="73">
        <f t="shared" si="3"/>
        <v>68</v>
      </c>
      <c r="J29" s="72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>
      <c r="A30" s="54">
        <f t="shared" si="1"/>
        <v>29</v>
      </c>
      <c r="B30" s="71">
        <v>3</v>
      </c>
      <c r="C30" s="71">
        <v>135</v>
      </c>
      <c r="D30" s="71">
        <v>0</v>
      </c>
      <c r="E30" s="71">
        <v>381</v>
      </c>
      <c r="F30" s="72">
        <f t="shared" si="0"/>
        <v>113500</v>
      </c>
      <c r="G30" s="73">
        <f ca="1">OFFSET(方块表!$K$2,MATCH(F30,方块表!B:B,0)-2,0,1,1)</f>
        <v>6</v>
      </c>
      <c r="H30" s="73">
        <f t="shared" ca="1" si="2"/>
        <v>2286</v>
      </c>
      <c r="I30" s="73">
        <f t="shared" si="3"/>
        <v>381</v>
      </c>
      <c r="J30" s="72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>
      <c r="A31" s="54">
        <f t="shared" si="1"/>
        <v>30</v>
      </c>
      <c r="B31" s="71">
        <v>4</v>
      </c>
      <c r="C31" s="71">
        <v>1</v>
      </c>
      <c r="D31" s="71">
        <v>0</v>
      </c>
      <c r="E31" s="71">
        <v>763</v>
      </c>
      <c r="F31" s="72">
        <f t="shared" si="0"/>
        <v>100100</v>
      </c>
      <c r="G31" s="73">
        <f ca="1">OFFSET(方块表!$K$2,MATCH(F31,方块表!B:B,0)-2,0,1,1)</f>
        <v>0</v>
      </c>
      <c r="H31" s="73">
        <f t="shared" ca="1" si="2"/>
        <v>0</v>
      </c>
      <c r="I31" s="73">
        <f t="shared" si="3"/>
        <v>763</v>
      </c>
      <c r="J31" s="72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>
      <c r="A32" s="54">
        <f t="shared" si="1"/>
        <v>31</v>
      </c>
      <c r="B32" s="71">
        <v>4</v>
      </c>
      <c r="C32" s="71">
        <v>5</v>
      </c>
      <c r="D32" s="71">
        <v>2</v>
      </c>
      <c r="E32" s="71">
        <v>288</v>
      </c>
      <c r="F32" s="72">
        <f t="shared" si="0"/>
        <v>100502</v>
      </c>
      <c r="G32" s="73">
        <f ca="1">OFFSET(方块表!$K$2,MATCH(F32,方块表!B:B,0)-2,0,1,1)</f>
        <v>4</v>
      </c>
      <c r="H32" s="73">
        <f t="shared" ca="1" si="2"/>
        <v>1152</v>
      </c>
      <c r="I32" s="73">
        <f t="shared" si="3"/>
        <v>288</v>
      </c>
      <c r="J32" s="72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>
      <c r="A33" s="54">
        <f t="shared" si="1"/>
        <v>32</v>
      </c>
      <c r="B33" s="71">
        <v>4</v>
      </c>
      <c r="C33" s="71">
        <v>12</v>
      </c>
      <c r="D33" s="71">
        <v>0</v>
      </c>
      <c r="E33" s="71">
        <v>179</v>
      </c>
      <c r="F33" s="72">
        <f t="shared" si="0"/>
        <v>101200</v>
      </c>
      <c r="G33" s="73">
        <f ca="1">OFFSET(方块表!$K$2,MATCH(F33,方块表!B:B,0)-2,0,1,1)</f>
        <v>0</v>
      </c>
      <c r="H33" s="73">
        <f t="shared" ca="1" si="2"/>
        <v>0</v>
      </c>
      <c r="I33" s="73">
        <f t="shared" si="3"/>
        <v>179</v>
      </c>
      <c r="J33" s="72" t="str">
        <f ca="1">OFFSET(方块表!$I$2,MATCH(F33,方块表!B:B,0)-2,0,1,1)</f>
        <v>沙子</v>
      </c>
      <c r="K33" s="54" t="str">
        <f>IF(COUNTIF(B$1:$B33,B33)=1,VLOOKUP(B33,图纸表!$A:$D,4,1),"")</f>
        <v/>
      </c>
    </row>
    <row r="34" spans="1:11">
      <c r="A34" s="54">
        <f t="shared" si="1"/>
        <v>33</v>
      </c>
      <c r="B34" s="71">
        <v>4</v>
      </c>
      <c r="C34" s="71">
        <v>24</v>
      </c>
      <c r="D34" s="71">
        <v>0</v>
      </c>
      <c r="E34" s="71">
        <v>2</v>
      </c>
      <c r="F34" s="72">
        <f t="shared" si="0"/>
        <v>102400</v>
      </c>
      <c r="G34" s="73">
        <f ca="1">OFFSET(方块表!$K$2,MATCH(F34,方块表!B:B,0)-2,0,1,1)</f>
        <v>4</v>
      </c>
      <c r="H34" s="73">
        <f t="shared" ca="1" si="2"/>
        <v>8</v>
      </c>
      <c r="I34" s="73">
        <f t="shared" si="3"/>
        <v>2</v>
      </c>
      <c r="J34" s="72" t="str">
        <f ca="1">OFFSET(方块表!$I$2,MATCH(F34,方块表!B:B,0)-2,0,1,1)</f>
        <v>砂石</v>
      </c>
      <c r="K34" s="54" t="str">
        <f>IF(COUNTIF(B$1:$B34,B34)=1,VLOOKUP(B34,图纸表!$A:$D,4,1),"")</f>
        <v/>
      </c>
    </row>
    <row r="35" spans="1:11">
      <c r="A35" s="54">
        <f t="shared" si="1"/>
        <v>34</v>
      </c>
      <c r="B35" s="71">
        <v>4</v>
      </c>
      <c r="C35" s="71">
        <v>24</v>
      </c>
      <c r="D35" s="71">
        <v>1</v>
      </c>
      <c r="E35" s="71">
        <v>276</v>
      </c>
      <c r="F35" s="72">
        <f t="shared" si="0"/>
        <v>102401</v>
      </c>
      <c r="G35" s="73">
        <f ca="1">OFFSET(方块表!$K$2,MATCH(F35,方块表!B:B,0)-2,0,1,1)</f>
        <v>6</v>
      </c>
      <c r="H35" s="73">
        <f t="shared" ca="1" si="2"/>
        <v>1656</v>
      </c>
      <c r="I35" s="73">
        <f t="shared" si="3"/>
        <v>276</v>
      </c>
      <c r="J35" s="72" t="str">
        <f ca="1">OFFSET(方块表!$I$2,MATCH(F35,方块表!B:B,0)-2,0,1,1)</f>
        <v>雕刻砂石</v>
      </c>
      <c r="K35" s="54" t="str">
        <f>IF(COUNTIF(B$1:$B35,B35)=1,VLOOKUP(B35,图纸表!$A:$D,4,1),"")</f>
        <v/>
      </c>
    </row>
    <row r="36" spans="1:11">
      <c r="A36" s="54">
        <f t="shared" si="1"/>
        <v>35</v>
      </c>
      <c r="B36" s="71">
        <v>4</v>
      </c>
      <c r="C36" s="71">
        <v>35</v>
      </c>
      <c r="D36" s="71">
        <v>0</v>
      </c>
      <c r="E36" s="71">
        <v>62</v>
      </c>
      <c r="F36" s="72">
        <f t="shared" si="0"/>
        <v>103500</v>
      </c>
      <c r="G36" s="73">
        <f ca="1">OFFSET(方块表!$K$2,MATCH(F36,方块表!B:B,0)-2,0,1,1)</f>
        <v>4</v>
      </c>
      <c r="H36" s="73">
        <f t="shared" ca="1" si="2"/>
        <v>248</v>
      </c>
      <c r="I36" s="73">
        <f t="shared" si="3"/>
        <v>62</v>
      </c>
      <c r="J36" s="72" t="str">
        <f ca="1">OFFSET(方块表!$I$2,MATCH(F36,方块表!B:B,0)-2,0,1,1)</f>
        <v>白色羊毛</v>
      </c>
      <c r="K36" s="54" t="str">
        <f>IF(COUNTIF(B$1:$B36,B36)=1,VLOOKUP(B36,图纸表!$A:$D,4,1),"")</f>
        <v/>
      </c>
    </row>
    <row r="37" spans="1:11">
      <c r="A37" s="54">
        <f t="shared" si="1"/>
        <v>36</v>
      </c>
      <c r="B37" s="71">
        <v>4</v>
      </c>
      <c r="C37" s="71">
        <v>44</v>
      </c>
      <c r="D37" s="71">
        <v>7</v>
      </c>
      <c r="E37" s="71">
        <v>22</v>
      </c>
      <c r="F37" s="72">
        <f t="shared" si="0"/>
        <v>104407</v>
      </c>
      <c r="G37" s="73">
        <f ca="1">OFFSET(方块表!$K$2,MATCH(F37,方块表!B:B,0)-2,0,1,1)</f>
        <v>8</v>
      </c>
      <c r="H37" s="73">
        <f t="shared" ca="1" si="2"/>
        <v>176</v>
      </c>
      <c r="I37" s="73">
        <f t="shared" si="3"/>
        <v>22</v>
      </c>
      <c r="J37" s="72" t="str">
        <f ca="1">OFFSET(方块表!$I$2,MATCH(F37,方块表!B:B,0)-2,0,1,1)</f>
        <v>石英板</v>
      </c>
      <c r="K37" s="54" t="str">
        <f>IF(COUNTIF(B$1:$B37,B37)=1,VLOOKUP(B37,图纸表!$A:$D,4,1),"")</f>
        <v/>
      </c>
    </row>
    <row r="38" spans="1:11">
      <c r="A38" s="54">
        <f t="shared" si="1"/>
        <v>37</v>
      </c>
      <c r="B38" s="71">
        <v>4</v>
      </c>
      <c r="C38" s="71">
        <v>44</v>
      </c>
      <c r="D38" s="71">
        <v>1</v>
      </c>
      <c r="E38" s="71">
        <v>8</v>
      </c>
      <c r="F38" s="72">
        <f t="shared" si="0"/>
        <v>104401</v>
      </c>
      <c r="G38" s="73">
        <f ca="1">OFFSET(方块表!$K$2,MATCH(F38,方块表!B:B,0)-2,0,1,1)</f>
        <v>6</v>
      </c>
      <c r="H38" s="73">
        <f t="shared" ca="1" si="2"/>
        <v>48</v>
      </c>
      <c r="I38" s="73">
        <f t="shared" si="3"/>
        <v>8</v>
      </c>
      <c r="J38" s="72" t="str">
        <f ca="1">OFFSET(方块表!$I$2,MATCH(F38,方块表!B:B,0)-2,0,1,1)</f>
        <v>砂石板</v>
      </c>
      <c r="K38" s="54" t="str">
        <f>IF(COUNTIF(B$1:$B38,B38)=1,VLOOKUP(B38,图纸表!$A:$D,4,1),"")</f>
        <v/>
      </c>
    </row>
    <row r="39" spans="1:11">
      <c r="A39" s="54">
        <f t="shared" si="1"/>
        <v>38</v>
      </c>
      <c r="B39" s="71">
        <v>4</v>
      </c>
      <c r="C39" s="71">
        <v>44</v>
      </c>
      <c r="D39" s="71">
        <v>7</v>
      </c>
      <c r="E39" s="71">
        <v>90</v>
      </c>
      <c r="F39" s="72">
        <f t="shared" si="0"/>
        <v>104407</v>
      </c>
      <c r="G39" s="73">
        <f ca="1">OFFSET(方块表!$K$2,MATCH(F39,方块表!B:B,0)-2,0,1,1)</f>
        <v>8</v>
      </c>
      <c r="H39" s="73">
        <f t="shared" ca="1" si="2"/>
        <v>720</v>
      </c>
      <c r="I39" s="73">
        <f t="shared" si="3"/>
        <v>90</v>
      </c>
      <c r="J39" s="72" t="str">
        <f ca="1">OFFSET(方块表!$I$2,MATCH(F39,方块表!B:B,0)-2,0,1,1)</f>
        <v>石英板</v>
      </c>
      <c r="K39" s="54" t="str">
        <f>IF(COUNTIF(B$1:$B39,B39)=1,VLOOKUP(B39,图纸表!$A:$D,4,1),"")</f>
        <v/>
      </c>
    </row>
    <row r="40" spans="1:11">
      <c r="A40" s="54">
        <f t="shared" si="1"/>
        <v>39</v>
      </c>
      <c r="B40" s="71">
        <v>4</v>
      </c>
      <c r="C40" s="71">
        <v>45</v>
      </c>
      <c r="D40" s="71">
        <v>0</v>
      </c>
      <c r="E40" s="71">
        <v>16</v>
      </c>
      <c r="F40" s="72">
        <f t="shared" si="0"/>
        <v>104500</v>
      </c>
      <c r="G40" s="73">
        <f ca="1">OFFSET(方块表!$K$2,MATCH(F40,方块表!B:B,0)-2,0,1,1)</f>
        <v>4</v>
      </c>
      <c r="H40" s="73">
        <f t="shared" ca="1" si="2"/>
        <v>64</v>
      </c>
      <c r="I40" s="73">
        <f t="shared" si="3"/>
        <v>16</v>
      </c>
      <c r="J40" s="72" t="str">
        <f ca="1">OFFSET(方块表!$I$2,MATCH(F40,方块表!B:B,0)-2,0,1,1)</f>
        <v>砖头</v>
      </c>
      <c r="K40" s="54" t="str">
        <f>IF(COUNTIF(B$1:$B40,B40)=1,VLOOKUP(B40,图纸表!$A:$D,4,1),"")</f>
        <v/>
      </c>
    </row>
    <row r="41" spans="1:11">
      <c r="A41" s="54">
        <f t="shared" si="1"/>
        <v>40</v>
      </c>
      <c r="B41" s="71">
        <v>4</v>
      </c>
      <c r="C41" s="71">
        <v>85</v>
      </c>
      <c r="D41" s="71">
        <v>0</v>
      </c>
      <c r="E41" s="71">
        <v>6</v>
      </c>
      <c r="F41" s="72">
        <f t="shared" si="0"/>
        <v>108500</v>
      </c>
      <c r="G41" s="73">
        <f ca="1">OFFSET(方块表!$K$2,MATCH(F41,方块表!B:B,0)-2,0,1,1)</f>
        <v>6</v>
      </c>
      <c r="H41" s="73">
        <f t="shared" ca="1" si="2"/>
        <v>36</v>
      </c>
      <c r="I41" s="73">
        <f t="shared" si="3"/>
        <v>6</v>
      </c>
      <c r="J41" s="72" t="str">
        <f ca="1">OFFSET(方块表!$I$2,MATCH(F41,方块表!B:B,0)-2,0,1,1)</f>
        <v>橡木栅栏</v>
      </c>
      <c r="K41" s="54" t="str">
        <f>IF(COUNTIF(B$1:$B41,B41)=1,VLOOKUP(B41,图纸表!$A:$D,4,1),"")</f>
        <v/>
      </c>
    </row>
    <row r="42" spans="1:11">
      <c r="A42" s="54">
        <f t="shared" si="1"/>
        <v>41</v>
      </c>
      <c r="B42" s="71">
        <v>4</v>
      </c>
      <c r="C42" s="71">
        <v>89</v>
      </c>
      <c r="D42" s="71">
        <v>0</v>
      </c>
      <c r="E42" s="71">
        <v>9</v>
      </c>
      <c r="F42" s="72">
        <f t="shared" si="0"/>
        <v>108900</v>
      </c>
      <c r="G42" s="73">
        <f ca="1">OFFSET(方块表!$K$2,MATCH(F42,方块表!B:B,0)-2,0,1,1)</f>
        <v>10</v>
      </c>
      <c r="H42" s="73">
        <f t="shared" ca="1" si="2"/>
        <v>90</v>
      </c>
      <c r="I42" s="73">
        <f t="shared" si="3"/>
        <v>9</v>
      </c>
      <c r="J42" s="72" t="str">
        <f ca="1">OFFSET(方块表!$I$2,MATCH(F42,方块表!B:B,0)-2,0,1,1)</f>
        <v>萤石</v>
      </c>
      <c r="K42" s="54" t="str">
        <f>IF(COUNTIF(B$1:$B42,B42)=1,VLOOKUP(B42,图纸表!$A:$D,4,1),"")</f>
        <v/>
      </c>
    </row>
    <row r="43" spans="1:11">
      <c r="A43" s="54">
        <f t="shared" si="1"/>
        <v>42</v>
      </c>
      <c r="B43" s="71">
        <v>4</v>
      </c>
      <c r="C43" s="71">
        <v>98</v>
      </c>
      <c r="D43" s="71">
        <v>0</v>
      </c>
      <c r="E43" s="71">
        <v>2</v>
      </c>
      <c r="F43" s="72">
        <f t="shared" si="0"/>
        <v>109800</v>
      </c>
      <c r="G43" s="73">
        <f ca="1">OFFSET(方块表!$K$2,MATCH(F43,方块表!B:B,0)-2,0,1,1)</f>
        <v>4</v>
      </c>
      <c r="H43" s="73">
        <f t="shared" ca="1" si="2"/>
        <v>8</v>
      </c>
      <c r="I43" s="73">
        <f t="shared" si="3"/>
        <v>2</v>
      </c>
      <c r="J43" s="72" t="str">
        <f ca="1">OFFSET(方块表!$I$2,MATCH(F43,方块表!B:B,0)-2,0,1,1)</f>
        <v>石砖</v>
      </c>
      <c r="K43" s="54" t="str">
        <f>IF(COUNTIF(B$1:$B43,B43)=1,VLOOKUP(B43,图纸表!$A:$D,4,1),"")</f>
        <v/>
      </c>
    </row>
    <row r="44" spans="1:11">
      <c r="A44" s="54">
        <f t="shared" si="1"/>
        <v>43</v>
      </c>
      <c r="B44" s="71">
        <v>4</v>
      </c>
      <c r="C44" s="71">
        <v>102</v>
      </c>
      <c r="D44" s="71">
        <v>0</v>
      </c>
      <c r="E44" s="71">
        <v>10</v>
      </c>
      <c r="F44" s="72">
        <f t="shared" si="0"/>
        <v>110200</v>
      </c>
      <c r="G44" s="73">
        <f ca="1">OFFSET(方块表!$K$2,MATCH(F44,方块表!B:B,0)-2,0,1,1)</f>
        <v>6</v>
      </c>
      <c r="H44" s="73">
        <f t="shared" ca="1" si="2"/>
        <v>60</v>
      </c>
      <c r="I44" s="73">
        <f t="shared" si="3"/>
        <v>10</v>
      </c>
      <c r="J44" s="72" t="str">
        <f ca="1">OFFSET(方块表!$I$2,MATCH(F44,方块表!B:B,0)-2,0,1,1)</f>
        <v>玻璃窗格</v>
      </c>
      <c r="K44" s="54" t="str">
        <f>IF(COUNTIF(B$1:$B44,B44)=1,VLOOKUP(B44,图纸表!$A:$D,4,1),"")</f>
        <v/>
      </c>
    </row>
    <row r="45" spans="1:11">
      <c r="A45" s="54">
        <f t="shared" si="1"/>
        <v>44</v>
      </c>
      <c r="B45" s="71">
        <v>4</v>
      </c>
      <c r="C45" s="71">
        <v>112</v>
      </c>
      <c r="D45" s="71">
        <v>0</v>
      </c>
      <c r="E45" s="71">
        <v>3</v>
      </c>
      <c r="F45" s="72">
        <f t="shared" si="0"/>
        <v>111200</v>
      </c>
      <c r="G45" s="73">
        <f ca="1">OFFSET(方块表!$K$2,MATCH(F45,方块表!B:B,0)-2,0,1,1)</f>
        <v>4</v>
      </c>
      <c r="H45" s="73">
        <f t="shared" ca="1" si="2"/>
        <v>12</v>
      </c>
      <c r="I45" s="73">
        <f t="shared" si="3"/>
        <v>3</v>
      </c>
      <c r="J45" s="72" t="str">
        <f ca="1">OFFSET(方块表!$I$2,MATCH(F45,方块表!B:B,0)-2,0,1,1)</f>
        <v>暗砖</v>
      </c>
      <c r="K45" s="54" t="str">
        <f>IF(COUNTIF(B$1:$B45,B45)=1,VLOOKUP(B45,图纸表!$A:$D,4,1),"")</f>
        <v/>
      </c>
    </row>
    <row r="46" spans="1:11">
      <c r="A46" s="54">
        <f t="shared" si="1"/>
        <v>45</v>
      </c>
      <c r="B46" s="71">
        <v>4</v>
      </c>
      <c r="C46" s="71">
        <v>114</v>
      </c>
      <c r="D46" s="71">
        <v>0</v>
      </c>
      <c r="E46" s="71">
        <v>354</v>
      </c>
      <c r="F46" s="72">
        <f t="shared" si="0"/>
        <v>111400</v>
      </c>
      <c r="G46" s="73">
        <f ca="1">OFFSET(方块表!$K$2,MATCH(F46,方块表!B:B,0)-2,0,1,1)</f>
        <v>6</v>
      </c>
      <c r="H46" s="73">
        <f t="shared" ca="1" si="2"/>
        <v>2124</v>
      </c>
      <c r="I46" s="73">
        <f t="shared" si="3"/>
        <v>354</v>
      </c>
      <c r="J46" s="72" t="str">
        <f ca="1">OFFSET(方块表!$I$2,MATCH(F46,方块表!B:B,0)-2,0,1,1)</f>
        <v>暗砖楼梯</v>
      </c>
      <c r="K46" s="54" t="str">
        <f>IF(COUNTIF(B$1:$B46,B46)=1,VLOOKUP(B46,图纸表!$A:$D,4,1),"")</f>
        <v/>
      </c>
    </row>
    <row r="47" spans="1:11">
      <c r="A47" s="54">
        <f t="shared" si="1"/>
        <v>46</v>
      </c>
      <c r="B47" s="71">
        <v>4</v>
      </c>
      <c r="C47" s="71">
        <v>126</v>
      </c>
      <c r="D47" s="71">
        <v>2</v>
      </c>
      <c r="E47" s="71">
        <v>2</v>
      </c>
      <c r="F47" s="72">
        <f t="shared" si="0"/>
        <v>112602</v>
      </c>
      <c r="G47" s="73">
        <f ca="1">OFFSET(方块表!$K$2,MATCH(F47,方块表!B:B,0)-2,0,1,1)</f>
        <v>6</v>
      </c>
      <c r="H47" s="73">
        <f t="shared" ca="1" si="2"/>
        <v>12</v>
      </c>
      <c r="I47" s="73">
        <f t="shared" si="3"/>
        <v>2</v>
      </c>
      <c r="J47" s="72" t="str">
        <f ca="1">OFFSET(方块表!$I$2,MATCH(F47,方块表!B:B,0)-2,0,1,1)</f>
        <v>单层桦树木板</v>
      </c>
      <c r="K47" s="54" t="str">
        <f>IF(COUNTIF(B$1:$B47,B47)=1,VLOOKUP(B47,图纸表!$A:$D,4,1),"")</f>
        <v/>
      </c>
    </row>
    <row r="48" spans="1:11">
      <c r="A48" s="54">
        <f t="shared" si="1"/>
        <v>47</v>
      </c>
      <c r="B48" s="71">
        <v>4</v>
      </c>
      <c r="C48" s="71">
        <v>128</v>
      </c>
      <c r="D48" s="71">
        <v>0</v>
      </c>
      <c r="E48" s="71">
        <v>22</v>
      </c>
      <c r="F48" s="72">
        <f t="shared" si="0"/>
        <v>112800</v>
      </c>
      <c r="G48" s="73">
        <f ca="1">OFFSET(方块表!$K$2,MATCH(F48,方块表!B:B,0)-2,0,1,1)</f>
        <v>6</v>
      </c>
      <c r="H48" s="73">
        <f t="shared" ca="1" si="2"/>
        <v>132</v>
      </c>
      <c r="I48" s="73">
        <f t="shared" si="3"/>
        <v>22</v>
      </c>
      <c r="J48" s="72" t="str">
        <f ca="1">OFFSET(方块表!$I$2,MATCH(F48,方块表!B:B,0)-2,0,1,1)</f>
        <v>砂石楼梯</v>
      </c>
      <c r="K48" s="54" t="str">
        <f>IF(COUNTIF(B$1:$B48,B48)=1,VLOOKUP(B48,图纸表!$A:$D,4,1),"")</f>
        <v/>
      </c>
    </row>
    <row r="49" spans="1:11">
      <c r="A49" s="54">
        <f t="shared" si="1"/>
        <v>48</v>
      </c>
      <c r="B49" s="71">
        <v>4</v>
      </c>
      <c r="C49" s="71">
        <v>135</v>
      </c>
      <c r="D49" s="71">
        <v>0</v>
      </c>
      <c r="E49" s="71">
        <v>18</v>
      </c>
      <c r="F49" s="72">
        <f t="shared" si="0"/>
        <v>113500</v>
      </c>
      <c r="G49" s="73">
        <f ca="1">OFFSET(方块表!$K$2,MATCH(F49,方块表!B:B,0)-2,0,1,1)</f>
        <v>6</v>
      </c>
      <c r="H49" s="73">
        <f t="shared" ca="1" si="2"/>
        <v>108</v>
      </c>
      <c r="I49" s="73">
        <f t="shared" si="3"/>
        <v>18</v>
      </c>
      <c r="J49" s="72" t="str">
        <f ca="1">OFFSET(方块表!$I$2,MATCH(F49,方块表!B:B,0)-2,0,1,1)</f>
        <v>桦树木楼梯</v>
      </c>
      <c r="K49" s="54" t="str">
        <f>IF(COUNTIF(B$1:$B49,B49)=1,VLOOKUP(B49,图纸表!$A:$D,4,1),"")</f>
        <v/>
      </c>
    </row>
    <row r="50" spans="1:11">
      <c r="A50" s="54">
        <f t="shared" si="1"/>
        <v>49</v>
      </c>
      <c r="B50" s="71">
        <v>4</v>
      </c>
      <c r="C50" s="71">
        <v>139</v>
      </c>
      <c r="D50" s="71">
        <v>0</v>
      </c>
      <c r="E50" s="71">
        <v>10</v>
      </c>
      <c r="F50" s="72">
        <f t="shared" si="0"/>
        <v>113900</v>
      </c>
      <c r="G50" s="73">
        <f ca="1">OFFSET(方块表!$K$2,MATCH(F50,方块表!B:B,0)-2,0,1,1)</f>
        <v>6</v>
      </c>
      <c r="H50" s="73">
        <f t="shared" ca="1" si="2"/>
        <v>60</v>
      </c>
      <c r="I50" s="73">
        <f t="shared" si="3"/>
        <v>10</v>
      </c>
      <c r="J50" s="72" t="str">
        <f ca="1">OFFSET(方块表!$I$2,MATCH(F50,方块表!B:B,0)-2,0,1,1)</f>
        <v>鹅卵石墙</v>
      </c>
      <c r="K50" s="54" t="str">
        <f>IF(COUNTIF(B$1:$B50,B50)=1,VLOOKUP(B50,图纸表!$A:$D,4,1),"")</f>
        <v/>
      </c>
    </row>
    <row r="51" spans="1:11">
      <c r="A51" s="54">
        <f t="shared" si="1"/>
        <v>50</v>
      </c>
      <c r="B51" s="71">
        <v>4</v>
      </c>
      <c r="C51" s="71">
        <v>155</v>
      </c>
      <c r="D51" s="71">
        <v>0</v>
      </c>
      <c r="E51" s="71">
        <v>4</v>
      </c>
      <c r="F51" s="72">
        <f t="shared" si="0"/>
        <v>115500</v>
      </c>
      <c r="G51" s="73">
        <f ca="1">OFFSET(方块表!$K$2,MATCH(F51,方块表!B:B,0)-2,0,1,1)</f>
        <v>6</v>
      </c>
      <c r="H51" s="73">
        <f t="shared" ca="1" si="2"/>
        <v>24</v>
      </c>
      <c r="I51" s="73">
        <f t="shared" si="3"/>
        <v>4</v>
      </c>
      <c r="J51" s="72" t="str">
        <f ca="1">OFFSET(方块表!$I$2,MATCH(F51,方块表!B:B,0)-2,0,1,1)</f>
        <v>石英</v>
      </c>
      <c r="K51" s="54" t="str">
        <f>IF(COUNTIF(B$1:$B51,B51)=1,VLOOKUP(B51,图纸表!$A:$D,4,1),"")</f>
        <v/>
      </c>
    </row>
    <row r="52" spans="1:11">
      <c r="A52" s="54">
        <f t="shared" si="1"/>
        <v>51</v>
      </c>
      <c r="B52" s="71">
        <v>4</v>
      </c>
      <c r="C52" s="71">
        <v>156</v>
      </c>
      <c r="D52" s="71">
        <v>0</v>
      </c>
      <c r="E52" s="71">
        <v>18</v>
      </c>
      <c r="F52" s="72">
        <f t="shared" si="0"/>
        <v>115600</v>
      </c>
      <c r="G52" s="73">
        <f ca="1">OFFSET(方块表!$K$2,MATCH(F52,方块表!B:B,0)-2,0,1,1)</f>
        <v>8</v>
      </c>
      <c r="H52" s="73">
        <f t="shared" ca="1" si="2"/>
        <v>144</v>
      </c>
      <c r="I52" s="73">
        <f t="shared" si="3"/>
        <v>18</v>
      </c>
      <c r="J52" s="72" t="str">
        <f ca="1">OFFSET(方块表!$I$2,MATCH(F52,方块表!B:B,0)-2,0,1,1)</f>
        <v>石英楼梯</v>
      </c>
      <c r="K52" s="54" t="str">
        <f>IF(COUNTIF(B$1:$B52,B52)=1,VLOOKUP(B52,图纸表!$A:$D,4,1),"")</f>
        <v/>
      </c>
    </row>
    <row r="53" spans="1:11">
      <c r="A53" s="54">
        <f t="shared" si="1"/>
        <v>52</v>
      </c>
      <c r="B53" s="71">
        <v>5</v>
      </c>
      <c r="C53" s="71">
        <v>1</v>
      </c>
      <c r="D53" s="71">
        <v>0</v>
      </c>
      <c r="E53" s="71">
        <v>28</v>
      </c>
      <c r="F53" s="72">
        <f t="shared" si="0"/>
        <v>100100</v>
      </c>
      <c r="G53" s="73">
        <f ca="1">OFFSET(方块表!$K$2,MATCH(F53,方块表!B:B,0)-2,0,1,1)</f>
        <v>0</v>
      </c>
      <c r="H53" s="73">
        <f t="shared" ca="1" si="2"/>
        <v>0</v>
      </c>
      <c r="I53" s="73">
        <f t="shared" si="3"/>
        <v>28</v>
      </c>
      <c r="J53" s="72" t="str">
        <f ca="1">OFFSET(方块表!$I$2,MATCH(F53,方块表!B:B,0)-2,0,1,1)</f>
        <v>石头</v>
      </c>
      <c r="K53" s="54" t="str">
        <f>IF(COUNTIF(B$1:$B53,B53)=1,VLOOKUP(B53,图纸表!$A:$D,4,1),"")</f>
        <v>Town_05_17x17x24-1.schematic</v>
      </c>
    </row>
    <row r="54" spans="1:11">
      <c r="A54" s="54">
        <f t="shared" si="1"/>
        <v>53</v>
      </c>
      <c r="B54" s="71">
        <v>5</v>
      </c>
      <c r="C54" s="71">
        <v>5</v>
      </c>
      <c r="D54" s="71">
        <v>2</v>
      </c>
      <c r="E54" s="71">
        <v>422</v>
      </c>
      <c r="F54" s="72">
        <f t="shared" si="0"/>
        <v>100502</v>
      </c>
      <c r="G54" s="73">
        <f ca="1">OFFSET(方块表!$K$2,MATCH(F54,方块表!B:B,0)-2,0,1,1)</f>
        <v>4</v>
      </c>
      <c r="H54" s="73">
        <f t="shared" ca="1" si="2"/>
        <v>1688</v>
      </c>
      <c r="I54" s="73">
        <f t="shared" si="3"/>
        <v>422</v>
      </c>
      <c r="J54" s="72" t="str">
        <f ca="1">OFFSET(方块表!$I$2,MATCH(F54,方块表!B:B,0)-2,0,1,1)</f>
        <v>桦树木板</v>
      </c>
      <c r="K54" s="54" t="str">
        <f>IF(COUNTIF(B$1:$B54,B54)=1,VLOOKUP(B54,图纸表!$A:$D,4,1),"")</f>
        <v/>
      </c>
    </row>
    <row r="55" spans="1:11">
      <c r="A55" s="54">
        <f t="shared" si="1"/>
        <v>54</v>
      </c>
      <c r="B55" s="71">
        <v>5</v>
      </c>
      <c r="C55" s="71">
        <v>20</v>
      </c>
      <c r="D55" s="71">
        <v>0</v>
      </c>
      <c r="E55" s="71">
        <v>185</v>
      </c>
      <c r="F55" s="72">
        <f t="shared" si="0"/>
        <v>102000</v>
      </c>
      <c r="G55" s="73">
        <f ca="1">OFFSET(方块表!$K$2,MATCH(F55,方块表!B:B,0)-2,0,1,1)</f>
        <v>4</v>
      </c>
      <c r="H55" s="73">
        <f t="shared" ca="1" si="2"/>
        <v>740</v>
      </c>
      <c r="I55" s="73">
        <f t="shared" si="3"/>
        <v>185</v>
      </c>
      <c r="J55" s="72" t="str">
        <f ca="1">OFFSET(方块表!$I$2,MATCH(F55,方块表!B:B,0)-2,0,1,1)</f>
        <v>玻璃</v>
      </c>
      <c r="K55" s="54" t="str">
        <f>IF(COUNTIF(B$1:$B55,B55)=1,VLOOKUP(B55,图纸表!$A:$D,4,1),"")</f>
        <v/>
      </c>
    </row>
    <row r="56" spans="1:11">
      <c r="A56" s="54">
        <f t="shared" si="1"/>
        <v>55</v>
      </c>
      <c r="B56" s="71">
        <v>5</v>
      </c>
      <c r="C56" s="71">
        <v>35</v>
      </c>
      <c r="D56" s="71">
        <v>0</v>
      </c>
      <c r="E56" s="71">
        <v>455</v>
      </c>
      <c r="F56" s="72">
        <f t="shared" si="0"/>
        <v>103500</v>
      </c>
      <c r="G56" s="73">
        <f ca="1">OFFSET(方块表!$K$2,MATCH(F56,方块表!B:B,0)-2,0,1,1)</f>
        <v>4</v>
      </c>
      <c r="H56" s="73">
        <f t="shared" ca="1" si="2"/>
        <v>1820</v>
      </c>
      <c r="I56" s="73">
        <f t="shared" si="3"/>
        <v>455</v>
      </c>
      <c r="J56" s="72" t="str">
        <f ca="1">OFFSET(方块表!$I$2,MATCH(F56,方块表!B:B,0)-2,0,1,1)</f>
        <v>白色羊毛</v>
      </c>
      <c r="K56" s="54" t="str">
        <f>IF(COUNTIF(B$1:$B56,B56)=1,VLOOKUP(B56,图纸表!$A:$D,4,1),"")</f>
        <v/>
      </c>
    </row>
    <row r="57" spans="1:11">
      <c r="A57" s="54">
        <f t="shared" si="1"/>
        <v>56</v>
      </c>
      <c r="B57" s="71">
        <v>5</v>
      </c>
      <c r="C57" s="71">
        <v>44</v>
      </c>
      <c r="D57" s="71">
        <v>7</v>
      </c>
      <c r="E57" s="71">
        <v>5</v>
      </c>
      <c r="F57" s="72">
        <f t="shared" si="0"/>
        <v>104407</v>
      </c>
      <c r="G57" s="73">
        <f ca="1">OFFSET(方块表!$K$2,MATCH(F57,方块表!B:B,0)-2,0,1,1)</f>
        <v>8</v>
      </c>
      <c r="H57" s="73">
        <f t="shared" ca="1" si="2"/>
        <v>40</v>
      </c>
      <c r="I57" s="73">
        <f t="shared" si="3"/>
        <v>5</v>
      </c>
      <c r="J57" s="72" t="str">
        <f ca="1">OFFSET(方块表!$I$2,MATCH(F57,方块表!B:B,0)-2,0,1,1)</f>
        <v>石英板</v>
      </c>
      <c r="K57" s="54" t="str">
        <f>IF(COUNTIF(B$1:$B57,B57)=1,VLOOKUP(B57,图纸表!$A:$D,4,1),"")</f>
        <v/>
      </c>
    </row>
    <row r="58" spans="1:11">
      <c r="A58" s="54">
        <f t="shared" si="1"/>
        <v>57</v>
      </c>
      <c r="B58" s="71">
        <v>5</v>
      </c>
      <c r="C58" s="71">
        <v>65</v>
      </c>
      <c r="D58" s="71">
        <v>0</v>
      </c>
      <c r="E58" s="71">
        <v>4</v>
      </c>
      <c r="F58" s="72">
        <f t="shared" si="0"/>
        <v>106500</v>
      </c>
      <c r="G58" s="73">
        <f ca="1">OFFSET(方块表!$K$2,MATCH(F58,方块表!B:B,0)-2,0,1,1)</f>
        <v>8</v>
      </c>
      <c r="H58" s="73">
        <f t="shared" ca="1" si="2"/>
        <v>32</v>
      </c>
      <c r="I58" s="73">
        <f t="shared" si="3"/>
        <v>4</v>
      </c>
      <c r="J58" s="72" t="str">
        <f ca="1">OFFSET(方块表!$I$2,MATCH(F58,方块表!B:B,0)-2,0,1,1)</f>
        <v>梯子</v>
      </c>
      <c r="K58" s="54" t="str">
        <f>IF(COUNTIF(B$1:$B58,B58)=1,VLOOKUP(B58,图纸表!$A:$D,4,1),"")</f>
        <v/>
      </c>
    </row>
    <row r="59" spans="1:11">
      <c r="A59" s="54">
        <f t="shared" si="1"/>
        <v>58</v>
      </c>
      <c r="B59" s="71">
        <v>5</v>
      </c>
      <c r="C59" s="71">
        <v>98</v>
      </c>
      <c r="D59" s="71">
        <v>0</v>
      </c>
      <c r="E59" s="71">
        <v>20</v>
      </c>
      <c r="F59" s="72">
        <f t="shared" si="0"/>
        <v>109800</v>
      </c>
      <c r="G59" s="73">
        <f ca="1">OFFSET(方块表!$K$2,MATCH(F59,方块表!B:B,0)-2,0,1,1)</f>
        <v>4</v>
      </c>
      <c r="H59" s="73">
        <f t="shared" ca="1" si="2"/>
        <v>80</v>
      </c>
      <c r="I59" s="73">
        <f t="shared" si="3"/>
        <v>20</v>
      </c>
      <c r="J59" s="72" t="str">
        <f ca="1">OFFSET(方块表!$I$2,MATCH(F59,方块表!B:B,0)-2,0,1,1)</f>
        <v>石砖</v>
      </c>
      <c r="K59" s="54" t="str">
        <f>IF(COUNTIF(B$1:$B59,B59)=1,VLOOKUP(B59,图纸表!$A:$D,4,1),"")</f>
        <v/>
      </c>
    </row>
    <row r="60" spans="1:11">
      <c r="A60" s="54">
        <f t="shared" si="1"/>
        <v>59</v>
      </c>
      <c r="B60" s="71">
        <v>5</v>
      </c>
      <c r="C60" s="71">
        <v>102</v>
      </c>
      <c r="D60" s="71">
        <v>0</v>
      </c>
      <c r="E60" s="71">
        <v>57</v>
      </c>
      <c r="F60" s="72">
        <f t="shared" si="0"/>
        <v>110200</v>
      </c>
      <c r="G60" s="73">
        <f ca="1">OFFSET(方块表!$K$2,MATCH(F60,方块表!B:B,0)-2,0,1,1)</f>
        <v>6</v>
      </c>
      <c r="H60" s="73">
        <f t="shared" ca="1" si="2"/>
        <v>342</v>
      </c>
      <c r="I60" s="73">
        <f t="shared" si="3"/>
        <v>57</v>
      </c>
      <c r="J60" s="72" t="str">
        <f ca="1">OFFSET(方块表!$I$2,MATCH(F60,方块表!B:B,0)-2,0,1,1)</f>
        <v>玻璃窗格</v>
      </c>
      <c r="K60" s="54" t="str">
        <f>IF(COUNTIF(B$1:$B60,B60)=1,VLOOKUP(B60,图纸表!$A:$D,4,1),"")</f>
        <v/>
      </c>
    </row>
    <row r="61" spans="1:11">
      <c r="A61" s="54">
        <f t="shared" si="1"/>
        <v>60</v>
      </c>
      <c r="B61" s="71">
        <v>5</v>
      </c>
      <c r="C61" s="71">
        <v>126</v>
      </c>
      <c r="D61" s="71">
        <v>2</v>
      </c>
      <c r="E61" s="71">
        <v>9</v>
      </c>
      <c r="F61" s="72">
        <f t="shared" si="0"/>
        <v>112602</v>
      </c>
      <c r="G61" s="73">
        <f ca="1">OFFSET(方块表!$K$2,MATCH(F61,方块表!B:B,0)-2,0,1,1)</f>
        <v>6</v>
      </c>
      <c r="H61" s="73">
        <f t="shared" ca="1" si="2"/>
        <v>54</v>
      </c>
      <c r="I61" s="73">
        <f t="shared" si="3"/>
        <v>9</v>
      </c>
      <c r="J61" s="72" t="str">
        <f ca="1">OFFSET(方块表!$I$2,MATCH(F61,方块表!B:B,0)-2,0,1,1)</f>
        <v>单层桦树木板</v>
      </c>
      <c r="K61" s="54" t="str">
        <f>IF(COUNTIF(B$1:$B61,B61)=1,VLOOKUP(B61,图纸表!$A:$D,4,1),"")</f>
        <v/>
      </c>
    </row>
    <row r="62" spans="1:11">
      <c r="A62" s="54">
        <f t="shared" si="1"/>
        <v>61</v>
      </c>
      <c r="B62" s="71">
        <v>5</v>
      </c>
      <c r="C62" s="71">
        <v>135</v>
      </c>
      <c r="D62" s="71">
        <v>0</v>
      </c>
      <c r="E62" s="71">
        <v>32</v>
      </c>
      <c r="F62" s="72">
        <f t="shared" si="0"/>
        <v>113500</v>
      </c>
      <c r="G62" s="73">
        <f ca="1">OFFSET(方块表!$K$2,MATCH(F62,方块表!B:B,0)-2,0,1,1)</f>
        <v>6</v>
      </c>
      <c r="H62" s="73">
        <f t="shared" ca="1" si="2"/>
        <v>192</v>
      </c>
      <c r="I62" s="73">
        <f t="shared" si="3"/>
        <v>32</v>
      </c>
      <c r="J62" s="72" t="str">
        <f ca="1">OFFSET(方块表!$I$2,MATCH(F62,方块表!B:B,0)-2,0,1,1)</f>
        <v>桦树木楼梯</v>
      </c>
      <c r="K62" s="54" t="str">
        <f>IF(COUNTIF(B$1:$B62,B62)=1,VLOOKUP(B62,图纸表!$A:$D,4,1),"")</f>
        <v/>
      </c>
    </row>
    <row r="63" spans="1:11">
      <c r="A63" s="54">
        <f t="shared" si="1"/>
        <v>62</v>
      </c>
      <c r="B63" s="71">
        <v>5</v>
      </c>
      <c r="C63" s="71">
        <v>155</v>
      </c>
      <c r="D63" s="71">
        <v>0</v>
      </c>
      <c r="E63" s="71">
        <v>1</v>
      </c>
      <c r="F63" s="72">
        <f t="shared" si="0"/>
        <v>115500</v>
      </c>
      <c r="G63" s="73">
        <f ca="1">OFFSET(方块表!$K$2,MATCH(F63,方块表!B:B,0)-2,0,1,1)</f>
        <v>6</v>
      </c>
      <c r="H63" s="73">
        <f t="shared" ca="1" si="2"/>
        <v>6</v>
      </c>
      <c r="I63" s="73">
        <f t="shared" si="3"/>
        <v>1</v>
      </c>
      <c r="J63" s="72" t="str">
        <f ca="1">OFFSET(方块表!$I$2,MATCH(F63,方块表!B:B,0)-2,0,1,1)</f>
        <v>石英</v>
      </c>
      <c r="K63" s="54" t="str">
        <f>IF(COUNTIF(B$1:$B63,B63)=1,VLOOKUP(B63,图纸表!$A:$D,4,1),"")</f>
        <v/>
      </c>
    </row>
    <row r="64" spans="1:11">
      <c r="A64" s="54">
        <f t="shared" si="1"/>
        <v>63</v>
      </c>
      <c r="B64" s="71">
        <v>6</v>
      </c>
      <c r="C64" s="71">
        <v>44</v>
      </c>
      <c r="D64" s="71">
        <v>5</v>
      </c>
      <c r="E64" s="71">
        <v>53</v>
      </c>
      <c r="F64" s="72">
        <f t="shared" si="0"/>
        <v>104405</v>
      </c>
      <c r="G64" s="73">
        <f ca="1">OFFSET(方块表!$K$2,MATCH(F64,方块表!B:B,0)-2,0,1,1)</f>
        <v>6</v>
      </c>
      <c r="H64" s="73">
        <f t="shared" ca="1" si="2"/>
        <v>318</v>
      </c>
      <c r="I64" s="73">
        <f t="shared" si="3"/>
        <v>53</v>
      </c>
      <c r="J64" s="72" t="str">
        <f ca="1">OFFSET(方块表!$I$2,MATCH(F64,方块表!B:B,0)-2,0,1,1)</f>
        <v>石砖板</v>
      </c>
      <c r="K64" s="54" t="str">
        <f>IF(COUNTIF(B$1:$B64,B64)=1,VLOOKUP(B64,图纸表!$A:$D,4,1),"")</f>
        <v>build_01_9x9x10-0.schematic</v>
      </c>
    </row>
    <row r="65" spans="1:11">
      <c r="A65" s="54">
        <f t="shared" si="1"/>
        <v>64</v>
      </c>
      <c r="B65" s="71">
        <v>6</v>
      </c>
      <c r="C65" s="71">
        <v>72</v>
      </c>
      <c r="D65" s="71">
        <v>0</v>
      </c>
      <c r="E65" s="71">
        <v>1</v>
      </c>
      <c r="F65" s="72">
        <f t="shared" si="0"/>
        <v>107200</v>
      </c>
      <c r="G65" s="73">
        <f ca="1">OFFSET(方块表!$K$2,MATCH(F65,方块表!B:B,0)-2,0,1,1)</f>
        <v>6</v>
      </c>
      <c r="H65" s="73">
        <f t="shared" ca="1" si="2"/>
        <v>6</v>
      </c>
      <c r="I65" s="73">
        <f t="shared" si="3"/>
        <v>1</v>
      </c>
      <c r="J65" s="72" t="str">
        <f ca="1">OFFSET(方块表!$I$2,MATCH(F65,方块表!B:B,0)-2,0,1,1)</f>
        <v>木质压力板</v>
      </c>
      <c r="K65" s="54" t="str">
        <f>IF(COUNTIF(B$1:$B65,B65)=1,VLOOKUP(B65,图纸表!$A:$D,4,1),"")</f>
        <v/>
      </c>
    </row>
    <row r="66" spans="1:11">
      <c r="A66" s="54">
        <f t="shared" si="1"/>
        <v>65</v>
      </c>
      <c r="B66" s="71">
        <v>6</v>
      </c>
      <c r="C66" s="71">
        <v>85</v>
      </c>
      <c r="D66" s="71">
        <v>0</v>
      </c>
      <c r="E66" s="71">
        <v>27</v>
      </c>
      <c r="F66" s="72">
        <f t="shared" ref="F66:F129" si="4">_xlfn.NUMBERVALUE(CONCATENATE(1,IF(LEN(C66)=1,"00"&amp;C66,IF(LEN(C66)=2,"0"&amp;C66,C66)),IF(LEN(D66)=1,"0"&amp;D66,D66)))</f>
        <v>108500</v>
      </c>
      <c r="G66" s="73">
        <f ca="1">OFFSET(方块表!$K$2,MATCH(F66,方块表!B:B,0)-2,0,1,1)</f>
        <v>6</v>
      </c>
      <c r="H66" s="73">
        <f t="shared" ca="1" si="2"/>
        <v>162</v>
      </c>
      <c r="I66" s="73">
        <f t="shared" si="3"/>
        <v>27</v>
      </c>
      <c r="J66" s="72" t="str">
        <f ca="1">OFFSET(方块表!$I$2,MATCH(F66,方块表!B:B,0)-2,0,1,1)</f>
        <v>橡木栅栏</v>
      </c>
      <c r="K66" s="54" t="str">
        <f>IF(COUNTIF(B$1:$B66,B66)=1,VLOOKUP(B66,图纸表!$A:$D,4,1),"")</f>
        <v/>
      </c>
    </row>
    <row r="67" spans="1:11">
      <c r="A67" s="54">
        <f t="shared" ref="A67:A130" si="5">ROW()-1</f>
        <v>66</v>
      </c>
      <c r="B67" s="71">
        <v>6</v>
      </c>
      <c r="C67" s="71">
        <v>89</v>
      </c>
      <c r="D67" s="71">
        <v>0</v>
      </c>
      <c r="E67" s="71">
        <v>1</v>
      </c>
      <c r="F67" s="72">
        <f t="shared" si="4"/>
        <v>108900</v>
      </c>
      <c r="G67" s="73">
        <f ca="1">OFFSET(方块表!$K$2,MATCH(F67,方块表!B:B,0)-2,0,1,1)</f>
        <v>10</v>
      </c>
      <c r="H67" s="73">
        <f t="shared" ref="H67:H130" ca="1" si="6">G67*E67</f>
        <v>10</v>
      </c>
      <c r="I67" s="73">
        <f t="shared" ref="I67:I130" si="7">E67</f>
        <v>1</v>
      </c>
      <c r="J67" s="72" t="str">
        <f ca="1">OFFSET(方块表!$I$2,MATCH(F67,方块表!B:B,0)-2,0,1,1)</f>
        <v>萤石</v>
      </c>
      <c r="K67" s="54" t="str">
        <f>IF(COUNTIF(B$1:$B67,B67)=1,VLOOKUP(B67,图纸表!$A:$D,4,1),"")</f>
        <v/>
      </c>
    </row>
    <row r="68" spans="1:11">
      <c r="A68" s="54">
        <f t="shared" si="5"/>
        <v>67</v>
      </c>
      <c r="B68" s="71">
        <v>6</v>
      </c>
      <c r="C68" s="71">
        <v>98</v>
      </c>
      <c r="D68" s="71">
        <v>0</v>
      </c>
      <c r="E68" s="71">
        <v>53</v>
      </c>
      <c r="F68" s="72">
        <f t="shared" si="4"/>
        <v>109800</v>
      </c>
      <c r="G68" s="73">
        <f ca="1">OFFSET(方块表!$K$2,MATCH(F68,方块表!B:B,0)-2,0,1,1)</f>
        <v>4</v>
      </c>
      <c r="H68" s="73">
        <f t="shared" ca="1" si="6"/>
        <v>212</v>
      </c>
      <c r="I68" s="73">
        <f t="shared" si="7"/>
        <v>53</v>
      </c>
      <c r="J68" s="72" t="str">
        <f ca="1">OFFSET(方块表!$I$2,MATCH(F68,方块表!B:B,0)-2,0,1,1)</f>
        <v>石砖</v>
      </c>
      <c r="K68" s="54" t="str">
        <f>IF(COUNTIF(B$1:$B68,B68)=1,VLOOKUP(B68,图纸表!$A:$D,4,1),"")</f>
        <v/>
      </c>
    </row>
    <row r="69" spans="1:11">
      <c r="A69" s="54">
        <f t="shared" si="5"/>
        <v>68</v>
      </c>
      <c r="B69" s="71">
        <v>6</v>
      </c>
      <c r="C69" s="71">
        <v>98</v>
      </c>
      <c r="D69" s="71">
        <v>3</v>
      </c>
      <c r="E69" s="71">
        <v>1</v>
      </c>
      <c r="F69" s="72">
        <f t="shared" si="4"/>
        <v>109803</v>
      </c>
      <c r="G69" s="73">
        <f ca="1">OFFSET(方块表!$K$2,MATCH(F69,方块表!B:B,0)-2,0,1,1)</f>
        <v>4</v>
      </c>
      <c r="H69" s="73">
        <f t="shared" ca="1" si="6"/>
        <v>4</v>
      </c>
      <c r="I69" s="73">
        <f t="shared" si="7"/>
        <v>1</v>
      </c>
      <c r="J69" s="72" t="str">
        <f ca="1">OFFSET(方块表!$I$2,MATCH(F69,方块表!B:B,0)-2,0,1,1)</f>
        <v>凿刻石砖</v>
      </c>
      <c r="K69" s="54" t="str">
        <f>IF(COUNTIF(B$1:$B69,B69)=1,VLOOKUP(B69,图纸表!$A:$D,4,1),"")</f>
        <v/>
      </c>
    </row>
    <row r="70" spans="1:11">
      <c r="A70" s="54">
        <f t="shared" si="5"/>
        <v>69</v>
      </c>
      <c r="B70" s="71">
        <v>6</v>
      </c>
      <c r="C70" s="71">
        <v>109</v>
      </c>
      <c r="D70" s="71">
        <v>0</v>
      </c>
      <c r="E70" s="71">
        <v>40</v>
      </c>
      <c r="F70" s="72">
        <f t="shared" si="4"/>
        <v>110900</v>
      </c>
      <c r="G70" s="73">
        <f ca="1">OFFSET(方块表!$K$2,MATCH(F70,方块表!B:B,0)-2,0,1,1)</f>
        <v>6</v>
      </c>
      <c r="H70" s="73">
        <f t="shared" ca="1" si="6"/>
        <v>240</v>
      </c>
      <c r="I70" s="73">
        <f t="shared" si="7"/>
        <v>40</v>
      </c>
      <c r="J70" s="72" t="str">
        <f ca="1">OFFSET(方块表!$I$2,MATCH(F70,方块表!B:B,0)-2,0,1,1)</f>
        <v>石砖楼梯</v>
      </c>
      <c r="K70" s="54" t="str">
        <f>IF(COUNTIF(B$1:$B70,B70)=1,VLOOKUP(B70,图纸表!$A:$D,4,1),"")</f>
        <v/>
      </c>
    </row>
    <row r="71" spans="1:11">
      <c r="A71" s="54">
        <f t="shared" si="5"/>
        <v>70</v>
      </c>
      <c r="B71" s="71">
        <v>6</v>
      </c>
      <c r="C71" s="71">
        <v>251</v>
      </c>
      <c r="D71" s="71">
        <v>14</v>
      </c>
      <c r="E71" s="71">
        <v>20</v>
      </c>
      <c r="F71" s="72">
        <f t="shared" si="4"/>
        <v>125114</v>
      </c>
      <c r="G71" s="73">
        <f ca="1">OFFSET(方块表!$K$2,MATCH(F71,方块表!B:B,0)-2,0,1,1)</f>
        <v>6</v>
      </c>
      <c r="H71" s="73">
        <f t="shared" ca="1" si="6"/>
        <v>120</v>
      </c>
      <c r="I71" s="73">
        <f t="shared" si="7"/>
        <v>20</v>
      </c>
      <c r="J71" s="72" t="str">
        <f ca="1">OFFSET(方块表!$I$2,MATCH(F71,方块表!B:B,0)-2,0,1,1)</f>
        <v>红色混凝土</v>
      </c>
      <c r="K71" s="54" t="str">
        <f>IF(COUNTIF(B$1:$B71,B71)=1,VLOOKUP(B71,图纸表!$A:$D,4,1),"")</f>
        <v/>
      </c>
    </row>
    <row r="72" spans="1:11">
      <c r="A72" s="54">
        <f t="shared" si="5"/>
        <v>71</v>
      </c>
      <c r="B72" s="71">
        <v>7</v>
      </c>
      <c r="C72" s="71">
        <v>5</v>
      </c>
      <c r="D72" s="71">
        <v>3</v>
      </c>
      <c r="E72" s="71">
        <v>47</v>
      </c>
      <c r="F72" s="72">
        <f t="shared" si="4"/>
        <v>100503</v>
      </c>
      <c r="G72" s="73">
        <f ca="1">OFFSET(方块表!$K$2,MATCH(F72,方块表!B:B,0)-2,0,1,1)</f>
        <v>4</v>
      </c>
      <c r="H72" s="73">
        <f t="shared" ca="1" si="6"/>
        <v>188</v>
      </c>
      <c r="I72" s="73">
        <f t="shared" si="7"/>
        <v>47</v>
      </c>
      <c r="J72" s="72" t="str">
        <f ca="1">OFFSET(方块表!$I$2,MATCH(F72,方块表!B:B,0)-2,0,1,1)</f>
        <v>丛林木板</v>
      </c>
      <c r="K72" s="54" t="str">
        <f>IF(COUNTIF(B$1:$B72,B72)=1,VLOOKUP(B72,图纸表!$A:$D,4,1),"")</f>
        <v>build_02_11x11x23-0.schematic</v>
      </c>
    </row>
    <row r="73" spans="1:11">
      <c r="A73" s="54">
        <f t="shared" si="5"/>
        <v>72</v>
      </c>
      <c r="B73" s="71">
        <v>7</v>
      </c>
      <c r="C73" s="71">
        <v>17</v>
      </c>
      <c r="D73" s="71">
        <v>3</v>
      </c>
      <c r="E73" s="71">
        <v>73</v>
      </c>
      <c r="F73" s="72">
        <f t="shared" si="4"/>
        <v>101703</v>
      </c>
      <c r="G73" s="73">
        <f ca="1">OFFSET(方块表!$K$2,MATCH(F73,方块表!B:B,0)-2,0,1,1)</f>
        <v>2</v>
      </c>
      <c r="H73" s="73">
        <f t="shared" ca="1" si="6"/>
        <v>146</v>
      </c>
      <c r="I73" s="73">
        <f t="shared" si="7"/>
        <v>73</v>
      </c>
      <c r="J73" s="72" t="str">
        <f ca="1">OFFSET(方块表!$I$2,MATCH(F73,方块表!B:B,0)-2,0,1,1)</f>
        <v>丛林木</v>
      </c>
      <c r="K73" s="54" t="str">
        <f>IF(COUNTIF(B$1:$B73,B73)=1,VLOOKUP(B73,图纸表!$A:$D,4,1),"")</f>
        <v/>
      </c>
    </row>
    <row r="74" spans="1:11">
      <c r="A74" s="54">
        <f t="shared" si="5"/>
        <v>73</v>
      </c>
      <c r="B74" s="71">
        <v>7</v>
      </c>
      <c r="C74" s="71">
        <v>18</v>
      </c>
      <c r="D74" s="71">
        <v>0</v>
      </c>
      <c r="E74" s="71">
        <v>175</v>
      </c>
      <c r="F74" s="72">
        <f t="shared" si="4"/>
        <v>101800</v>
      </c>
      <c r="G74" s="73">
        <f ca="1">OFFSET(方块表!$K$2,MATCH(F74,方块表!B:B,0)-2,0,1,1)</f>
        <v>6</v>
      </c>
      <c r="H74" s="73">
        <f t="shared" ca="1" si="6"/>
        <v>1050</v>
      </c>
      <c r="I74" s="73">
        <f t="shared" si="7"/>
        <v>175</v>
      </c>
      <c r="J74" s="72" t="str">
        <f ca="1">OFFSET(方块表!$I$2,MATCH(F74,方块表!B:B,0)-2,0,1,1)</f>
        <v>橡树叶</v>
      </c>
      <c r="K74" s="54" t="str">
        <f>IF(COUNTIF(B$1:$B74,B74)=1,VLOOKUP(B74,图纸表!$A:$D,4,1),"")</f>
        <v/>
      </c>
    </row>
    <row r="75" spans="1:11">
      <c r="A75" s="54">
        <f t="shared" si="5"/>
        <v>74</v>
      </c>
      <c r="B75" s="71">
        <v>7</v>
      </c>
      <c r="C75" s="71">
        <v>65</v>
      </c>
      <c r="D75" s="71">
        <v>0</v>
      </c>
      <c r="E75" s="71">
        <v>11</v>
      </c>
      <c r="F75" s="72">
        <f t="shared" si="4"/>
        <v>106500</v>
      </c>
      <c r="G75" s="73">
        <f ca="1">OFFSET(方块表!$K$2,MATCH(F75,方块表!B:B,0)-2,0,1,1)</f>
        <v>8</v>
      </c>
      <c r="H75" s="73">
        <f t="shared" ca="1" si="6"/>
        <v>88</v>
      </c>
      <c r="I75" s="73">
        <f t="shared" si="7"/>
        <v>11</v>
      </c>
      <c r="J75" s="72" t="str">
        <f ca="1">OFFSET(方块表!$I$2,MATCH(F75,方块表!B:B,0)-2,0,1,1)</f>
        <v>梯子</v>
      </c>
      <c r="K75" s="54" t="str">
        <f>IF(COUNTIF(B$1:$B75,B75)=1,VLOOKUP(B75,图纸表!$A:$D,4,1),"")</f>
        <v/>
      </c>
    </row>
    <row r="76" spans="1:11">
      <c r="A76" s="54">
        <f t="shared" si="5"/>
        <v>75</v>
      </c>
      <c r="B76" s="71">
        <v>7</v>
      </c>
      <c r="C76" s="71">
        <v>89</v>
      </c>
      <c r="D76" s="71">
        <v>0</v>
      </c>
      <c r="E76" s="71">
        <v>7</v>
      </c>
      <c r="F76" s="72">
        <f t="shared" si="4"/>
        <v>108900</v>
      </c>
      <c r="G76" s="73">
        <f ca="1">OFFSET(方块表!$K$2,MATCH(F76,方块表!B:B,0)-2,0,1,1)</f>
        <v>10</v>
      </c>
      <c r="H76" s="73">
        <f t="shared" ca="1" si="6"/>
        <v>70</v>
      </c>
      <c r="I76" s="73">
        <f t="shared" si="7"/>
        <v>7</v>
      </c>
      <c r="J76" s="72" t="str">
        <f ca="1">OFFSET(方块表!$I$2,MATCH(F76,方块表!B:B,0)-2,0,1,1)</f>
        <v>萤石</v>
      </c>
      <c r="K76" s="54" t="str">
        <f>IF(COUNTIF(B$1:$B76,B76)=1,VLOOKUP(B76,图纸表!$A:$D,4,1),"")</f>
        <v/>
      </c>
    </row>
    <row r="77" spans="1:11">
      <c r="A77" s="54">
        <f t="shared" si="5"/>
        <v>76</v>
      </c>
      <c r="B77" s="71">
        <v>7</v>
      </c>
      <c r="C77" s="71">
        <v>126</v>
      </c>
      <c r="D77" s="71">
        <v>3</v>
      </c>
      <c r="E77" s="71">
        <v>14</v>
      </c>
      <c r="F77" s="72">
        <f t="shared" si="4"/>
        <v>112603</v>
      </c>
      <c r="G77" s="73">
        <f ca="1">OFFSET(方块表!$K$2,MATCH(F77,方块表!B:B,0)-2,0,1,1)</f>
        <v>6</v>
      </c>
      <c r="H77" s="73">
        <f t="shared" ca="1" si="6"/>
        <v>84</v>
      </c>
      <c r="I77" s="73">
        <f t="shared" si="7"/>
        <v>14</v>
      </c>
      <c r="J77" s="72" t="str">
        <f ca="1">OFFSET(方块表!$I$2,MATCH(F77,方块表!B:B,0)-2,0,1,1)</f>
        <v>单层丛林木板</v>
      </c>
      <c r="K77" s="54" t="str">
        <f>IF(COUNTIF(B$1:$B77,B77)=1,VLOOKUP(B77,图纸表!$A:$D,4,1),"")</f>
        <v/>
      </c>
    </row>
    <row r="78" spans="1:11">
      <c r="A78" s="54">
        <f t="shared" si="5"/>
        <v>77</v>
      </c>
      <c r="B78" s="71">
        <v>7</v>
      </c>
      <c r="C78" s="71">
        <v>162</v>
      </c>
      <c r="D78" s="71">
        <v>1</v>
      </c>
      <c r="E78" s="71">
        <v>87</v>
      </c>
      <c r="F78" s="72">
        <f t="shared" si="4"/>
        <v>116201</v>
      </c>
      <c r="G78" s="73">
        <f ca="1">OFFSET(方块表!$K$2,MATCH(F78,方块表!B:B,0)-2,0,1,1)</f>
        <v>2</v>
      </c>
      <c r="H78" s="73">
        <f t="shared" ca="1" si="6"/>
        <v>174</v>
      </c>
      <c r="I78" s="73">
        <f t="shared" si="7"/>
        <v>87</v>
      </c>
      <c r="J78" s="72" t="str">
        <f ca="1">OFFSET(方块表!$I$2,MATCH(F78,方块表!B:B,0)-2,0,1,1)</f>
        <v>暗橡树木</v>
      </c>
      <c r="K78" s="54" t="str">
        <f>IF(COUNTIF(B$1:$B78,B78)=1,VLOOKUP(B78,图纸表!$A:$D,4,1),"")</f>
        <v/>
      </c>
    </row>
    <row r="79" spans="1:11">
      <c r="A79" s="54">
        <f t="shared" si="5"/>
        <v>78</v>
      </c>
      <c r="B79" s="71">
        <v>8</v>
      </c>
      <c r="C79" s="71">
        <v>2</v>
      </c>
      <c r="D79" s="71">
        <v>0</v>
      </c>
      <c r="E79" s="71">
        <v>6</v>
      </c>
      <c r="F79" s="72">
        <f t="shared" si="4"/>
        <v>100200</v>
      </c>
      <c r="G79" s="73">
        <f ca="1">OFFSET(方块表!$K$2,MATCH(F79,方块表!B:B,0)-2,0,1,1)</f>
        <v>2</v>
      </c>
      <c r="H79" s="73">
        <f t="shared" ca="1" si="6"/>
        <v>12</v>
      </c>
      <c r="I79" s="73">
        <f t="shared" si="7"/>
        <v>6</v>
      </c>
      <c r="J79" s="72" t="str">
        <f ca="1">OFFSET(方块表!$I$2,MATCH(F79,方块表!B:B,0)-2,0,1,1)</f>
        <v>草方块</v>
      </c>
      <c r="K79" s="54" t="str">
        <f>IF(COUNTIF(B$1:$B79,B79)=1,VLOOKUP(B79,图纸表!$A:$D,4,1),"")</f>
        <v>build_03_9x9x13-1.schematic</v>
      </c>
    </row>
    <row r="80" spans="1:11">
      <c r="A80" s="54">
        <f t="shared" si="5"/>
        <v>79</v>
      </c>
      <c r="B80" s="71">
        <v>8</v>
      </c>
      <c r="C80" s="71">
        <v>5</v>
      </c>
      <c r="D80" s="71">
        <v>0</v>
      </c>
      <c r="E80" s="71">
        <v>41</v>
      </c>
      <c r="F80" s="72">
        <f t="shared" si="4"/>
        <v>100500</v>
      </c>
      <c r="G80" s="73">
        <f ca="1">OFFSET(方块表!$K$2,MATCH(F80,方块表!B:B,0)-2,0,1,1)</f>
        <v>4</v>
      </c>
      <c r="H80" s="73">
        <f t="shared" ca="1" si="6"/>
        <v>164</v>
      </c>
      <c r="I80" s="73">
        <f t="shared" si="7"/>
        <v>41</v>
      </c>
      <c r="J80" s="72" t="str">
        <f ca="1">OFFSET(方块表!$I$2,MATCH(F80,方块表!B:B,0)-2,0,1,1)</f>
        <v>橡木板</v>
      </c>
      <c r="K80" s="54" t="str">
        <f>IF(COUNTIF(B$1:$B80,B80)=1,VLOOKUP(B80,图纸表!$A:$D,4,1),"")</f>
        <v/>
      </c>
    </row>
    <row r="81" spans="1:11">
      <c r="A81" s="54">
        <f t="shared" si="5"/>
        <v>80</v>
      </c>
      <c r="B81" s="71">
        <v>8</v>
      </c>
      <c r="C81" s="71">
        <v>5</v>
      </c>
      <c r="D81" s="71">
        <v>2</v>
      </c>
      <c r="E81" s="71">
        <v>15</v>
      </c>
      <c r="F81" s="72">
        <f t="shared" si="4"/>
        <v>100502</v>
      </c>
      <c r="G81" s="73">
        <f ca="1">OFFSET(方块表!$K$2,MATCH(F81,方块表!B:B,0)-2,0,1,1)</f>
        <v>4</v>
      </c>
      <c r="H81" s="73">
        <f t="shared" ca="1" si="6"/>
        <v>60</v>
      </c>
      <c r="I81" s="73">
        <f t="shared" si="7"/>
        <v>15</v>
      </c>
      <c r="J81" s="72" t="str">
        <f ca="1">OFFSET(方块表!$I$2,MATCH(F81,方块表!B:B,0)-2,0,1,1)</f>
        <v>桦树木板</v>
      </c>
      <c r="K81" s="54" t="str">
        <f>IF(COUNTIF(B$1:$B81,B81)=1,VLOOKUP(B81,图纸表!$A:$D,4,1),"")</f>
        <v/>
      </c>
    </row>
    <row r="82" spans="1:11">
      <c r="A82" s="54">
        <f t="shared" si="5"/>
        <v>81</v>
      </c>
      <c r="B82" s="71">
        <v>8</v>
      </c>
      <c r="C82" s="71">
        <v>17</v>
      </c>
      <c r="D82" s="71">
        <v>0</v>
      </c>
      <c r="E82" s="71">
        <v>32</v>
      </c>
      <c r="F82" s="72">
        <f t="shared" si="4"/>
        <v>101700</v>
      </c>
      <c r="G82" s="73">
        <f ca="1">OFFSET(方块表!$K$2,MATCH(F82,方块表!B:B,0)-2,0,1,1)</f>
        <v>2</v>
      </c>
      <c r="H82" s="73">
        <f t="shared" ca="1" si="6"/>
        <v>64</v>
      </c>
      <c r="I82" s="73">
        <f t="shared" si="7"/>
        <v>32</v>
      </c>
      <c r="J82" s="72" t="str">
        <f ca="1">OFFSET(方块表!$I$2,MATCH(F82,方块表!B:B,0)-2,0,1,1)</f>
        <v>橡树木</v>
      </c>
      <c r="K82" s="54" t="str">
        <f>IF(COUNTIF(B$1:$B82,B82)=1,VLOOKUP(B82,图纸表!$A:$D,4,1),"")</f>
        <v/>
      </c>
    </row>
    <row r="83" spans="1:11">
      <c r="A83" s="54">
        <f t="shared" si="5"/>
        <v>82</v>
      </c>
      <c r="B83" s="71">
        <v>8</v>
      </c>
      <c r="C83" s="71">
        <v>30</v>
      </c>
      <c r="D83" s="71">
        <v>0</v>
      </c>
      <c r="E83" s="71">
        <v>3</v>
      </c>
      <c r="F83" s="72">
        <f t="shared" si="4"/>
        <v>103000</v>
      </c>
      <c r="G83" s="73">
        <f ca="1">OFFSET(方块表!$K$2,MATCH(F83,方块表!B:B,0)-2,0,1,1)</f>
        <v>6</v>
      </c>
      <c r="H83" s="73">
        <f t="shared" ca="1" si="6"/>
        <v>18</v>
      </c>
      <c r="I83" s="73">
        <f t="shared" si="7"/>
        <v>3</v>
      </c>
      <c r="J83" s="72" t="str">
        <f ca="1">OFFSET(方块表!$I$2,MATCH(F83,方块表!B:B,0)-2,0,1,1)</f>
        <v>蜘蛛网</v>
      </c>
      <c r="K83" s="54" t="str">
        <f>IF(COUNTIF(B$1:$B83,B83)=1,VLOOKUP(B83,图纸表!$A:$D,4,1),"")</f>
        <v/>
      </c>
    </row>
    <row r="84" spans="1:11">
      <c r="A84" s="54">
        <f t="shared" si="5"/>
        <v>83</v>
      </c>
      <c r="B84" s="71">
        <v>8</v>
      </c>
      <c r="C84" s="71">
        <v>38</v>
      </c>
      <c r="D84" s="71">
        <v>0</v>
      </c>
      <c r="E84" s="71">
        <v>6</v>
      </c>
      <c r="F84" s="72">
        <f t="shared" si="4"/>
        <v>103800</v>
      </c>
      <c r="G84" s="73">
        <f ca="1">OFFSET(方块表!$K$2,MATCH(F84,方块表!B:B,0)-2,0,1,1)</f>
        <v>8</v>
      </c>
      <c r="H84" s="73">
        <f t="shared" ca="1" si="6"/>
        <v>48</v>
      </c>
      <c r="I84" s="73">
        <f t="shared" si="7"/>
        <v>6</v>
      </c>
      <c r="J84" s="72" t="str">
        <f ca="1">OFFSET(方块表!$I$2,MATCH(F84,方块表!B:B,0)-2,0,1,1)</f>
        <v>红花</v>
      </c>
      <c r="K84" s="54" t="str">
        <f>IF(COUNTIF(B$1:$B84,B84)=1,VLOOKUP(B84,图纸表!$A:$D,4,1),"")</f>
        <v/>
      </c>
    </row>
    <row r="85" spans="1:11">
      <c r="A85" s="54">
        <f t="shared" si="5"/>
        <v>84</v>
      </c>
      <c r="B85" s="71">
        <v>8</v>
      </c>
      <c r="C85" s="71">
        <v>53</v>
      </c>
      <c r="D85" s="71">
        <v>0</v>
      </c>
      <c r="E85" s="71">
        <v>53</v>
      </c>
      <c r="F85" s="72">
        <f t="shared" si="4"/>
        <v>105300</v>
      </c>
      <c r="G85" s="73">
        <f ca="1">OFFSET(方块表!$K$2,MATCH(F85,方块表!B:B,0)-2,0,1,1)</f>
        <v>6</v>
      </c>
      <c r="H85" s="73">
        <f t="shared" ca="1" si="6"/>
        <v>318</v>
      </c>
      <c r="I85" s="73">
        <f t="shared" si="7"/>
        <v>53</v>
      </c>
      <c r="J85" s="72" t="str">
        <f ca="1">OFFSET(方块表!$I$2,MATCH(F85,方块表!B:B,0)-2,0,1,1)</f>
        <v>橡木楼梯</v>
      </c>
      <c r="K85" s="54" t="str">
        <f>IF(COUNTIF(B$1:$B85,B85)=1,VLOOKUP(B85,图纸表!$A:$D,4,1),"")</f>
        <v/>
      </c>
    </row>
    <row r="86" spans="1:11">
      <c r="A86" s="54">
        <f t="shared" si="5"/>
        <v>85</v>
      </c>
      <c r="B86" s="71">
        <v>8</v>
      </c>
      <c r="C86" s="71">
        <v>65</v>
      </c>
      <c r="D86" s="71">
        <v>0</v>
      </c>
      <c r="E86" s="71">
        <v>4</v>
      </c>
      <c r="F86" s="72">
        <f t="shared" si="4"/>
        <v>106500</v>
      </c>
      <c r="G86" s="73">
        <f ca="1">OFFSET(方块表!$K$2,MATCH(F86,方块表!B:B,0)-2,0,1,1)</f>
        <v>8</v>
      </c>
      <c r="H86" s="73">
        <f t="shared" ca="1" si="6"/>
        <v>32</v>
      </c>
      <c r="I86" s="73">
        <f t="shared" si="7"/>
        <v>4</v>
      </c>
      <c r="J86" s="72" t="str">
        <f ca="1">OFFSET(方块表!$I$2,MATCH(F86,方块表!B:B,0)-2,0,1,1)</f>
        <v>梯子</v>
      </c>
      <c r="K86" s="54" t="str">
        <f>IF(COUNTIF(B$1:$B86,B86)=1,VLOOKUP(B86,图纸表!$A:$D,4,1),"")</f>
        <v/>
      </c>
    </row>
    <row r="87" spans="1:11">
      <c r="A87" s="54">
        <f t="shared" si="5"/>
        <v>86</v>
      </c>
      <c r="B87" s="71">
        <v>8</v>
      </c>
      <c r="C87" s="71">
        <v>85</v>
      </c>
      <c r="D87" s="71">
        <v>0</v>
      </c>
      <c r="E87" s="71">
        <v>14</v>
      </c>
      <c r="F87" s="72">
        <f t="shared" si="4"/>
        <v>108500</v>
      </c>
      <c r="G87" s="73">
        <f ca="1">OFFSET(方块表!$K$2,MATCH(F87,方块表!B:B,0)-2,0,1,1)</f>
        <v>6</v>
      </c>
      <c r="H87" s="73">
        <f t="shared" ca="1" si="6"/>
        <v>84</v>
      </c>
      <c r="I87" s="73">
        <f t="shared" si="7"/>
        <v>14</v>
      </c>
      <c r="J87" s="72" t="str">
        <f ca="1">OFFSET(方块表!$I$2,MATCH(F87,方块表!B:B,0)-2,0,1,1)</f>
        <v>橡木栅栏</v>
      </c>
      <c r="K87" s="54" t="str">
        <f>IF(COUNTIF(B$1:$B87,B87)=1,VLOOKUP(B87,图纸表!$A:$D,4,1),"")</f>
        <v/>
      </c>
    </row>
    <row r="88" spans="1:11">
      <c r="A88" s="54">
        <f t="shared" si="5"/>
        <v>87</v>
      </c>
      <c r="B88" s="71">
        <v>8</v>
      </c>
      <c r="C88" s="71">
        <v>98</v>
      </c>
      <c r="D88" s="71">
        <v>0</v>
      </c>
      <c r="E88" s="71">
        <v>19</v>
      </c>
      <c r="F88" s="72">
        <f t="shared" si="4"/>
        <v>109800</v>
      </c>
      <c r="G88" s="73">
        <f ca="1">OFFSET(方块表!$K$2,MATCH(F88,方块表!B:B,0)-2,0,1,1)</f>
        <v>4</v>
      </c>
      <c r="H88" s="73">
        <f t="shared" ca="1" si="6"/>
        <v>76</v>
      </c>
      <c r="I88" s="73">
        <f t="shared" si="7"/>
        <v>19</v>
      </c>
      <c r="J88" s="72" t="str">
        <f ca="1">OFFSET(方块表!$I$2,MATCH(F88,方块表!B:B,0)-2,0,1,1)</f>
        <v>石砖</v>
      </c>
      <c r="K88" s="54" t="str">
        <f>IF(COUNTIF(B$1:$B88,B88)=1,VLOOKUP(B88,图纸表!$A:$D,4,1),"")</f>
        <v/>
      </c>
    </row>
    <row r="89" spans="1:11">
      <c r="A89" s="54">
        <f t="shared" si="5"/>
        <v>88</v>
      </c>
      <c r="B89" s="71">
        <v>8</v>
      </c>
      <c r="C89" s="71">
        <v>102</v>
      </c>
      <c r="D89" s="71">
        <v>0</v>
      </c>
      <c r="E89" s="71">
        <v>18</v>
      </c>
      <c r="F89" s="72">
        <f t="shared" si="4"/>
        <v>110200</v>
      </c>
      <c r="G89" s="73">
        <f ca="1">OFFSET(方块表!$K$2,MATCH(F89,方块表!B:B,0)-2,0,1,1)</f>
        <v>6</v>
      </c>
      <c r="H89" s="73">
        <f t="shared" ca="1" si="6"/>
        <v>108</v>
      </c>
      <c r="I89" s="73">
        <f t="shared" si="7"/>
        <v>18</v>
      </c>
      <c r="J89" s="72" t="str">
        <f ca="1">OFFSET(方块表!$I$2,MATCH(F89,方块表!B:B,0)-2,0,1,1)</f>
        <v>玻璃窗格</v>
      </c>
      <c r="K89" s="54" t="str">
        <f>IF(COUNTIF(B$1:$B89,B89)=1,VLOOKUP(B89,图纸表!$A:$D,4,1),"")</f>
        <v/>
      </c>
    </row>
    <row r="90" spans="1:11">
      <c r="A90" s="54">
        <f t="shared" si="5"/>
        <v>89</v>
      </c>
      <c r="B90" s="71">
        <v>8</v>
      </c>
      <c r="C90" s="71">
        <v>126</v>
      </c>
      <c r="D90" s="71">
        <v>0</v>
      </c>
      <c r="E90" s="71">
        <v>22</v>
      </c>
      <c r="F90" s="72">
        <f t="shared" si="4"/>
        <v>112600</v>
      </c>
      <c r="G90" s="73">
        <f ca="1">OFFSET(方块表!$K$2,MATCH(F90,方块表!B:B,0)-2,0,1,1)</f>
        <v>6</v>
      </c>
      <c r="H90" s="73">
        <f t="shared" ca="1" si="6"/>
        <v>132</v>
      </c>
      <c r="I90" s="73">
        <f t="shared" si="7"/>
        <v>22</v>
      </c>
      <c r="J90" s="72" t="str">
        <f ca="1">OFFSET(方块表!$I$2,MATCH(F90,方块表!B:B,0)-2,0,1,1)</f>
        <v>单层橡木板</v>
      </c>
      <c r="K90" s="54" t="str">
        <f>IF(COUNTIF(B$1:$B90,B90)=1,VLOOKUP(B90,图纸表!$A:$D,4,1),"")</f>
        <v/>
      </c>
    </row>
    <row r="91" spans="1:11">
      <c r="A91" s="54">
        <f t="shared" si="5"/>
        <v>90</v>
      </c>
      <c r="B91" s="71">
        <v>8</v>
      </c>
      <c r="C91" s="71">
        <v>126</v>
      </c>
      <c r="D91" s="71">
        <v>2</v>
      </c>
      <c r="E91" s="71">
        <v>18</v>
      </c>
      <c r="F91" s="72">
        <f t="shared" si="4"/>
        <v>112602</v>
      </c>
      <c r="G91" s="73">
        <f ca="1">OFFSET(方块表!$K$2,MATCH(F91,方块表!B:B,0)-2,0,1,1)</f>
        <v>6</v>
      </c>
      <c r="H91" s="73">
        <f t="shared" ca="1" si="6"/>
        <v>108</v>
      </c>
      <c r="I91" s="73">
        <f t="shared" si="7"/>
        <v>18</v>
      </c>
      <c r="J91" s="72" t="str">
        <f ca="1">OFFSET(方块表!$I$2,MATCH(F91,方块表!B:B,0)-2,0,1,1)</f>
        <v>单层桦树木板</v>
      </c>
      <c r="K91" s="54" t="str">
        <f>IF(COUNTIF(B$1:$B91,B91)=1,VLOOKUP(B91,图纸表!$A:$D,4,1),"")</f>
        <v/>
      </c>
    </row>
    <row r="92" spans="1:11">
      <c r="A92" s="54">
        <f t="shared" si="5"/>
        <v>91</v>
      </c>
      <c r="B92" s="71">
        <v>8</v>
      </c>
      <c r="C92" s="71">
        <v>135</v>
      </c>
      <c r="D92" s="71">
        <v>0</v>
      </c>
      <c r="E92" s="71">
        <v>2</v>
      </c>
      <c r="F92" s="72">
        <f t="shared" si="4"/>
        <v>113500</v>
      </c>
      <c r="G92" s="73">
        <f ca="1">OFFSET(方块表!$K$2,MATCH(F92,方块表!B:B,0)-2,0,1,1)</f>
        <v>6</v>
      </c>
      <c r="H92" s="73">
        <f t="shared" ca="1" si="6"/>
        <v>12</v>
      </c>
      <c r="I92" s="73">
        <f t="shared" si="7"/>
        <v>2</v>
      </c>
      <c r="J92" s="72" t="str">
        <f ca="1">OFFSET(方块表!$I$2,MATCH(F92,方块表!B:B,0)-2,0,1,1)</f>
        <v>桦树木楼梯</v>
      </c>
      <c r="K92" s="54" t="str">
        <f>IF(COUNTIF(B$1:$B92,B92)=1,VLOOKUP(B92,图纸表!$A:$D,4,1),"")</f>
        <v/>
      </c>
    </row>
    <row r="93" spans="1:11">
      <c r="A93" s="54">
        <f t="shared" si="5"/>
        <v>92</v>
      </c>
      <c r="B93" s="71">
        <v>9</v>
      </c>
      <c r="C93" s="71">
        <v>2</v>
      </c>
      <c r="D93" s="71">
        <v>0</v>
      </c>
      <c r="E93" s="71">
        <v>2</v>
      </c>
      <c r="F93" s="72">
        <f t="shared" si="4"/>
        <v>100200</v>
      </c>
      <c r="G93" s="73">
        <f ca="1">OFFSET(方块表!$K$2,MATCH(F93,方块表!B:B,0)-2,0,1,1)</f>
        <v>2</v>
      </c>
      <c r="H93" s="73">
        <f t="shared" ca="1" si="6"/>
        <v>4</v>
      </c>
      <c r="I93" s="73">
        <f t="shared" si="7"/>
        <v>2</v>
      </c>
      <c r="J93" s="72" t="str">
        <f ca="1">OFFSET(方块表!$I$2,MATCH(F93,方块表!B:B,0)-2,0,1,1)</f>
        <v>草方块</v>
      </c>
      <c r="K93" s="54" t="str">
        <f>IF(COUNTIF(B$1:$B93,B93)=1,VLOOKUP(B93,图纸表!$A:$D,4,1),"")</f>
        <v>build_04_11x11x12-1.schematic</v>
      </c>
    </row>
    <row r="94" spans="1:11">
      <c r="A94" s="54">
        <f t="shared" si="5"/>
        <v>93</v>
      </c>
      <c r="B94" s="71">
        <v>9</v>
      </c>
      <c r="C94" s="71">
        <v>5</v>
      </c>
      <c r="D94" s="71">
        <v>0</v>
      </c>
      <c r="E94" s="71">
        <v>46</v>
      </c>
      <c r="F94" s="72">
        <f t="shared" si="4"/>
        <v>100500</v>
      </c>
      <c r="G94" s="73">
        <f ca="1">OFFSET(方块表!$K$2,MATCH(F94,方块表!B:B,0)-2,0,1,1)</f>
        <v>4</v>
      </c>
      <c r="H94" s="73">
        <f t="shared" ca="1" si="6"/>
        <v>184</v>
      </c>
      <c r="I94" s="73">
        <f t="shared" si="7"/>
        <v>46</v>
      </c>
      <c r="J94" s="72" t="str">
        <f ca="1">OFFSET(方块表!$I$2,MATCH(F94,方块表!B:B,0)-2,0,1,1)</f>
        <v>橡木板</v>
      </c>
      <c r="K94" s="54" t="str">
        <f>IF(COUNTIF(B$1:$B94,B94)=1,VLOOKUP(B94,图纸表!$A:$D,4,1),"")</f>
        <v/>
      </c>
    </row>
    <row r="95" spans="1:11">
      <c r="A95" s="54">
        <f t="shared" si="5"/>
        <v>94</v>
      </c>
      <c r="B95" s="71">
        <v>9</v>
      </c>
      <c r="C95" s="71">
        <v>5</v>
      </c>
      <c r="D95" s="71">
        <v>2</v>
      </c>
      <c r="E95" s="71">
        <v>34</v>
      </c>
      <c r="F95" s="72">
        <f t="shared" si="4"/>
        <v>100502</v>
      </c>
      <c r="G95" s="73">
        <f ca="1">OFFSET(方块表!$K$2,MATCH(F95,方块表!B:B,0)-2,0,1,1)</f>
        <v>4</v>
      </c>
      <c r="H95" s="73">
        <f t="shared" ca="1" si="6"/>
        <v>136</v>
      </c>
      <c r="I95" s="73">
        <f t="shared" si="7"/>
        <v>34</v>
      </c>
      <c r="J95" s="72" t="str">
        <f ca="1">OFFSET(方块表!$I$2,MATCH(F95,方块表!B:B,0)-2,0,1,1)</f>
        <v>桦树木板</v>
      </c>
      <c r="K95" s="54" t="str">
        <f>IF(COUNTIF(B$1:$B95,B95)=1,VLOOKUP(B95,图纸表!$A:$D,4,1),"")</f>
        <v/>
      </c>
    </row>
    <row r="96" spans="1:11">
      <c r="A96" s="54">
        <f t="shared" si="5"/>
        <v>95</v>
      </c>
      <c r="B96" s="71">
        <v>9</v>
      </c>
      <c r="C96" s="71">
        <v>17</v>
      </c>
      <c r="D96" s="71">
        <v>0</v>
      </c>
      <c r="E96" s="71">
        <v>46</v>
      </c>
      <c r="F96" s="72">
        <f t="shared" si="4"/>
        <v>101700</v>
      </c>
      <c r="G96" s="73">
        <f ca="1">OFFSET(方块表!$K$2,MATCH(F96,方块表!B:B,0)-2,0,1,1)</f>
        <v>2</v>
      </c>
      <c r="H96" s="73">
        <f t="shared" ca="1" si="6"/>
        <v>92</v>
      </c>
      <c r="I96" s="73">
        <f t="shared" si="7"/>
        <v>46</v>
      </c>
      <c r="J96" s="72" t="str">
        <f ca="1">OFFSET(方块表!$I$2,MATCH(F96,方块表!B:B,0)-2,0,1,1)</f>
        <v>橡树木</v>
      </c>
      <c r="K96" s="54" t="str">
        <f>IF(COUNTIF(B$1:$B96,B96)=1,VLOOKUP(B96,图纸表!$A:$D,4,1),"")</f>
        <v/>
      </c>
    </row>
    <row r="97" spans="1:11">
      <c r="A97" s="54">
        <f t="shared" si="5"/>
        <v>96</v>
      </c>
      <c r="B97" s="71">
        <v>9</v>
      </c>
      <c r="C97" s="71">
        <v>38</v>
      </c>
      <c r="D97" s="71">
        <v>0</v>
      </c>
      <c r="E97" s="71">
        <v>2</v>
      </c>
      <c r="F97" s="72">
        <f t="shared" si="4"/>
        <v>103800</v>
      </c>
      <c r="G97" s="73">
        <f ca="1">OFFSET(方块表!$K$2,MATCH(F97,方块表!B:B,0)-2,0,1,1)</f>
        <v>8</v>
      </c>
      <c r="H97" s="73">
        <f t="shared" ca="1" si="6"/>
        <v>16</v>
      </c>
      <c r="I97" s="73">
        <f t="shared" si="7"/>
        <v>2</v>
      </c>
      <c r="J97" s="72" t="str">
        <f ca="1">OFFSET(方块表!$I$2,MATCH(F97,方块表!B:B,0)-2,0,1,1)</f>
        <v>红花</v>
      </c>
      <c r="K97" s="54" t="str">
        <f>IF(COUNTIF(B$1:$B97,B97)=1,VLOOKUP(B97,图纸表!$A:$D,4,1),"")</f>
        <v/>
      </c>
    </row>
    <row r="98" spans="1:11">
      <c r="A98" s="54">
        <f t="shared" si="5"/>
        <v>97</v>
      </c>
      <c r="B98" s="71">
        <v>9</v>
      </c>
      <c r="C98" s="71">
        <v>45</v>
      </c>
      <c r="D98" s="71">
        <v>0</v>
      </c>
      <c r="E98" s="71">
        <v>93</v>
      </c>
      <c r="F98" s="72">
        <f t="shared" si="4"/>
        <v>104500</v>
      </c>
      <c r="G98" s="73">
        <f ca="1">OFFSET(方块表!$K$2,MATCH(F98,方块表!B:B,0)-2,0,1,1)</f>
        <v>4</v>
      </c>
      <c r="H98" s="73">
        <f t="shared" ca="1" si="6"/>
        <v>372</v>
      </c>
      <c r="I98" s="73">
        <f t="shared" si="7"/>
        <v>93</v>
      </c>
      <c r="J98" s="72" t="str">
        <f ca="1">OFFSET(方块表!$I$2,MATCH(F98,方块表!B:B,0)-2,0,1,1)</f>
        <v>砖头</v>
      </c>
      <c r="K98" s="54" t="str">
        <f>IF(COUNTIF(B$1:$B98,B98)=1,VLOOKUP(B98,图纸表!$A:$D,4,1),"")</f>
        <v/>
      </c>
    </row>
    <row r="99" spans="1:11">
      <c r="A99" s="54">
        <f t="shared" si="5"/>
        <v>98</v>
      </c>
      <c r="B99" s="71">
        <v>9</v>
      </c>
      <c r="C99" s="71">
        <v>85</v>
      </c>
      <c r="D99" s="71">
        <v>0</v>
      </c>
      <c r="E99" s="71">
        <v>44</v>
      </c>
      <c r="F99" s="72">
        <f t="shared" si="4"/>
        <v>108500</v>
      </c>
      <c r="G99" s="73">
        <f ca="1">OFFSET(方块表!$K$2,MATCH(F99,方块表!B:B,0)-2,0,1,1)</f>
        <v>6</v>
      </c>
      <c r="H99" s="73">
        <f t="shared" ca="1" si="6"/>
        <v>264</v>
      </c>
      <c r="I99" s="73">
        <f t="shared" si="7"/>
        <v>44</v>
      </c>
      <c r="J99" s="72" t="str">
        <f ca="1">OFFSET(方块表!$I$2,MATCH(F99,方块表!B:B,0)-2,0,1,1)</f>
        <v>橡木栅栏</v>
      </c>
      <c r="K99" s="54" t="str">
        <f>IF(COUNTIF(B$1:$B99,B99)=1,VLOOKUP(B99,图纸表!$A:$D,4,1),"")</f>
        <v/>
      </c>
    </row>
    <row r="100" spans="1:11">
      <c r="A100" s="54">
        <f t="shared" si="5"/>
        <v>99</v>
      </c>
      <c r="B100" s="71">
        <v>9</v>
      </c>
      <c r="C100" s="71">
        <v>102</v>
      </c>
      <c r="D100" s="71">
        <v>0</v>
      </c>
      <c r="E100" s="71">
        <v>89</v>
      </c>
      <c r="F100" s="72">
        <f t="shared" si="4"/>
        <v>110200</v>
      </c>
      <c r="G100" s="73">
        <f ca="1">OFFSET(方块表!$K$2,MATCH(F100,方块表!B:B,0)-2,0,1,1)</f>
        <v>6</v>
      </c>
      <c r="H100" s="73">
        <f t="shared" ca="1" si="6"/>
        <v>534</v>
      </c>
      <c r="I100" s="73">
        <f t="shared" si="7"/>
        <v>89</v>
      </c>
      <c r="J100" s="72" t="str">
        <f ca="1">OFFSET(方块表!$I$2,MATCH(F100,方块表!B:B,0)-2,0,1,1)</f>
        <v>玻璃窗格</v>
      </c>
      <c r="K100" s="54" t="str">
        <f>IF(COUNTIF(B$1:$B100,B100)=1,VLOOKUP(B100,图纸表!$A:$D,4,1),"")</f>
        <v/>
      </c>
    </row>
    <row r="101" spans="1:11">
      <c r="A101" s="54">
        <f t="shared" si="5"/>
        <v>100</v>
      </c>
      <c r="B101" s="71">
        <v>9</v>
      </c>
      <c r="C101" s="71">
        <v>108</v>
      </c>
      <c r="D101" s="71">
        <v>0</v>
      </c>
      <c r="E101" s="71">
        <v>11</v>
      </c>
      <c r="F101" s="72">
        <f t="shared" si="4"/>
        <v>110800</v>
      </c>
      <c r="G101" s="73">
        <f ca="1">OFFSET(方块表!$K$2,MATCH(F101,方块表!B:B,0)-2,0,1,1)</f>
        <v>6</v>
      </c>
      <c r="H101" s="73">
        <f t="shared" ca="1" si="6"/>
        <v>66</v>
      </c>
      <c r="I101" s="73">
        <f t="shared" si="7"/>
        <v>11</v>
      </c>
      <c r="J101" s="72" t="str">
        <f ca="1">OFFSET(方块表!$I$2,MATCH(F101,方块表!B:B,0)-2,0,1,1)</f>
        <v>砖块楼梯</v>
      </c>
      <c r="K101" s="54" t="str">
        <f>IF(COUNTIF(B$1:$B101,B101)=1,VLOOKUP(B101,图纸表!$A:$D,4,1),"")</f>
        <v/>
      </c>
    </row>
    <row r="102" spans="1:11">
      <c r="A102" s="54">
        <f t="shared" si="5"/>
        <v>101</v>
      </c>
      <c r="B102" s="71">
        <v>9</v>
      </c>
      <c r="C102" s="71">
        <v>126</v>
      </c>
      <c r="D102" s="71">
        <v>0</v>
      </c>
      <c r="E102" s="71">
        <v>70</v>
      </c>
      <c r="F102" s="72">
        <f t="shared" si="4"/>
        <v>112600</v>
      </c>
      <c r="G102" s="73">
        <f ca="1">OFFSET(方块表!$K$2,MATCH(F102,方块表!B:B,0)-2,0,1,1)</f>
        <v>6</v>
      </c>
      <c r="H102" s="73">
        <f t="shared" ca="1" si="6"/>
        <v>420</v>
      </c>
      <c r="I102" s="73">
        <f t="shared" si="7"/>
        <v>70</v>
      </c>
      <c r="J102" s="72" t="str">
        <f ca="1">OFFSET(方块表!$I$2,MATCH(F102,方块表!B:B,0)-2,0,1,1)</f>
        <v>单层橡木板</v>
      </c>
      <c r="K102" s="54" t="str">
        <f>IF(COUNTIF(B$1:$B102,B102)=1,VLOOKUP(B102,图纸表!$A:$D,4,1),"")</f>
        <v/>
      </c>
    </row>
    <row r="103" spans="1:11">
      <c r="A103" s="54">
        <f t="shared" si="5"/>
        <v>102</v>
      </c>
      <c r="B103" s="71">
        <v>9</v>
      </c>
      <c r="C103" s="71">
        <v>126</v>
      </c>
      <c r="D103" s="71">
        <v>2</v>
      </c>
      <c r="E103" s="71">
        <v>30</v>
      </c>
      <c r="F103" s="72">
        <f t="shared" si="4"/>
        <v>112602</v>
      </c>
      <c r="G103" s="73">
        <f ca="1">OFFSET(方块表!$K$2,MATCH(F103,方块表!B:B,0)-2,0,1,1)</f>
        <v>6</v>
      </c>
      <c r="H103" s="73">
        <f t="shared" ca="1" si="6"/>
        <v>180</v>
      </c>
      <c r="I103" s="73">
        <f t="shared" si="7"/>
        <v>30</v>
      </c>
      <c r="J103" s="72" t="str">
        <f ca="1">OFFSET(方块表!$I$2,MATCH(F103,方块表!B:B,0)-2,0,1,1)</f>
        <v>单层桦树木板</v>
      </c>
      <c r="K103" s="54" t="str">
        <f>IF(COUNTIF(B$1:$B103,B103)=1,VLOOKUP(B103,图纸表!$A:$D,4,1),"")</f>
        <v/>
      </c>
    </row>
    <row r="104" spans="1:11">
      <c r="A104" s="54">
        <f t="shared" si="5"/>
        <v>103</v>
      </c>
      <c r="B104" s="71">
        <v>9</v>
      </c>
      <c r="C104" s="71">
        <v>135</v>
      </c>
      <c r="D104" s="71">
        <v>0</v>
      </c>
      <c r="E104" s="71">
        <v>5</v>
      </c>
      <c r="F104" s="72">
        <f t="shared" si="4"/>
        <v>113500</v>
      </c>
      <c r="G104" s="73">
        <f ca="1">OFFSET(方块表!$K$2,MATCH(F104,方块表!B:B,0)-2,0,1,1)</f>
        <v>6</v>
      </c>
      <c r="H104" s="73">
        <f t="shared" ca="1" si="6"/>
        <v>30</v>
      </c>
      <c r="I104" s="73">
        <f t="shared" si="7"/>
        <v>5</v>
      </c>
      <c r="J104" s="72" t="str">
        <f ca="1">OFFSET(方块表!$I$2,MATCH(F104,方块表!B:B,0)-2,0,1,1)</f>
        <v>桦树木楼梯</v>
      </c>
      <c r="K104" s="54" t="str">
        <f>IF(COUNTIF(B$1:$B104,B104)=1,VLOOKUP(B104,图纸表!$A:$D,4,1),"")</f>
        <v/>
      </c>
    </row>
    <row r="105" spans="1:11">
      <c r="A105" s="54">
        <f t="shared" si="5"/>
        <v>104</v>
      </c>
      <c r="B105" s="71">
        <v>10</v>
      </c>
      <c r="C105" s="71">
        <v>5</v>
      </c>
      <c r="D105" s="71">
        <v>2</v>
      </c>
      <c r="E105" s="71">
        <v>39</v>
      </c>
      <c r="F105" s="72">
        <f t="shared" si="4"/>
        <v>100502</v>
      </c>
      <c r="G105" s="73">
        <f ca="1">OFFSET(方块表!$K$2,MATCH(F105,方块表!B:B,0)-2,0,1,1)</f>
        <v>4</v>
      </c>
      <c r="H105" s="73">
        <f t="shared" ca="1" si="6"/>
        <v>156</v>
      </c>
      <c r="I105" s="73">
        <f t="shared" si="7"/>
        <v>39</v>
      </c>
      <c r="J105" s="72" t="str">
        <f ca="1">OFFSET(方块表!$I$2,MATCH(F105,方块表!B:B,0)-2,0,1,1)</f>
        <v>桦树木板</v>
      </c>
      <c r="K105" s="54" t="str">
        <f>IF(COUNTIF(B$1:$B105,B105)=1,VLOOKUP(B105,图纸表!$A:$D,4,1),"")</f>
        <v>build_05_11x11x20-1.schematic</v>
      </c>
    </row>
    <row r="106" spans="1:11">
      <c r="A106" s="54">
        <f t="shared" si="5"/>
        <v>105</v>
      </c>
      <c r="B106" s="71">
        <v>10</v>
      </c>
      <c r="C106" s="71">
        <v>85</v>
      </c>
      <c r="D106" s="71">
        <v>0</v>
      </c>
      <c r="E106" s="71">
        <v>12</v>
      </c>
      <c r="F106" s="72">
        <f t="shared" si="4"/>
        <v>108500</v>
      </c>
      <c r="G106" s="73">
        <f ca="1">OFFSET(方块表!$K$2,MATCH(F106,方块表!B:B,0)-2,0,1,1)</f>
        <v>6</v>
      </c>
      <c r="H106" s="73">
        <f t="shared" ca="1" si="6"/>
        <v>72</v>
      </c>
      <c r="I106" s="73">
        <f t="shared" si="7"/>
        <v>12</v>
      </c>
      <c r="J106" s="72" t="str">
        <f ca="1">OFFSET(方块表!$I$2,MATCH(F106,方块表!B:B,0)-2,0,1,1)</f>
        <v>橡木栅栏</v>
      </c>
      <c r="K106" s="54" t="str">
        <f>IF(COUNTIF(B$1:$B106,B106)=1,VLOOKUP(B106,图纸表!$A:$D,4,1),"")</f>
        <v/>
      </c>
    </row>
    <row r="107" spans="1:11">
      <c r="A107" s="54">
        <f t="shared" si="5"/>
        <v>106</v>
      </c>
      <c r="B107" s="71">
        <v>10</v>
      </c>
      <c r="C107" s="71">
        <v>89</v>
      </c>
      <c r="D107" s="71">
        <v>0</v>
      </c>
      <c r="E107" s="71">
        <v>4</v>
      </c>
      <c r="F107" s="72">
        <f t="shared" si="4"/>
        <v>108900</v>
      </c>
      <c r="G107" s="73">
        <f ca="1">OFFSET(方块表!$K$2,MATCH(F107,方块表!B:B,0)-2,0,1,1)</f>
        <v>10</v>
      </c>
      <c r="H107" s="73">
        <f t="shared" ca="1" si="6"/>
        <v>40</v>
      </c>
      <c r="I107" s="73">
        <f t="shared" si="7"/>
        <v>4</v>
      </c>
      <c r="J107" s="72" t="str">
        <f ca="1">OFFSET(方块表!$I$2,MATCH(F107,方块表!B:B,0)-2,0,1,1)</f>
        <v>萤石</v>
      </c>
      <c r="K107" s="54" t="str">
        <f>IF(COUNTIF(B$1:$B107,B107)=1,VLOOKUP(B107,图纸表!$A:$D,4,1),"")</f>
        <v/>
      </c>
    </row>
    <row r="108" spans="1:11">
      <c r="A108" s="54">
        <f t="shared" si="5"/>
        <v>107</v>
      </c>
      <c r="B108" s="71">
        <v>10</v>
      </c>
      <c r="C108" s="71">
        <v>98</v>
      </c>
      <c r="D108" s="71">
        <v>0</v>
      </c>
      <c r="E108" s="71">
        <v>193</v>
      </c>
      <c r="F108" s="72">
        <f t="shared" si="4"/>
        <v>109800</v>
      </c>
      <c r="G108" s="73">
        <f ca="1">OFFSET(方块表!$K$2,MATCH(F108,方块表!B:B,0)-2,0,1,1)</f>
        <v>4</v>
      </c>
      <c r="H108" s="73">
        <f t="shared" ca="1" si="6"/>
        <v>772</v>
      </c>
      <c r="I108" s="73">
        <f t="shared" si="7"/>
        <v>193</v>
      </c>
      <c r="J108" s="72" t="str">
        <f ca="1">OFFSET(方块表!$I$2,MATCH(F108,方块表!B:B,0)-2,0,1,1)</f>
        <v>石砖</v>
      </c>
      <c r="K108" s="54" t="str">
        <f>IF(COUNTIF(B$1:$B108,B108)=1,VLOOKUP(B108,图纸表!$A:$D,4,1),"")</f>
        <v/>
      </c>
    </row>
    <row r="109" spans="1:11">
      <c r="A109" s="54">
        <f t="shared" si="5"/>
        <v>108</v>
      </c>
      <c r="B109" s="71">
        <v>10</v>
      </c>
      <c r="C109" s="71">
        <v>109</v>
      </c>
      <c r="D109" s="71">
        <v>0</v>
      </c>
      <c r="E109" s="71">
        <v>60</v>
      </c>
      <c r="F109" s="72">
        <f t="shared" si="4"/>
        <v>110900</v>
      </c>
      <c r="G109" s="73">
        <f ca="1">OFFSET(方块表!$K$2,MATCH(F109,方块表!B:B,0)-2,0,1,1)</f>
        <v>6</v>
      </c>
      <c r="H109" s="73">
        <f t="shared" ca="1" si="6"/>
        <v>360</v>
      </c>
      <c r="I109" s="73">
        <f t="shared" si="7"/>
        <v>60</v>
      </c>
      <c r="J109" s="72" t="str">
        <f ca="1">OFFSET(方块表!$I$2,MATCH(F109,方块表!B:B,0)-2,0,1,1)</f>
        <v>石砖楼梯</v>
      </c>
      <c r="K109" s="54" t="str">
        <f>IF(COUNTIF(B$1:$B109,B109)=1,VLOOKUP(B109,图纸表!$A:$D,4,1),"")</f>
        <v/>
      </c>
    </row>
    <row r="110" spans="1:11">
      <c r="A110" s="54">
        <f t="shared" si="5"/>
        <v>109</v>
      </c>
      <c r="B110" s="71">
        <v>10</v>
      </c>
      <c r="C110" s="71">
        <v>126</v>
      </c>
      <c r="D110" s="71">
        <v>2</v>
      </c>
      <c r="E110" s="71">
        <v>37</v>
      </c>
      <c r="F110" s="72">
        <f t="shared" si="4"/>
        <v>112602</v>
      </c>
      <c r="G110" s="73">
        <f ca="1">OFFSET(方块表!$K$2,MATCH(F110,方块表!B:B,0)-2,0,1,1)</f>
        <v>6</v>
      </c>
      <c r="H110" s="73">
        <f t="shared" ca="1" si="6"/>
        <v>222</v>
      </c>
      <c r="I110" s="73">
        <f t="shared" si="7"/>
        <v>37</v>
      </c>
      <c r="J110" s="72" t="str">
        <f ca="1">OFFSET(方块表!$I$2,MATCH(F110,方块表!B:B,0)-2,0,1,1)</f>
        <v>单层桦树木板</v>
      </c>
      <c r="K110" s="54" t="str">
        <f>IF(COUNTIF(B$1:$B110,B110)=1,VLOOKUP(B110,图纸表!$A:$D,4,1),"")</f>
        <v/>
      </c>
    </row>
    <row r="111" spans="1:11">
      <c r="A111" s="54">
        <f t="shared" si="5"/>
        <v>110</v>
      </c>
      <c r="B111" s="71">
        <v>10</v>
      </c>
      <c r="C111" s="71">
        <v>135</v>
      </c>
      <c r="D111" s="71">
        <v>0</v>
      </c>
      <c r="E111" s="71">
        <v>1</v>
      </c>
      <c r="F111" s="72">
        <f t="shared" si="4"/>
        <v>113500</v>
      </c>
      <c r="G111" s="73">
        <f ca="1">OFFSET(方块表!$K$2,MATCH(F111,方块表!B:B,0)-2,0,1,1)</f>
        <v>6</v>
      </c>
      <c r="H111" s="73">
        <f t="shared" ca="1" si="6"/>
        <v>6</v>
      </c>
      <c r="I111" s="73">
        <f t="shared" si="7"/>
        <v>1</v>
      </c>
      <c r="J111" s="72" t="str">
        <f ca="1">OFFSET(方块表!$I$2,MATCH(F111,方块表!B:B,0)-2,0,1,1)</f>
        <v>桦树木楼梯</v>
      </c>
      <c r="K111" s="54" t="str">
        <f>IF(COUNTIF(B$1:$B111,B111)=1,VLOOKUP(B111,图纸表!$A:$D,4,1),"")</f>
        <v/>
      </c>
    </row>
    <row r="112" spans="1:11">
      <c r="A112" s="54">
        <f t="shared" si="5"/>
        <v>111</v>
      </c>
      <c r="B112" s="71">
        <v>10</v>
      </c>
      <c r="C112" s="71">
        <v>160</v>
      </c>
      <c r="D112" s="71">
        <v>4</v>
      </c>
      <c r="E112" s="71">
        <v>72</v>
      </c>
      <c r="F112" s="72">
        <f t="shared" si="4"/>
        <v>116004</v>
      </c>
      <c r="G112" s="73">
        <f ca="1">OFFSET(方块表!$K$2,MATCH(F112,方块表!B:B,0)-2,0,1,1)</f>
        <v>8</v>
      </c>
      <c r="H112" s="73">
        <f t="shared" ca="1" si="6"/>
        <v>576</v>
      </c>
      <c r="I112" s="73">
        <f t="shared" si="7"/>
        <v>72</v>
      </c>
      <c r="J112" s="72" t="str">
        <f ca="1">OFFSET(方块表!$I$2,MATCH(F112,方块表!B:B,0)-2,0,1,1)</f>
        <v>黄色钢化玻璃窗格</v>
      </c>
      <c r="K112" s="54" t="str">
        <f>IF(COUNTIF(B$1:$B112,B112)=1,VLOOKUP(B112,图纸表!$A:$D,4,1),"")</f>
        <v/>
      </c>
    </row>
    <row r="113" spans="1:11">
      <c r="A113" s="54">
        <f t="shared" si="5"/>
        <v>112</v>
      </c>
      <c r="B113" s="71">
        <v>10</v>
      </c>
      <c r="C113" s="71">
        <v>164</v>
      </c>
      <c r="D113" s="71">
        <v>0</v>
      </c>
      <c r="E113" s="71">
        <v>30</v>
      </c>
      <c r="F113" s="72">
        <f t="shared" si="4"/>
        <v>116400</v>
      </c>
      <c r="G113" s="73">
        <f ca="1">OFFSET(方块表!$K$2,MATCH(F113,方块表!B:B,0)-2,0,1,1)</f>
        <v>6</v>
      </c>
      <c r="H113" s="73">
        <f t="shared" ca="1" si="6"/>
        <v>180</v>
      </c>
      <c r="I113" s="73">
        <f t="shared" si="7"/>
        <v>30</v>
      </c>
      <c r="J113" s="72" t="str">
        <f ca="1">OFFSET(方块表!$I$2,MATCH(F113,方块表!B:B,0)-2,0,1,1)</f>
        <v>暗橡木楼梯</v>
      </c>
      <c r="K113" s="54" t="str">
        <f>IF(COUNTIF(B$1:$B113,B113)=1,VLOOKUP(B113,图纸表!$A:$D,4,1),"")</f>
        <v/>
      </c>
    </row>
    <row r="114" spans="1:11">
      <c r="A114" s="54">
        <f t="shared" si="5"/>
        <v>113</v>
      </c>
      <c r="B114" s="71">
        <v>11</v>
      </c>
      <c r="C114" s="71">
        <v>2</v>
      </c>
      <c r="D114" s="71">
        <v>0</v>
      </c>
      <c r="E114" s="71">
        <v>6</v>
      </c>
      <c r="F114" s="72">
        <f t="shared" si="4"/>
        <v>100200</v>
      </c>
      <c r="G114" s="73">
        <f ca="1">OFFSET(方块表!$K$2,MATCH(F114,方块表!B:B,0)-2,0,1,1)</f>
        <v>2</v>
      </c>
      <c r="H114" s="73">
        <f t="shared" ca="1" si="6"/>
        <v>12</v>
      </c>
      <c r="I114" s="73">
        <f t="shared" si="7"/>
        <v>6</v>
      </c>
      <c r="J114" s="72" t="str">
        <f ca="1">OFFSET(方块表!$I$2,MATCH(F114,方块表!B:B,0)-2,0,1,1)</f>
        <v>草方块</v>
      </c>
      <c r="K114" s="54" t="str">
        <f>IF(COUNTIF(B$1:$B114,B114)=1,VLOOKUP(B114,图纸表!$A:$D,4,1),"")</f>
        <v>build_06_11x11x16-1.schematic</v>
      </c>
    </row>
    <row r="115" spans="1:11">
      <c r="A115" s="54">
        <f t="shared" si="5"/>
        <v>114</v>
      </c>
      <c r="B115" s="71">
        <v>11</v>
      </c>
      <c r="C115" s="71">
        <v>5</v>
      </c>
      <c r="D115" s="71">
        <v>2</v>
      </c>
      <c r="E115" s="71">
        <v>32</v>
      </c>
      <c r="F115" s="72">
        <f t="shared" si="4"/>
        <v>100502</v>
      </c>
      <c r="G115" s="73">
        <f ca="1">OFFSET(方块表!$K$2,MATCH(F115,方块表!B:B,0)-2,0,1,1)</f>
        <v>4</v>
      </c>
      <c r="H115" s="73">
        <f t="shared" ca="1" si="6"/>
        <v>128</v>
      </c>
      <c r="I115" s="73">
        <f t="shared" si="7"/>
        <v>32</v>
      </c>
      <c r="J115" s="72" t="str">
        <f ca="1">OFFSET(方块表!$I$2,MATCH(F115,方块表!B:B,0)-2,0,1,1)</f>
        <v>桦树木板</v>
      </c>
      <c r="K115" s="54" t="str">
        <f>IF(COUNTIF(B$1:$B115,B115)=1,VLOOKUP(B115,图纸表!$A:$D,4,1),"")</f>
        <v/>
      </c>
    </row>
    <row r="116" spans="1:11">
      <c r="A116" s="54">
        <f t="shared" si="5"/>
        <v>115</v>
      </c>
      <c r="B116" s="71">
        <v>11</v>
      </c>
      <c r="C116" s="71">
        <v>65</v>
      </c>
      <c r="D116" s="71">
        <v>0</v>
      </c>
      <c r="E116" s="71">
        <v>6</v>
      </c>
      <c r="F116" s="72">
        <f t="shared" si="4"/>
        <v>106500</v>
      </c>
      <c r="G116" s="73">
        <f ca="1">OFFSET(方块表!$K$2,MATCH(F116,方块表!B:B,0)-2,0,1,1)</f>
        <v>8</v>
      </c>
      <c r="H116" s="73">
        <f t="shared" ca="1" si="6"/>
        <v>48</v>
      </c>
      <c r="I116" s="73">
        <f t="shared" si="7"/>
        <v>6</v>
      </c>
      <c r="J116" s="72" t="str">
        <f ca="1">OFFSET(方块表!$I$2,MATCH(F116,方块表!B:B,0)-2,0,1,1)</f>
        <v>梯子</v>
      </c>
      <c r="K116" s="54" t="str">
        <f>IF(COUNTIF(B$1:$B116,B116)=1,VLOOKUP(B116,图纸表!$A:$D,4,1),"")</f>
        <v/>
      </c>
    </row>
    <row r="117" spans="1:11">
      <c r="A117" s="54">
        <f t="shared" si="5"/>
        <v>116</v>
      </c>
      <c r="B117" s="71">
        <v>11</v>
      </c>
      <c r="C117" s="71">
        <v>126</v>
      </c>
      <c r="D117" s="71">
        <v>2</v>
      </c>
      <c r="E117" s="71">
        <v>5</v>
      </c>
      <c r="F117" s="72">
        <f t="shared" si="4"/>
        <v>112602</v>
      </c>
      <c r="G117" s="73">
        <f ca="1">OFFSET(方块表!$K$2,MATCH(F117,方块表!B:B,0)-2,0,1,1)</f>
        <v>6</v>
      </c>
      <c r="H117" s="73">
        <f t="shared" ca="1" si="6"/>
        <v>30</v>
      </c>
      <c r="I117" s="73">
        <f t="shared" si="7"/>
        <v>5</v>
      </c>
      <c r="J117" s="72" t="str">
        <f ca="1">OFFSET(方块表!$I$2,MATCH(F117,方块表!B:B,0)-2,0,1,1)</f>
        <v>单层桦树木板</v>
      </c>
      <c r="K117" s="54" t="str">
        <f>IF(COUNTIF(B$1:$B117,B117)=1,VLOOKUP(B117,图纸表!$A:$D,4,1),"")</f>
        <v/>
      </c>
    </row>
    <row r="118" spans="1:11">
      <c r="A118" s="54">
        <f t="shared" si="5"/>
        <v>117</v>
      </c>
      <c r="B118" s="71">
        <v>11</v>
      </c>
      <c r="C118" s="71">
        <v>155</v>
      </c>
      <c r="D118" s="71">
        <v>0</v>
      </c>
      <c r="E118" s="71">
        <v>279</v>
      </c>
      <c r="F118" s="72">
        <f t="shared" si="4"/>
        <v>115500</v>
      </c>
      <c r="G118" s="73">
        <f ca="1">OFFSET(方块表!$K$2,MATCH(F118,方块表!B:B,0)-2,0,1,1)</f>
        <v>6</v>
      </c>
      <c r="H118" s="73">
        <f t="shared" ca="1" si="6"/>
        <v>1674</v>
      </c>
      <c r="I118" s="73">
        <f t="shared" si="7"/>
        <v>279</v>
      </c>
      <c r="J118" s="72" t="str">
        <f ca="1">OFFSET(方块表!$I$2,MATCH(F118,方块表!B:B,0)-2,0,1,1)</f>
        <v>石英</v>
      </c>
      <c r="K118" s="54" t="str">
        <f>IF(COUNTIF(B$1:$B118,B118)=1,VLOOKUP(B118,图纸表!$A:$D,4,1),"")</f>
        <v/>
      </c>
    </row>
    <row r="119" spans="1:11">
      <c r="A119" s="54">
        <f t="shared" si="5"/>
        <v>118</v>
      </c>
      <c r="B119" s="71">
        <v>11</v>
      </c>
      <c r="C119" s="71">
        <v>156</v>
      </c>
      <c r="D119" s="71">
        <v>0</v>
      </c>
      <c r="E119" s="71">
        <v>9</v>
      </c>
      <c r="F119" s="72">
        <f t="shared" si="4"/>
        <v>115600</v>
      </c>
      <c r="G119" s="73">
        <f ca="1">OFFSET(方块表!$K$2,MATCH(F119,方块表!B:B,0)-2,0,1,1)</f>
        <v>8</v>
      </c>
      <c r="H119" s="73">
        <f t="shared" ca="1" si="6"/>
        <v>72</v>
      </c>
      <c r="I119" s="73">
        <f t="shared" si="7"/>
        <v>9</v>
      </c>
      <c r="J119" s="72" t="str">
        <f ca="1">OFFSET(方块表!$I$2,MATCH(F119,方块表!B:B,0)-2,0,1,1)</f>
        <v>石英楼梯</v>
      </c>
      <c r="K119" s="54" t="str">
        <f>IF(COUNTIF(B$1:$B119,B119)=1,VLOOKUP(B119,图纸表!$A:$D,4,1),"")</f>
        <v/>
      </c>
    </row>
    <row r="120" spans="1:11">
      <c r="A120" s="54">
        <f t="shared" si="5"/>
        <v>119</v>
      </c>
      <c r="B120" s="71">
        <v>11</v>
      </c>
      <c r="C120" s="71">
        <v>159</v>
      </c>
      <c r="D120" s="71">
        <v>7</v>
      </c>
      <c r="E120" s="71">
        <v>30</v>
      </c>
      <c r="F120" s="72">
        <f t="shared" si="4"/>
        <v>115907</v>
      </c>
      <c r="G120" s="73">
        <f ca="1">OFFSET(方块表!$K$2,MATCH(F120,方块表!B:B,0)-2,0,1,1)</f>
        <v>6</v>
      </c>
      <c r="H120" s="73">
        <f t="shared" ca="1" si="6"/>
        <v>180</v>
      </c>
      <c r="I120" s="73">
        <f t="shared" si="7"/>
        <v>30</v>
      </c>
      <c r="J120" s="72" t="str">
        <f ca="1">OFFSET(方块表!$I$2,MATCH(F120,方块表!B:B,0)-2,0,1,1)</f>
        <v>灰色陶瓦</v>
      </c>
      <c r="K120" s="54" t="str">
        <f>IF(COUNTIF(B$1:$B120,B120)=1,VLOOKUP(B120,图纸表!$A:$D,4,1),"")</f>
        <v/>
      </c>
    </row>
    <row r="121" spans="1:11">
      <c r="A121" s="54">
        <f t="shared" si="5"/>
        <v>120</v>
      </c>
      <c r="B121" s="71">
        <v>11</v>
      </c>
      <c r="C121" s="71">
        <v>159</v>
      </c>
      <c r="D121" s="71">
        <v>9</v>
      </c>
      <c r="E121" s="71">
        <v>37</v>
      </c>
      <c r="F121" s="72">
        <f t="shared" si="4"/>
        <v>115909</v>
      </c>
      <c r="G121" s="73">
        <f ca="1">OFFSET(方块表!$K$2,MATCH(F121,方块表!B:B,0)-2,0,1,1)</f>
        <v>6</v>
      </c>
      <c r="H121" s="73">
        <f t="shared" ca="1" si="6"/>
        <v>222</v>
      </c>
      <c r="I121" s="73">
        <f t="shared" si="7"/>
        <v>37</v>
      </c>
      <c r="J121" s="72" t="str">
        <f ca="1">OFFSET(方块表!$I$2,MATCH(F121,方块表!B:B,0)-2,0,1,1)</f>
        <v>青色陶瓦</v>
      </c>
      <c r="K121" s="54" t="str">
        <f>IF(COUNTIF(B$1:$B121,B121)=1,VLOOKUP(B121,图纸表!$A:$D,4,1),"")</f>
        <v/>
      </c>
    </row>
    <row r="122" spans="1:11">
      <c r="A122" s="54">
        <f t="shared" si="5"/>
        <v>121</v>
      </c>
      <c r="B122" s="71">
        <v>11</v>
      </c>
      <c r="C122" s="71">
        <v>160</v>
      </c>
      <c r="D122" s="71">
        <v>7</v>
      </c>
      <c r="E122" s="71">
        <v>128</v>
      </c>
      <c r="F122" s="72">
        <f t="shared" si="4"/>
        <v>116007</v>
      </c>
      <c r="G122" s="73">
        <f ca="1">OFFSET(方块表!$K$2,MATCH(F122,方块表!B:B,0)-2,0,1,1)</f>
        <v>8</v>
      </c>
      <c r="H122" s="73">
        <f t="shared" ca="1" si="6"/>
        <v>1024</v>
      </c>
      <c r="I122" s="73">
        <f t="shared" si="7"/>
        <v>128</v>
      </c>
      <c r="J122" s="72" t="str">
        <f ca="1">OFFSET(方块表!$I$2,MATCH(F122,方块表!B:B,0)-2,0,1,1)</f>
        <v>灰色钢化玻璃窗格</v>
      </c>
      <c r="K122" s="54" t="str">
        <f>IF(COUNTIF(B$1:$B122,B122)=1,VLOOKUP(B122,图纸表!$A:$D,4,1),"")</f>
        <v/>
      </c>
    </row>
    <row r="123" spans="1:11">
      <c r="A123" s="54">
        <f t="shared" si="5"/>
        <v>122</v>
      </c>
      <c r="B123" s="71">
        <v>12</v>
      </c>
      <c r="C123" s="71">
        <v>35</v>
      </c>
      <c r="D123" s="71">
        <v>0</v>
      </c>
      <c r="E123" s="71">
        <v>8</v>
      </c>
      <c r="F123" s="72">
        <f t="shared" si="4"/>
        <v>103500</v>
      </c>
      <c r="G123" s="73">
        <f ca="1">OFFSET(方块表!$K$2,MATCH(F123,方块表!B:B,0)-2,0,1,1)</f>
        <v>4</v>
      </c>
      <c r="H123" s="73">
        <f t="shared" ca="1" si="6"/>
        <v>32</v>
      </c>
      <c r="I123" s="73">
        <f t="shared" si="7"/>
        <v>8</v>
      </c>
      <c r="J123" s="72" t="str">
        <f ca="1">OFFSET(方块表!$I$2,MATCH(F123,方块表!B:B,0)-2,0,1,1)</f>
        <v>白色羊毛</v>
      </c>
      <c r="K123" s="54" t="str">
        <f>IF(COUNTIF(B$1:$B123,B123)=1,VLOOKUP(B123,图纸表!$A:$D,4,1),"")</f>
        <v>build_07_11x11x8-1.schematic</v>
      </c>
    </row>
    <row r="124" spans="1:11">
      <c r="A124" s="54">
        <f t="shared" si="5"/>
        <v>123</v>
      </c>
      <c r="B124" s="71">
        <v>12</v>
      </c>
      <c r="C124" s="71">
        <v>35</v>
      </c>
      <c r="D124" s="71">
        <v>1</v>
      </c>
      <c r="E124" s="71">
        <v>11</v>
      </c>
      <c r="F124" s="72">
        <f t="shared" si="4"/>
        <v>103501</v>
      </c>
      <c r="G124" s="73">
        <f ca="1">OFFSET(方块表!$K$2,MATCH(F124,方块表!B:B,0)-2,0,1,1)</f>
        <v>4</v>
      </c>
      <c r="H124" s="73">
        <f t="shared" ca="1" si="6"/>
        <v>44</v>
      </c>
      <c r="I124" s="73">
        <f t="shared" si="7"/>
        <v>11</v>
      </c>
      <c r="J124" s="72" t="str">
        <f ca="1">OFFSET(方块表!$I$2,MATCH(F124,方块表!B:B,0)-2,0,1,1)</f>
        <v>橙色羊毛</v>
      </c>
      <c r="K124" s="54" t="str">
        <f>IF(COUNTIF(B$1:$B124,B124)=1,VLOOKUP(B124,图纸表!$A:$D,4,1),"")</f>
        <v/>
      </c>
    </row>
    <row r="125" spans="1:11">
      <c r="A125" s="54">
        <f t="shared" si="5"/>
        <v>124</v>
      </c>
      <c r="B125" s="71">
        <v>12</v>
      </c>
      <c r="C125" s="71">
        <v>35</v>
      </c>
      <c r="D125" s="71">
        <v>2</v>
      </c>
      <c r="E125" s="71">
        <v>22</v>
      </c>
      <c r="F125" s="72">
        <f t="shared" si="4"/>
        <v>103502</v>
      </c>
      <c r="G125" s="73">
        <f ca="1">OFFSET(方块表!$K$2,MATCH(F125,方块表!B:B,0)-2,0,1,1)</f>
        <v>4</v>
      </c>
      <c r="H125" s="73">
        <f t="shared" ca="1" si="6"/>
        <v>88</v>
      </c>
      <c r="I125" s="73">
        <f t="shared" si="7"/>
        <v>22</v>
      </c>
      <c r="J125" s="72" t="str">
        <f ca="1">OFFSET(方块表!$I$2,MATCH(F125,方块表!B:B,0)-2,0,1,1)</f>
        <v>品红色羊毛</v>
      </c>
      <c r="K125" s="54" t="str">
        <f>IF(COUNTIF(B$1:$B125,B125)=1,VLOOKUP(B125,图纸表!$A:$D,4,1),"")</f>
        <v/>
      </c>
    </row>
    <row r="126" spans="1:11">
      <c r="A126" s="54">
        <f t="shared" si="5"/>
        <v>125</v>
      </c>
      <c r="B126" s="71">
        <v>12</v>
      </c>
      <c r="C126" s="71">
        <v>35</v>
      </c>
      <c r="D126" s="71">
        <v>3</v>
      </c>
      <c r="E126" s="71">
        <v>22</v>
      </c>
      <c r="F126" s="72">
        <f t="shared" si="4"/>
        <v>103503</v>
      </c>
      <c r="G126" s="73">
        <f ca="1">OFFSET(方块表!$K$2,MATCH(F126,方块表!B:B,0)-2,0,1,1)</f>
        <v>4</v>
      </c>
      <c r="H126" s="73">
        <f t="shared" ca="1" si="6"/>
        <v>88</v>
      </c>
      <c r="I126" s="73">
        <f t="shared" si="7"/>
        <v>22</v>
      </c>
      <c r="J126" s="72" t="str">
        <f ca="1">OFFSET(方块表!$I$2,MATCH(F126,方块表!B:B,0)-2,0,1,1)</f>
        <v>浅蓝色羊毛</v>
      </c>
      <c r="K126" s="54" t="str">
        <f>IF(COUNTIF(B$1:$B126,B126)=1,VLOOKUP(B126,图纸表!$A:$D,4,1),"")</f>
        <v/>
      </c>
    </row>
    <row r="127" spans="1:11">
      <c r="A127" s="54">
        <f t="shared" si="5"/>
        <v>126</v>
      </c>
      <c r="B127" s="71">
        <v>12</v>
      </c>
      <c r="C127" s="71">
        <v>35</v>
      </c>
      <c r="D127" s="71">
        <v>4</v>
      </c>
      <c r="E127" s="71">
        <v>22</v>
      </c>
      <c r="F127" s="72">
        <f t="shared" si="4"/>
        <v>103504</v>
      </c>
      <c r="G127" s="73">
        <f ca="1">OFFSET(方块表!$K$2,MATCH(F127,方块表!B:B,0)-2,0,1,1)</f>
        <v>4</v>
      </c>
      <c r="H127" s="73">
        <f t="shared" ca="1" si="6"/>
        <v>88</v>
      </c>
      <c r="I127" s="73">
        <f t="shared" si="7"/>
        <v>22</v>
      </c>
      <c r="J127" s="72" t="str">
        <f ca="1">OFFSET(方块表!$I$2,MATCH(F127,方块表!B:B,0)-2,0,1,1)</f>
        <v>黄色羊毛</v>
      </c>
      <c r="K127" s="54" t="str">
        <f>IF(COUNTIF(B$1:$B127,B127)=1,VLOOKUP(B127,图纸表!$A:$D,4,1),"")</f>
        <v/>
      </c>
    </row>
    <row r="128" spans="1:11">
      <c r="A128" s="54">
        <f t="shared" si="5"/>
        <v>127</v>
      </c>
      <c r="B128" s="71">
        <v>12</v>
      </c>
      <c r="C128" s="71">
        <v>35</v>
      </c>
      <c r="D128" s="71">
        <v>6</v>
      </c>
      <c r="E128" s="71">
        <v>22</v>
      </c>
      <c r="F128" s="72">
        <f t="shared" si="4"/>
        <v>103506</v>
      </c>
      <c r="G128" s="73">
        <f ca="1">OFFSET(方块表!$K$2,MATCH(F128,方块表!B:B,0)-2,0,1,1)</f>
        <v>4</v>
      </c>
      <c r="H128" s="73">
        <f t="shared" ca="1" si="6"/>
        <v>88</v>
      </c>
      <c r="I128" s="73">
        <f t="shared" si="7"/>
        <v>22</v>
      </c>
      <c r="J128" s="72" t="str">
        <f ca="1">OFFSET(方块表!$I$2,MATCH(F128,方块表!B:B,0)-2,0,1,1)</f>
        <v>粉色羊毛</v>
      </c>
      <c r="K128" s="54" t="str">
        <f>IF(COUNTIF(B$1:$B128,B128)=1,VLOOKUP(B128,图纸表!$A:$D,4,1),"")</f>
        <v/>
      </c>
    </row>
    <row r="129" spans="1:11">
      <c r="A129" s="54">
        <f t="shared" si="5"/>
        <v>128</v>
      </c>
      <c r="B129" s="71">
        <v>12</v>
      </c>
      <c r="C129" s="71">
        <v>35</v>
      </c>
      <c r="D129" s="71">
        <v>7</v>
      </c>
      <c r="E129" s="71">
        <v>17</v>
      </c>
      <c r="F129" s="72">
        <f t="shared" si="4"/>
        <v>103507</v>
      </c>
      <c r="G129" s="73">
        <f ca="1">OFFSET(方块表!$K$2,MATCH(F129,方块表!B:B,0)-2,0,1,1)</f>
        <v>4</v>
      </c>
      <c r="H129" s="73">
        <f t="shared" ca="1" si="6"/>
        <v>68</v>
      </c>
      <c r="I129" s="73">
        <f t="shared" si="7"/>
        <v>17</v>
      </c>
      <c r="J129" s="72" t="str">
        <f ca="1">OFFSET(方块表!$I$2,MATCH(F129,方块表!B:B,0)-2,0,1,1)</f>
        <v>灰色羊毛</v>
      </c>
      <c r="K129" s="54" t="str">
        <f>IF(COUNTIF(B$1:$B129,B129)=1,VLOOKUP(B129,图纸表!$A:$D,4,1),"")</f>
        <v/>
      </c>
    </row>
    <row r="130" spans="1:11">
      <c r="A130" s="54">
        <f t="shared" si="5"/>
        <v>129</v>
      </c>
      <c r="B130" s="71">
        <v>12</v>
      </c>
      <c r="C130" s="71">
        <v>35</v>
      </c>
      <c r="D130" s="71">
        <v>14</v>
      </c>
      <c r="E130" s="71">
        <v>18</v>
      </c>
      <c r="F130" s="72">
        <f t="shared" ref="F130:F193" si="8">_xlfn.NUMBERVALUE(CONCATENATE(1,IF(LEN(C130)=1,"00"&amp;C130,IF(LEN(C130)=2,"0"&amp;C130,C130)),IF(LEN(D130)=1,"0"&amp;D130,D130)))</f>
        <v>103514</v>
      </c>
      <c r="G130" s="73">
        <f ca="1">OFFSET(方块表!$K$2,MATCH(F130,方块表!B:B,0)-2,0,1,1)</f>
        <v>4</v>
      </c>
      <c r="H130" s="73">
        <f t="shared" ca="1" si="6"/>
        <v>72</v>
      </c>
      <c r="I130" s="73">
        <f t="shared" si="7"/>
        <v>18</v>
      </c>
      <c r="J130" s="72" t="str">
        <f ca="1">OFFSET(方块表!$I$2,MATCH(F130,方块表!B:B,0)-2,0,1,1)</f>
        <v>红色羊毛</v>
      </c>
      <c r="K130" s="54" t="str">
        <f>IF(COUNTIF(B$1:$B130,B130)=1,VLOOKUP(B130,图纸表!$A:$D,4,1),"")</f>
        <v/>
      </c>
    </row>
    <row r="131" spans="1:11">
      <c r="A131" s="54">
        <f t="shared" ref="A131:A194" si="9">ROW()-1</f>
        <v>130</v>
      </c>
      <c r="B131" s="71">
        <v>12</v>
      </c>
      <c r="C131" s="71">
        <v>35</v>
      </c>
      <c r="D131" s="71">
        <v>15</v>
      </c>
      <c r="E131" s="71">
        <v>17</v>
      </c>
      <c r="F131" s="72">
        <f t="shared" si="8"/>
        <v>103515</v>
      </c>
      <c r="G131" s="73">
        <f ca="1">OFFSET(方块表!$K$2,MATCH(F131,方块表!B:B,0)-2,0,1,1)</f>
        <v>4</v>
      </c>
      <c r="H131" s="73">
        <f t="shared" ref="H131:H194" ca="1" si="10">G131*E131</f>
        <v>68</v>
      </c>
      <c r="I131" s="73">
        <f t="shared" ref="I131:I194" si="11">E131</f>
        <v>17</v>
      </c>
      <c r="J131" s="72" t="str">
        <f ca="1">OFFSET(方块表!$I$2,MATCH(F131,方块表!B:B,0)-2,0,1,1)</f>
        <v>黑色羊毛</v>
      </c>
      <c r="K131" s="54" t="str">
        <f>IF(COUNTIF(B$1:$B131,B131)=1,VLOOKUP(B131,图纸表!$A:$D,4,1),"")</f>
        <v/>
      </c>
    </row>
    <row r="132" spans="1:11">
      <c r="A132" s="54">
        <f t="shared" si="9"/>
        <v>131</v>
      </c>
      <c r="B132" s="71">
        <v>12</v>
      </c>
      <c r="C132" s="71">
        <v>89</v>
      </c>
      <c r="D132" s="71">
        <v>0</v>
      </c>
      <c r="E132" s="71">
        <v>7</v>
      </c>
      <c r="F132" s="72">
        <f t="shared" si="8"/>
        <v>108900</v>
      </c>
      <c r="G132" s="73">
        <f ca="1">OFFSET(方块表!$K$2,MATCH(F132,方块表!B:B,0)-2,0,1,1)</f>
        <v>10</v>
      </c>
      <c r="H132" s="73">
        <f t="shared" ca="1" si="10"/>
        <v>70</v>
      </c>
      <c r="I132" s="73">
        <f t="shared" si="11"/>
        <v>7</v>
      </c>
      <c r="J132" s="72" t="str">
        <f ca="1">OFFSET(方块表!$I$2,MATCH(F132,方块表!B:B,0)-2,0,1,1)</f>
        <v>萤石</v>
      </c>
      <c r="K132" s="54" t="str">
        <f>IF(COUNTIF(B$1:$B132,B132)=1,VLOOKUP(B132,图纸表!$A:$D,4,1),"")</f>
        <v/>
      </c>
    </row>
    <row r="133" spans="1:11">
      <c r="A133" s="54">
        <f t="shared" si="9"/>
        <v>132</v>
      </c>
      <c r="B133" s="71">
        <v>13</v>
      </c>
      <c r="C133" s="71">
        <v>5</v>
      </c>
      <c r="D133" s="71">
        <v>0</v>
      </c>
      <c r="E133" s="71">
        <v>53</v>
      </c>
      <c r="F133" s="72">
        <f t="shared" si="8"/>
        <v>100500</v>
      </c>
      <c r="G133" s="73">
        <f ca="1">OFFSET(方块表!$K$2,MATCH(F133,方块表!B:B,0)-2,0,1,1)</f>
        <v>4</v>
      </c>
      <c r="H133" s="73">
        <f t="shared" ca="1" si="10"/>
        <v>212</v>
      </c>
      <c r="I133" s="73">
        <f t="shared" si="11"/>
        <v>53</v>
      </c>
      <c r="J133" s="72" t="str">
        <f ca="1">OFFSET(方块表!$I$2,MATCH(F133,方块表!B:B,0)-2,0,1,1)</f>
        <v>橡木板</v>
      </c>
      <c r="K133" s="54" t="str">
        <f>IF(COUNTIF(B$1:$B133,B133)=1,VLOOKUP(B133,图纸表!$A:$D,4,1),"")</f>
        <v>build_08_11x11x13-1.schematic</v>
      </c>
    </row>
    <row r="134" spans="1:11">
      <c r="A134" s="54">
        <f t="shared" si="9"/>
        <v>133</v>
      </c>
      <c r="B134" s="71">
        <v>13</v>
      </c>
      <c r="C134" s="71">
        <v>5</v>
      </c>
      <c r="D134" s="71">
        <v>1</v>
      </c>
      <c r="E134" s="71">
        <v>12</v>
      </c>
      <c r="F134" s="72">
        <f t="shared" si="8"/>
        <v>100501</v>
      </c>
      <c r="G134" s="73">
        <f ca="1">OFFSET(方块表!$K$2,MATCH(F134,方块表!B:B,0)-2,0,1,1)</f>
        <v>4</v>
      </c>
      <c r="H134" s="73">
        <f t="shared" ca="1" si="10"/>
        <v>48</v>
      </c>
      <c r="I134" s="73">
        <f t="shared" si="11"/>
        <v>12</v>
      </c>
      <c r="J134" s="72" t="str">
        <f ca="1">OFFSET(方块表!$I$2,MATCH(F134,方块表!B:B,0)-2,0,1,1)</f>
        <v>云杉木板</v>
      </c>
      <c r="K134" s="54" t="str">
        <f>IF(COUNTIF(B$1:$B134,B134)=1,VLOOKUP(B134,图纸表!$A:$D,4,1),"")</f>
        <v/>
      </c>
    </row>
    <row r="135" spans="1:11">
      <c r="A135" s="54">
        <f t="shared" si="9"/>
        <v>134</v>
      </c>
      <c r="B135" s="71">
        <v>13</v>
      </c>
      <c r="C135" s="71">
        <v>5</v>
      </c>
      <c r="D135" s="71">
        <v>2</v>
      </c>
      <c r="E135" s="71">
        <v>34</v>
      </c>
      <c r="F135" s="72">
        <f t="shared" si="8"/>
        <v>100502</v>
      </c>
      <c r="G135" s="73">
        <f ca="1">OFFSET(方块表!$K$2,MATCH(F135,方块表!B:B,0)-2,0,1,1)</f>
        <v>4</v>
      </c>
      <c r="H135" s="73">
        <f t="shared" ca="1" si="10"/>
        <v>136</v>
      </c>
      <c r="I135" s="73">
        <f t="shared" si="11"/>
        <v>34</v>
      </c>
      <c r="J135" s="72" t="str">
        <f ca="1">OFFSET(方块表!$I$2,MATCH(F135,方块表!B:B,0)-2,0,1,1)</f>
        <v>桦树木板</v>
      </c>
      <c r="K135" s="54" t="str">
        <f>IF(COUNTIF(B$1:$B135,B135)=1,VLOOKUP(B135,图纸表!$A:$D,4,1),"")</f>
        <v/>
      </c>
    </row>
    <row r="136" spans="1:11">
      <c r="A136" s="54">
        <f t="shared" si="9"/>
        <v>135</v>
      </c>
      <c r="B136" s="71">
        <v>13</v>
      </c>
      <c r="C136" s="71">
        <v>17</v>
      </c>
      <c r="D136" s="71">
        <v>0</v>
      </c>
      <c r="E136" s="71">
        <v>46</v>
      </c>
      <c r="F136" s="72">
        <f t="shared" si="8"/>
        <v>101700</v>
      </c>
      <c r="G136" s="73">
        <f ca="1">OFFSET(方块表!$K$2,MATCH(F136,方块表!B:B,0)-2,0,1,1)</f>
        <v>2</v>
      </c>
      <c r="H136" s="73">
        <f t="shared" ca="1" si="10"/>
        <v>92</v>
      </c>
      <c r="I136" s="73">
        <f t="shared" si="11"/>
        <v>46</v>
      </c>
      <c r="J136" s="72" t="str">
        <f ca="1">OFFSET(方块表!$I$2,MATCH(F136,方块表!B:B,0)-2,0,1,1)</f>
        <v>橡树木</v>
      </c>
      <c r="K136" s="54" t="str">
        <f>IF(COUNTIF(B$1:$B136,B136)=1,VLOOKUP(B136,图纸表!$A:$D,4,1),"")</f>
        <v/>
      </c>
    </row>
    <row r="137" spans="1:11">
      <c r="A137" s="54">
        <f t="shared" si="9"/>
        <v>136</v>
      </c>
      <c r="B137" s="71">
        <v>13</v>
      </c>
      <c r="C137" s="71">
        <v>65</v>
      </c>
      <c r="D137" s="71">
        <v>0</v>
      </c>
      <c r="E137" s="71">
        <v>5</v>
      </c>
      <c r="F137" s="72">
        <f t="shared" si="8"/>
        <v>106500</v>
      </c>
      <c r="G137" s="73">
        <f ca="1">OFFSET(方块表!$K$2,MATCH(F137,方块表!B:B,0)-2,0,1,1)</f>
        <v>8</v>
      </c>
      <c r="H137" s="73">
        <f t="shared" ca="1" si="10"/>
        <v>40</v>
      </c>
      <c r="I137" s="73">
        <f t="shared" si="11"/>
        <v>5</v>
      </c>
      <c r="J137" s="72" t="str">
        <f ca="1">OFFSET(方块表!$I$2,MATCH(F137,方块表!B:B,0)-2,0,1,1)</f>
        <v>梯子</v>
      </c>
      <c r="K137" s="54" t="str">
        <f>IF(COUNTIF(B$1:$B137,B137)=1,VLOOKUP(B137,图纸表!$A:$D,4,1),"")</f>
        <v/>
      </c>
    </row>
    <row r="138" spans="1:11">
      <c r="A138" s="54">
        <f t="shared" si="9"/>
        <v>137</v>
      </c>
      <c r="B138" s="71">
        <v>13</v>
      </c>
      <c r="C138" s="71">
        <v>72</v>
      </c>
      <c r="D138" s="71">
        <v>0</v>
      </c>
      <c r="E138" s="71">
        <v>1</v>
      </c>
      <c r="F138" s="72">
        <f t="shared" si="8"/>
        <v>107200</v>
      </c>
      <c r="G138" s="73">
        <f ca="1">OFFSET(方块表!$K$2,MATCH(F138,方块表!B:B,0)-2,0,1,1)</f>
        <v>6</v>
      </c>
      <c r="H138" s="73">
        <f t="shared" ca="1" si="10"/>
        <v>6</v>
      </c>
      <c r="I138" s="73">
        <f t="shared" si="11"/>
        <v>1</v>
      </c>
      <c r="J138" s="72" t="str">
        <f ca="1">OFFSET(方块表!$I$2,MATCH(F138,方块表!B:B,0)-2,0,1,1)</f>
        <v>木质压力板</v>
      </c>
      <c r="K138" s="54" t="str">
        <f>IF(COUNTIF(B$1:$B138,B138)=1,VLOOKUP(B138,图纸表!$A:$D,4,1),"")</f>
        <v/>
      </c>
    </row>
    <row r="139" spans="1:11">
      <c r="A139" s="54">
        <f t="shared" si="9"/>
        <v>138</v>
      </c>
      <c r="B139" s="71">
        <v>13</v>
      </c>
      <c r="C139" s="71">
        <v>85</v>
      </c>
      <c r="D139" s="71">
        <v>0</v>
      </c>
      <c r="E139" s="71">
        <v>1</v>
      </c>
      <c r="F139" s="72">
        <f t="shared" si="8"/>
        <v>108500</v>
      </c>
      <c r="G139" s="73">
        <f ca="1">OFFSET(方块表!$K$2,MATCH(F139,方块表!B:B,0)-2,0,1,1)</f>
        <v>6</v>
      </c>
      <c r="H139" s="73">
        <f t="shared" ca="1" si="10"/>
        <v>6</v>
      </c>
      <c r="I139" s="73">
        <f t="shared" si="11"/>
        <v>1</v>
      </c>
      <c r="J139" s="72" t="str">
        <f ca="1">OFFSET(方块表!$I$2,MATCH(F139,方块表!B:B,0)-2,0,1,1)</f>
        <v>橡木栅栏</v>
      </c>
      <c r="K139" s="54" t="str">
        <f>IF(COUNTIF(B$1:$B139,B139)=1,VLOOKUP(B139,图纸表!$A:$D,4,1),"")</f>
        <v/>
      </c>
    </row>
    <row r="140" spans="1:11">
      <c r="A140" s="54">
        <f t="shared" si="9"/>
        <v>139</v>
      </c>
      <c r="B140" s="71">
        <v>13</v>
      </c>
      <c r="C140" s="71">
        <v>98</v>
      </c>
      <c r="D140" s="71">
        <v>0</v>
      </c>
      <c r="E140" s="71">
        <v>117</v>
      </c>
      <c r="F140" s="72">
        <f t="shared" si="8"/>
        <v>109800</v>
      </c>
      <c r="G140" s="73">
        <f ca="1">OFFSET(方块表!$K$2,MATCH(F140,方块表!B:B,0)-2,0,1,1)</f>
        <v>4</v>
      </c>
      <c r="H140" s="73">
        <f t="shared" ca="1" si="10"/>
        <v>468</v>
      </c>
      <c r="I140" s="73">
        <f t="shared" si="11"/>
        <v>117</v>
      </c>
      <c r="J140" s="72" t="str">
        <f ca="1">OFFSET(方块表!$I$2,MATCH(F140,方块表!B:B,0)-2,0,1,1)</f>
        <v>石砖</v>
      </c>
      <c r="K140" s="54" t="str">
        <f>IF(COUNTIF(B$1:$B140,B140)=1,VLOOKUP(B140,图纸表!$A:$D,4,1),"")</f>
        <v/>
      </c>
    </row>
    <row r="141" spans="1:11">
      <c r="A141" s="54">
        <f t="shared" si="9"/>
        <v>140</v>
      </c>
      <c r="B141" s="71">
        <v>13</v>
      </c>
      <c r="C141" s="71">
        <v>126</v>
      </c>
      <c r="D141" s="71">
        <v>0</v>
      </c>
      <c r="E141" s="71">
        <v>13</v>
      </c>
      <c r="F141" s="72">
        <f t="shared" si="8"/>
        <v>112600</v>
      </c>
      <c r="G141" s="73">
        <f ca="1">OFFSET(方块表!$K$2,MATCH(F141,方块表!B:B,0)-2,0,1,1)</f>
        <v>6</v>
      </c>
      <c r="H141" s="73">
        <f t="shared" ca="1" si="10"/>
        <v>78</v>
      </c>
      <c r="I141" s="73">
        <f t="shared" si="11"/>
        <v>13</v>
      </c>
      <c r="J141" s="72" t="str">
        <f ca="1">OFFSET(方块表!$I$2,MATCH(F141,方块表!B:B,0)-2,0,1,1)</f>
        <v>单层橡木板</v>
      </c>
      <c r="K141" s="54" t="str">
        <f>IF(COUNTIF(B$1:$B141,B141)=1,VLOOKUP(B141,图纸表!$A:$D,4,1),"")</f>
        <v/>
      </c>
    </row>
    <row r="142" spans="1:11">
      <c r="A142" s="54">
        <f t="shared" si="9"/>
        <v>141</v>
      </c>
      <c r="B142" s="71">
        <v>13</v>
      </c>
      <c r="C142" s="71">
        <v>126</v>
      </c>
      <c r="D142" s="71">
        <v>2</v>
      </c>
      <c r="E142" s="71">
        <v>33</v>
      </c>
      <c r="F142" s="72">
        <f t="shared" si="8"/>
        <v>112602</v>
      </c>
      <c r="G142" s="73">
        <f ca="1">OFFSET(方块表!$K$2,MATCH(F142,方块表!B:B,0)-2,0,1,1)</f>
        <v>6</v>
      </c>
      <c r="H142" s="73">
        <f t="shared" ca="1" si="10"/>
        <v>198</v>
      </c>
      <c r="I142" s="73">
        <f t="shared" si="11"/>
        <v>33</v>
      </c>
      <c r="J142" s="72" t="str">
        <f ca="1">OFFSET(方块表!$I$2,MATCH(F142,方块表!B:B,0)-2,0,1,1)</f>
        <v>单层桦树木板</v>
      </c>
      <c r="K142" s="54" t="str">
        <f>IF(COUNTIF(B$1:$B142,B142)=1,VLOOKUP(B142,图纸表!$A:$D,4,1),"")</f>
        <v/>
      </c>
    </row>
    <row r="143" spans="1:11">
      <c r="A143" s="54">
        <f t="shared" si="9"/>
        <v>142</v>
      </c>
      <c r="B143" s="71">
        <v>13</v>
      </c>
      <c r="C143" s="71">
        <v>134</v>
      </c>
      <c r="D143" s="71">
        <v>0</v>
      </c>
      <c r="E143" s="71">
        <v>108</v>
      </c>
      <c r="F143" s="72">
        <f t="shared" si="8"/>
        <v>113400</v>
      </c>
      <c r="G143" s="73">
        <f ca="1">OFFSET(方块表!$K$2,MATCH(F143,方块表!B:B,0)-2,0,1,1)</f>
        <v>6</v>
      </c>
      <c r="H143" s="73">
        <f t="shared" ca="1" si="10"/>
        <v>648</v>
      </c>
      <c r="I143" s="73">
        <f t="shared" si="11"/>
        <v>108</v>
      </c>
      <c r="J143" s="72" t="str">
        <f ca="1">OFFSET(方块表!$I$2,MATCH(F143,方块表!B:B,0)-2,0,1,1)</f>
        <v>云杉木楼梯</v>
      </c>
      <c r="K143" s="54" t="str">
        <f>IF(COUNTIF(B$1:$B143,B143)=1,VLOOKUP(B143,图纸表!$A:$D,4,1),"")</f>
        <v/>
      </c>
    </row>
    <row r="144" spans="1:11">
      <c r="A144" s="54">
        <f t="shared" si="9"/>
        <v>143</v>
      </c>
      <c r="B144" s="71">
        <v>13</v>
      </c>
      <c r="C144" s="71">
        <v>135</v>
      </c>
      <c r="D144" s="71">
        <v>0</v>
      </c>
      <c r="E144" s="71">
        <v>2</v>
      </c>
      <c r="F144" s="72">
        <f t="shared" si="8"/>
        <v>113500</v>
      </c>
      <c r="G144" s="73">
        <f ca="1">OFFSET(方块表!$K$2,MATCH(F144,方块表!B:B,0)-2,0,1,1)</f>
        <v>6</v>
      </c>
      <c r="H144" s="73">
        <f t="shared" ca="1" si="10"/>
        <v>12</v>
      </c>
      <c r="I144" s="73">
        <f t="shared" si="11"/>
        <v>2</v>
      </c>
      <c r="J144" s="72" t="str">
        <f ca="1">OFFSET(方块表!$I$2,MATCH(F144,方块表!B:B,0)-2,0,1,1)</f>
        <v>桦树木楼梯</v>
      </c>
      <c r="K144" s="54" t="str">
        <f>IF(COUNTIF(B$1:$B144,B144)=1,VLOOKUP(B144,图纸表!$A:$D,4,1),"")</f>
        <v/>
      </c>
    </row>
    <row r="145" spans="1:11">
      <c r="A145" s="54">
        <f t="shared" si="9"/>
        <v>144</v>
      </c>
      <c r="B145" s="71">
        <v>13</v>
      </c>
      <c r="C145" s="71">
        <v>160</v>
      </c>
      <c r="D145" s="71">
        <v>0</v>
      </c>
      <c r="E145" s="71">
        <v>30</v>
      </c>
      <c r="F145" s="72">
        <f t="shared" si="8"/>
        <v>116000</v>
      </c>
      <c r="G145" s="73">
        <f ca="1">OFFSET(方块表!$K$2,MATCH(F145,方块表!B:B,0)-2,0,1,1)</f>
        <v>8</v>
      </c>
      <c r="H145" s="73">
        <f t="shared" ca="1" si="10"/>
        <v>240</v>
      </c>
      <c r="I145" s="73">
        <f t="shared" si="11"/>
        <v>30</v>
      </c>
      <c r="J145" s="72" t="str">
        <f ca="1">OFFSET(方块表!$I$2,MATCH(F145,方块表!B:B,0)-2,0,1,1)</f>
        <v>白色钢化玻璃窗格</v>
      </c>
      <c r="K145" s="54" t="str">
        <f>IF(COUNTIF(B$1:$B145,B145)=1,VLOOKUP(B145,图纸表!$A:$D,4,1),"")</f>
        <v/>
      </c>
    </row>
    <row r="146" spans="1:11">
      <c r="A146" s="54">
        <f t="shared" si="9"/>
        <v>145</v>
      </c>
      <c r="B146" s="71">
        <v>14</v>
      </c>
      <c r="C146" s="71">
        <v>35</v>
      </c>
      <c r="D146" s="71">
        <v>0</v>
      </c>
      <c r="E146" s="71">
        <v>42</v>
      </c>
      <c r="F146" s="72">
        <f t="shared" si="8"/>
        <v>103500</v>
      </c>
      <c r="G146" s="73">
        <f ca="1">OFFSET(方块表!$K$2,MATCH(F146,方块表!B:B,0)-2,0,1,1)</f>
        <v>4</v>
      </c>
      <c r="H146" s="73">
        <f t="shared" ca="1" si="10"/>
        <v>168</v>
      </c>
      <c r="I146" s="73">
        <f t="shared" si="11"/>
        <v>42</v>
      </c>
      <c r="J146" s="72" t="str">
        <f ca="1">OFFSET(方块表!$I$2,MATCH(F146,方块表!B:B,0)-2,0,1,1)</f>
        <v>白色羊毛</v>
      </c>
      <c r="K146" s="54" t="str">
        <f>IF(COUNTIF(B$1:$B146,B146)=1,VLOOKUP(B146,图纸表!$A:$D,4,1),"")</f>
        <v>build_09_11x11x14-1.schematic</v>
      </c>
    </row>
    <row r="147" spans="1:11">
      <c r="A147" s="54">
        <f t="shared" si="9"/>
        <v>146</v>
      </c>
      <c r="B147" s="71">
        <v>14</v>
      </c>
      <c r="C147" s="71">
        <v>35</v>
      </c>
      <c r="D147" s="71">
        <v>1</v>
      </c>
      <c r="E147" s="71">
        <v>69</v>
      </c>
      <c r="F147" s="72">
        <f t="shared" si="8"/>
        <v>103501</v>
      </c>
      <c r="G147" s="73">
        <f ca="1">OFFSET(方块表!$K$2,MATCH(F147,方块表!B:B,0)-2,0,1,1)</f>
        <v>4</v>
      </c>
      <c r="H147" s="73">
        <f t="shared" ca="1" si="10"/>
        <v>276</v>
      </c>
      <c r="I147" s="73">
        <f t="shared" si="11"/>
        <v>69</v>
      </c>
      <c r="J147" s="72" t="str">
        <f ca="1">OFFSET(方块表!$I$2,MATCH(F147,方块表!B:B,0)-2,0,1,1)</f>
        <v>橙色羊毛</v>
      </c>
      <c r="K147" s="54" t="str">
        <f>IF(COUNTIF(B$1:$B147,B147)=1,VLOOKUP(B147,图纸表!$A:$D,4,1),"")</f>
        <v/>
      </c>
    </row>
    <row r="148" spans="1:11">
      <c r="A148" s="54">
        <f t="shared" si="9"/>
        <v>147</v>
      </c>
      <c r="B148" s="71">
        <v>14</v>
      </c>
      <c r="C148" s="71">
        <v>35</v>
      </c>
      <c r="D148" s="71">
        <v>2</v>
      </c>
      <c r="E148" s="71">
        <v>72</v>
      </c>
      <c r="F148" s="72">
        <f t="shared" si="8"/>
        <v>103502</v>
      </c>
      <c r="G148" s="73">
        <f ca="1">OFFSET(方块表!$K$2,MATCH(F148,方块表!B:B,0)-2,0,1,1)</f>
        <v>4</v>
      </c>
      <c r="H148" s="73">
        <f t="shared" ca="1" si="10"/>
        <v>288</v>
      </c>
      <c r="I148" s="73">
        <f t="shared" si="11"/>
        <v>72</v>
      </c>
      <c r="J148" s="72" t="str">
        <f ca="1">OFFSET(方块表!$I$2,MATCH(F148,方块表!B:B,0)-2,0,1,1)</f>
        <v>品红色羊毛</v>
      </c>
      <c r="K148" s="54" t="str">
        <f>IF(COUNTIF(B$1:$B148,B148)=1,VLOOKUP(B148,图纸表!$A:$D,4,1),"")</f>
        <v/>
      </c>
    </row>
    <row r="149" spans="1:11">
      <c r="A149" s="54">
        <f t="shared" si="9"/>
        <v>148</v>
      </c>
      <c r="B149" s="71">
        <v>14</v>
      </c>
      <c r="C149" s="71">
        <v>35</v>
      </c>
      <c r="D149" s="71">
        <v>3</v>
      </c>
      <c r="E149" s="71">
        <v>20</v>
      </c>
      <c r="F149" s="72">
        <f t="shared" si="8"/>
        <v>103503</v>
      </c>
      <c r="G149" s="73">
        <f ca="1">OFFSET(方块表!$K$2,MATCH(F149,方块表!B:B,0)-2,0,1,1)</f>
        <v>4</v>
      </c>
      <c r="H149" s="73">
        <f t="shared" ca="1" si="10"/>
        <v>80</v>
      </c>
      <c r="I149" s="73">
        <f t="shared" si="11"/>
        <v>20</v>
      </c>
      <c r="J149" s="72" t="str">
        <f ca="1">OFFSET(方块表!$I$2,MATCH(F149,方块表!B:B,0)-2,0,1,1)</f>
        <v>浅蓝色羊毛</v>
      </c>
      <c r="K149" s="54" t="str">
        <f>IF(COUNTIF(B$1:$B149,B149)=1,VLOOKUP(B149,图纸表!$A:$D,4,1),"")</f>
        <v/>
      </c>
    </row>
    <row r="150" spans="1:11">
      <c r="A150" s="54">
        <f t="shared" si="9"/>
        <v>149</v>
      </c>
      <c r="B150" s="71">
        <v>14</v>
      </c>
      <c r="C150" s="71">
        <v>35</v>
      </c>
      <c r="D150" s="71">
        <v>4</v>
      </c>
      <c r="E150" s="71">
        <v>20</v>
      </c>
      <c r="F150" s="72">
        <f t="shared" si="8"/>
        <v>103504</v>
      </c>
      <c r="G150" s="73">
        <f ca="1">OFFSET(方块表!$K$2,MATCH(F150,方块表!B:B,0)-2,0,1,1)</f>
        <v>4</v>
      </c>
      <c r="H150" s="73">
        <f t="shared" ca="1" si="10"/>
        <v>80</v>
      </c>
      <c r="I150" s="73">
        <f t="shared" si="11"/>
        <v>20</v>
      </c>
      <c r="J150" s="72" t="str">
        <f ca="1">OFFSET(方块表!$I$2,MATCH(F150,方块表!B:B,0)-2,0,1,1)</f>
        <v>黄色羊毛</v>
      </c>
      <c r="K150" s="54" t="str">
        <f>IF(COUNTIF(B$1:$B150,B150)=1,VLOOKUP(B150,图纸表!$A:$D,4,1),"")</f>
        <v/>
      </c>
    </row>
    <row r="151" spans="1:11">
      <c r="A151" s="54">
        <f t="shared" si="9"/>
        <v>150</v>
      </c>
      <c r="B151" s="71">
        <v>14</v>
      </c>
      <c r="C151" s="71">
        <v>35</v>
      </c>
      <c r="D151" s="71">
        <v>6</v>
      </c>
      <c r="E151" s="71">
        <v>20</v>
      </c>
      <c r="F151" s="72">
        <f t="shared" si="8"/>
        <v>103506</v>
      </c>
      <c r="G151" s="73">
        <f ca="1">OFFSET(方块表!$K$2,MATCH(F151,方块表!B:B,0)-2,0,1,1)</f>
        <v>4</v>
      </c>
      <c r="H151" s="73">
        <f t="shared" ca="1" si="10"/>
        <v>80</v>
      </c>
      <c r="I151" s="73">
        <f t="shared" si="11"/>
        <v>20</v>
      </c>
      <c r="J151" s="72" t="str">
        <f ca="1">OFFSET(方块表!$I$2,MATCH(F151,方块表!B:B,0)-2,0,1,1)</f>
        <v>粉色羊毛</v>
      </c>
      <c r="K151" s="54" t="str">
        <f>IF(COUNTIF(B$1:$B151,B151)=1,VLOOKUP(B151,图纸表!$A:$D,4,1),"")</f>
        <v/>
      </c>
    </row>
    <row r="152" spans="1:11">
      <c r="A152" s="54">
        <f t="shared" si="9"/>
        <v>151</v>
      </c>
      <c r="B152" s="71">
        <v>14</v>
      </c>
      <c r="C152" s="71">
        <v>53</v>
      </c>
      <c r="D152" s="71">
        <v>0</v>
      </c>
      <c r="E152" s="71">
        <v>2</v>
      </c>
      <c r="F152" s="72">
        <f t="shared" si="8"/>
        <v>105300</v>
      </c>
      <c r="G152" s="73">
        <f ca="1">OFFSET(方块表!$K$2,MATCH(F152,方块表!B:B,0)-2,0,1,1)</f>
        <v>6</v>
      </c>
      <c r="H152" s="73">
        <f t="shared" ca="1" si="10"/>
        <v>12</v>
      </c>
      <c r="I152" s="73">
        <f t="shared" si="11"/>
        <v>2</v>
      </c>
      <c r="J152" s="72" t="str">
        <f ca="1">OFFSET(方块表!$I$2,MATCH(F152,方块表!B:B,0)-2,0,1,1)</f>
        <v>橡木楼梯</v>
      </c>
      <c r="K152" s="54" t="str">
        <f>IF(COUNTIF(B$1:$B152,B152)=1,VLOOKUP(B152,图纸表!$A:$D,4,1),"")</f>
        <v/>
      </c>
    </row>
    <row r="153" spans="1:11">
      <c r="A153" s="54">
        <f t="shared" si="9"/>
        <v>152</v>
      </c>
      <c r="B153" s="71">
        <v>14</v>
      </c>
      <c r="C153" s="71">
        <v>65</v>
      </c>
      <c r="D153" s="71">
        <v>0</v>
      </c>
      <c r="E153" s="71">
        <v>3</v>
      </c>
      <c r="F153" s="72">
        <f t="shared" si="8"/>
        <v>106500</v>
      </c>
      <c r="G153" s="73">
        <f ca="1">OFFSET(方块表!$K$2,MATCH(F153,方块表!B:B,0)-2,0,1,1)</f>
        <v>8</v>
      </c>
      <c r="H153" s="73">
        <f t="shared" ca="1" si="10"/>
        <v>24</v>
      </c>
      <c r="I153" s="73">
        <f t="shared" si="11"/>
        <v>3</v>
      </c>
      <c r="J153" s="72" t="str">
        <f ca="1">OFFSET(方块表!$I$2,MATCH(F153,方块表!B:B,0)-2,0,1,1)</f>
        <v>梯子</v>
      </c>
      <c r="K153" s="54" t="str">
        <f>IF(COUNTIF(B$1:$B153,B153)=1,VLOOKUP(B153,图纸表!$A:$D,4,1),"")</f>
        <v/>
      </c>
    </row>
    <row r="154" spans="1:11">
      <c r="A154" s="54">
        <f t="shared" si="9"/>
        <v>153</v>
      </c>
      <c r="B154" s="71">
        <v>14</v>
      </c>
      <c r="C154" s="71">
        <v>72</v>
      </c>
      <c r="D154" s="71">
        <v>0</v>
      </c>
      <c r="E154" s="71">
        <v>2</v>
      </c>
      <c r="F154" s="72">
        <f t="shared" si="8"/>
        <v>107200</v>
      </c>
      <c r="G154" s="73">
        <f ca="1">OFFSET(方块表!$K$2,MATCH(F154,方块表!B:B,0)-2,0,1,1)</f>
        <v>6</v>
      </c>
      <c r="H154" s="73">
        <f t="shared" ca="1" si="10"/>
        <v>12</v>
      </c>
      <c r="I154" s="73">
        <f t="shared" si="11"/>
        <v>2</v>
      </c>
      <c r="J154" s="72" t="str">
        <f ca="1">OFFSET(方块表!$I$2,MATCH(F154,方块表!B:B,0)-2,0,1,1)</f>
        <v>木质压力板</v>
      </c>
      <c r="K154" s="54" t="str">
        <f>IF(COUNTIF(B$1:$B154,B154)=1,VLOOKUP(B154,图纸表!$A:$D,4,1),"")</f>
        <v/>
      </c>
    </row>
    <row r="155" spans="1:11">
      <c r="A155" s="54">
        <f t="shared" si="9"/>
        <v>154</v>
      </c>
      <c r="B155" s="71">
        <v>14</v>
      </c>
      <c r="C155" s="71">
        <v>85</v>
      </c>
      <c r="D155" s="71">
        <v>0</v>
      </c>
      <c r="E155" s="71">
        <v>12</v>
      </c>
      <c r="F155" s="72">
        <f t="shared" si="8"/>
        <v>108500</v>
      </c>
      <c r="G155" s="73">
        <f ca="1">OFFSET(方块表!$K$2,MATCH(F155,方块表!B:B,0)-2,0,1,1)</f>
        <v>6</v>
      </c>
      <c r="H155" s="73">
        <f t="shared" ca="1" si="10"/>
        <v>72</v>
      </c>
      <c r="I155" s="73">
        <f t="shared" si="11"/>
        <v>12</v>
      </c>
      <c r="J155" s="72" t="str">
        <f ca="1">OFFSET(方块表!$I$2,MATCH(F155,方块表!B:B,0)-2,0,1,1)</f>
        <v>橡木栅栏</v>
      </c>
      <c r="K155" s="54" t="str">
        <f>IF(COUNTIF(B$1:$B155,B155)=1,VLOOKUP(B155,图纸表!$A:$D,4,1),"")</f>
        <v/>
      </c>
    </row>
    <row r="156" spans="1:11">
      <c r="A156" s="54">
        <f t="shared" si="9"/>
        <v>155</v>
      </c>
      <c r="B156" s="71">
        <v>14</v>
      </c>
      <c r="C156" s="71">
        <v>155</v>
      </c>
      <c r="D156" s="71">
        <v>0</v>
      </c>
      <c r="E156" s="71">
        <v>10</v>
      </c>
      <c r="F156" s="72">
        <f t="shared" si="8"/>
        <v>115500</v>
      </c>
      <c r="G156" s="73">
        <f ca="1">OFFSET(方块表!$K$2,MATCH(F156,方块表!B:B,0)-2,0,1,1)</f>
        <v>6</v>
      </c>
      <c r="H156" s="73">
        <f t="shared" ca="1" si="10"/>
        <v>60</v>
      </c>
      <c r="I156" s="73">
        <f t="shared" si="11"/>
        <v>10</v>
      </c>
      <c r="J156" s="72" t="str">
        <f ca="1">OFFSET(方块表!$I$2,MATCH(F156,方块表!B:B,0)-2,0,1,1)</f>
        <v>石英</v>
      </c>
      <c r="K156" s="54" t="str">
        <f>IF(COUNTIF(B$1:$B156,B156)=1,VLOOKUP(B156,图纸表!$A:$D,4,1),"")</f>
        <v/>
      </c>
    </row>
    <row r="157" spans="1:11">
      <c r="A157" s="54">
        <f t="shared" si="9"/>
        <v>156</v>
      </c>
      <c r="B157" s="71">
        <v>14</v>
      </c>
      <c r="C157" s="71">
        <v>156</v>
      </c>
      <c r="D157" s="71">
        <v>0</v>
      </c>
      <c r="E157" s="71">
        <v>7</v>
      </c>
      <c r="F157" s="72">
        <f t="shared" si="8"/>
        <v>115600</v>
      </c>
      <c r="G157" s="73">
        <f ca="1">OFFSET(方块表!$K$2,MATCH(F157,方块表!B:B,0)-2,0,1,1)</f>
        <v>8</v>
      </c>
      <c r="H157" s="73">
        <f t="shared" ca="1" si="10"/>
        <v>56</v>
      </c>
      <c r="I157" s="73">
        <f t="shared" si="11"/>
        <v>7</v>
      </c>
      <c r="J157" s="72" t="str">
        <f ca="1">OFFSET(方块表!$I$2,MATCH(F157,方块表!B:B,0)-2,0,1,1)</f>
        <v>石英楼梯</v>
      </c>
      <c r="K157" s="54" t="str">
        <f>IF(COUNTIF(B$1:$B157,B157)=1,VLOOKUP(B157,图纸表!$A:$D,4,1),"")</f>
        <v/>
      </c>
    </row>
    <row r="158" spans="1:11">
      <c r="A158" s="54">
        <f t="shared" si="9"/>
        <v>157</v>
      </c>
      <c r="B158" s="71">
        <v>14</v>
      </c>
      <c r="C158" s="71">
        <v>251</v>
      </c>
      <c r="D158" s="71">
        <v>0</v>
      </c>
      <c r="E158" s="71">
        <v>60</v>
      </c>
      <c r="F158" s="72">
        <f t="shared" si="8"/>
        <v>125100</v>
      </c>
      <c r="G158" s="73">
        <f ca="1">OFFSET(方块表!$K$2,MATCH(F158,方块表!B:B,0)-2,0,1,1)</f>
        <v>6</v>
      </c>
      <c r="H158" s="73">
        <f t="shared" ca="1" si="10"/>
        <v>360</v>
      </c>
      <c r="I158" s="73">
        <f t="shared" si="11"/>
        <v>60</v>
      </c>
      <c r="J158" s="72" t="str">
        <f ca="1">OFFSET(方块表!$I$2,MATCH(F158,方块表!B:B,0)-2,0,1,1)</f>
        <v>白色混凝土</v>
      </c>
      <c r="K158" s="54" t="str">
        <f>IF(COUNTIF(B$1:$B158,B158)=1,VLOOKUP(B158,图纸表!$A:$D,4,1),"")</f>
        <v/>
      </c>
    </row>
    <row r="159" spans="1:11">
      <c r="A159" s="54">
        <f t="shared" si="9"/>
        <v>158</v>
      </c>
      <c r="B159" s="71">
        <v>14</v>
      </c>
      <c r="C159" s="71">
        <v>251</v>
      </c>
      <c r="D159" s="71">
        <v>7</v>
      </c>
      <c r="E159" s="71">
        <v>61</v>
      </c>
      <c r="F159" s="72">
        <f t="shared" si="8"/>
        <v>125107</v>
      </c>
      <c r="G159" s="73">
        <f ca="1">OFFSET(方块表!$K$2,MATCH(F159,方块表!B:B,0)-2,0,1,1)</f>
        <v>6</v>
      </c>
      <c r="H159" s="73">
        <f t="shared" ca="1" si="10"/>
        <v>366</v>
      </c>
      <c r="I159" s="73">
        <f t="shared" si="11"/>
        <v>61</v>
      </c>
      <c r="J159" s="72" t="str">
        <f ca="1">OFFSET(方块表!$I$2,MATCH(F159,方块表!B:B,0)-2,0,1,1)</f>
        <v>灰色混凝土</v>
      </c>
      <c r="K159" s="54" t="str">
        <f>IF(COUNTIF(B$1:$B159,B159)=1,VLOOKUP(B159,图纸表!$A:$D,4,1),"")</f>
        <v/>
      </c>
    </row>
    <row r="160" spans="1:11">
      <c r="A160" s="54">
        <f t="shared" si="9"/>
        <v>159</v>
      </c>
      <c r="B160" s="71">
        <v>15</v>
      </c>
      <c r="C160" s="71">
        <v>12</v>
      </c>
      <c r="D160" s="71">
        <v>0</v>
      </c>
      <c r="E160" s="71">
        <v>80</v>
      </c>
      <c r="F160" s="72">
        <f t="shared" si="8"/>
        <v>101200</v>
      </c>
      <c r="G160" s="73">
        <f ca="1">OFFSET(方块表!$K$2,MATCH(F160,方块表!B:B,0)-2,0,1,1)</f>
        <v>0</v>
      </c>
      <c r="H160" s="73">
        <f t="shared" ca="1" si="10"/>
        <v>0</v>
      </c>
      <c r="I160" s="73">
        <f t="shared" si="11"/>
        <v>80</v>
      </c>
      <c r="J160" s="72" t="str">
        <f ca="1">OFFSET(方块表!$I$2,MATCH(F160,方块表!B:B,0)-2,0,1,1)</f>
        <v>沙子</v>
      </c>
      <c r="K160" s="54" t="str">
        <f>IF(COUNTIF(B$1:$B160,B160)=1,VLOOKUP(B160,图纸表!$A:$D,4,1),"")</f>
        <v>build_10_21x21x10-1.schematic</v>
      </c>
    </row>
    <row r="161" spans="1:11">
      <c r="A161" s="54">
        <f t="shared" si="9"/>
        <v>160</v>
      </c>
      <c r="B161" s="71">
        <v>15</v>
      </c>
      <c r="C161" s="71">
        <v>24</v>
      </c>
      <c r="D161" s="71">
        <v>0</v>
      </c>
      <c r="E161" s="71">
        <v>120</v>
      </c>
      <c r="F161" s="72">
        <f t="shared" si="8"/>
        <v>102400</v>
      </c>
      <c r="G161" s="73">
        <f ca="1">OFFSET(方块表!$K$2,MATCH(F161,方块表!B:B,0)-2,0,1,1)</f>
        <v>4</v>
      </c>
      <c r="H161" s="73">
        <f t="shared" ca="1" si="10"/>
        <v>480</v>
      </c>
      <c r="I161" s="73">
        <f t="shared" si="11"/>
        <v>120</v>
      </c>
      <c r="J161" s="72" t="str">
        <f ca="1">OFFSET(方块表!$I$2,MATCH(F161,方块表!B:B,0)-2,0,1,1)</f>
        <v>砂石</v>
      </c>
      <c r="K161" s="54" t="str">
        <f>IF(COUNTIF(B$1:$B161,B161)=1,VLOOKUP(B161,图纸表!$A:$D,4,1),"")</f>
        <v/>
      </c>
    </row>
    <row r="162" spans="1:11">
      <c r="A162" s="54">
        <f t="shared" si="9"/>
        <v>161</v>
      </c>
      <c r="B162" s="71">
        <v>15</v>
      </c>
      <c r="C162" s="71">
        <v>24</v>
      </c>
      <c r="D162" s="71">
        <v>2</v>
      </c>
      <c r="E162" s="71">
        <v>197</v>
      </c>
      <c r="F162" s="72">
        <f t="shared" si="8"/>
        <v>102402</v>
      </c>
      <c r="G162" s="73">
        <f ca="1">OFFSET(方块表!$K$2,MATCH(F162,方块表!B:B,0)-2,0,1,1)</f>
        <v>6</v>
      </c>
      <c r="H162" s="73">
        <f t="shared" ca="1" si="10"/>
        <v>1182</v>
      </c>
      <c r="I162" s="73">
        <f t="shared" si="11"/>
        <v>197</v>
      </c>
      <c r="J162" s="72" t="str">
        <f ca="1">OFFSET(方块表!$I$2,MATCH(F162,方块表!B:B,0)-2,0,1,1)</f>
        <v>光滑砂石</v>
      </c>
      <c r="K162" s="54" t="str">
        <f>IF(COUNTIF(B$1:$B162,B162)=1,VLOOKUP(B162,图纸表!$A:$D,4,1),"")</f>
        <v/>
      </c>
    </row>
    <row r="163" spans="1:11">
      <c r="A163" s="54">
        <f t="shared" si="9"/>
        <v>162</v>
      </c>
      <c r="B163" s="71">
        <v>15</v>
      </c>
      <c r="C163" s="71">
        <v>44</v>
      </c>
      <c r="D163" s="71">
        <v>1</v>
      </c>
      <c r="E163" s="71">
        <v>64</v>
      </c>
      <c r="F163" s="72">
        <f t="shared" si="8"/>
        <v>104401</v>
      </c>
      <c r="G163" s="73">
        <f ca="1">OFFSET(方块表!$K$2,MATCH(F163,方块表!B:B,0)-2,0,1,1)</f>
        <v>6</v>
      </c>
      <c r="H163" s="73">
        <f t="shared" ca="1" si="10"/>
        <v>384</v>
      </c>
      <c r="I163" s="73">
        <f t="shared" si="11"/>
        <v>64</v>
      </c>
      <c r="J163" s="72" t="str">
        <f ca="1">OFFSET(方块表!$I$2,MATCH(F163,方块表!B:B,0)-2,0,1,1)</f>
        <v>砂石板</v>
      </c>
      <c r="K163" s="54" t="str">
        <f>IF(COUNTIF(B$1:$B163,B163)=1,VLOOKUP(B163,图纸表!$A:$D,4,1),"")</f>
        <v/>
      </c>
    </row>
    <row r="164" spans="1:11">
      <c r="A164" s="54">
        <f t="shared" si="9"/>
        <v>163</v>
      </c>
      <c r="B164" s="71">
        <v>15</v>
      </c>
      <c r="C164" s="71">
        <v>85</v>
      </c>
      <c r="D164" s="71">
        <v>0</v>
      </c>
      <c r="E164" s="71">
        <v>56</v>
      </c>
      <c r="F164" s="72">
        <f t="shared" si="8"/>
        <v>108500</v>
      </c>
      <c r="G164" s="73">
        <f ca="1">OFFSET(方块表!$K$2,MATCH(F164,方块表!B:B,0)-2,0,1,1)</f>
        <v>6</v>
      </c>
      <c r="H164" s="73">
        <f t="shared" ca="1" si="10"/>
        <v>336</v>
      </c>
      <c r="I164" s="73">
        <f t="shared" si="11"/>
        <v>56</v>
      </c>
      <c r="J164" s="72" t="str">
        <f ca="1">OFFSET(方块表!$I$2,MATCH(F164,方块表!B:B,0)-2,0,1,1)</f>
        <v>橡木栅栏</v>
      </c>
      <c r="K164" s="54" t="str">
        <f>IF(COUNTIF(B$1:$B164,B164)=1,VLOOKUP(B164,图纸表!$A:$D,4,1),"")</f>
        <v/>
      </c>
    </row>
    <row r="165" spans="1:11">
      <c r="A165" s="54">
        <f t="shared" si="9"/>
        <v>164</v>
      </c>
      <c r="B165" s="71">
        <v>15</v>
      </c>
      <c r="C165" s="71">
        <v>126</v>
      </c>
      <c r="D165" s="71">
        <v>2</v>
      </c>
      <c r="E165" s="71">
        <v>52</v>
      </c>
      <c r="F165" s="72">
        <f t="shared" si="8"/>
        <v>112602</v>
      </c>
      <c r="G165" s="73">
        <f ca="1">OFFSET(方块表!$K$2,MATCH(F165,方块表!B:B,0)-2,0,1,1)</f>
        <v>6</v>
      </c>
      <c r="H165" s="73">
        <f t="shared" ca="1" si="10"/>
        <v>312</v>
      </c>
      <c r="I165" s="73">
        <f t="shared" si="11"/>
        <v>52</v>
      </c>
      <c r="J165" s="72" t="str">
        <f ca="1">OFFSET(方块表!$I$2,MATCH(F165,方块表!B:B,0)-2,0,1,1)</f>
        <v>单层桦树木板</v>
      </c>
      <c r="K165" s="54" t="str">
        <f>IF(COUNTIF(B$1:$B165,B165)=1,VLOOKUP(B165,图纸表!$A:$D,4,1),"")</f>
        <v/>
      </c>
    </row>
    <row r="166" spans="1:11">
      <c r="A166" s="54">
        <f t="shared" si="9"/>
        <v>165</v>
      </c>
      <c r="B166" s="71">
        <v>15</v>
      </c>
      <c r="C166" s="71">
        <v>160</v>
      </c>
      <c r="D166" s="71">
        <v>1</v>
      </c>
      <c r="E166" s="71">
        <v>142</v>
      </c>
      <c r="F166" s="72">
        <f t="shared" si="8"/>
        <v>116001</v>
      </c>
      <c r="G166" s="73">
        <f ca="1">OFFSET(方块表!$K$2,MATCH(F166,方块表!B:B,0)-2,0,1,1)</f>
        <v>8</v>
      </c>
      <c r="H166" s="73">
        <f t="shared" ca="1" si="10"/>
        <v>1136</v>
      </c>
      <c r="I166" s="73">
        <f t="shared" si="11"/>
        <v>142</v>
      </c>
      <c r="J166" s="72" t="str">
        <f ca="1">OFFSET(方块表!$I$2,MATCH(F166,方块表!B:B,0)-2,0,1,1)</f>
        <v>橙色钢化玻璃窗格</v>
      </c>
      <c r="K166" s="54" t="str">
        <f>IF(COUNTIF(B$1:$B166,B166)=1,VLOOKUP(B166,图纸表!$A:$D,4,1),"")</f>
        <v/>
      </c>
    </row>
    <row r="167" spans="1:11">
      <c r="A167" s="54">
        <f t="shared" si="9"/>
        <v>166</v>
      </c>
      <c r="B167" s="71">
        <v>16</v>
      </c>
      <c r="C167" s="71">
        <v>5</v>
      </c>
      <c r="D167" s="71">
        <v>5</v>
      </c>
      <c r="E167" s="71">
        <v>59</v>
      </c>
      <c r="F167" s="72">
        <f t="shared" si="8"/>
        <v>100505</v>
      </c>
      <c r="G167" s="73">
        <f ca="1">OFFSET(方块表!$K$2,MATCH(F167,方块表!B:B,0)-2,0,1,1)</f>
        <v>4</v>
      </c>
      <c r="H167" s="73">
        <f t="shared" ca="1" si="10"/>
        <v>236</v>
      </c>
      <c r="I167" s="73">
        <f t="shared" si="11"/>
        <v>59</v>
      </c>
      <c r="J167" s="72" t="str">
        <f ca="1">OFFSET(方块表!$I$2,MATCH(F167,方块表!B:B,0)-2,0,1,1)</f>
        <v>暗橡木板</v>
      </c>
      <c r="K167" s="54" t="str">
        <f>IF(COUNTIF(B$1:$B167,B167)=1,VLOOKUP(B167,图纸表!$A:$D,4,1),"")</f>
        <v>build_11_16x16x14-0.schematic</v>
      </c>
    </row>
    <row r="168" spans="1:11">
      <c r="A168" s="54">
        <f t="shared" si="9"/>
        <v>167</v>
      </c>
      <c r="B168" s="71">
        <v>16</v>
      </c>
      <c r="C168" s="71">
        <v>25</v>
      </c>
      <c r="D168" s="71">
        <v>0</v>
      </c>
      <c r="E168" s="71">
        <v>9</v>
      </c>
      <c r="F168" s="72">
        <f t="shared" si="8"/>
        <v>102500</v>
      </c>
      <c r="G168" s="73">
        <f ca="1">OFFSET(方块表!$K$2,MATCH(F168,方块表!B:B,0)-2,0,1,1)</f>
        <v>12</v>
      </c>
      <c r="H168" s="73">
        <f t="shared" ca="1" si="10"/>
        <v>108</v>
      </c>
      <c r="I168" s="73">
        <f t="shared" si="11"/>
        <v>9</v>
      </c>
      <c r="J168" s="72" t="str">
        <f ca="1">OFFSET(方块表!$I$2,MATCH(F168,方块表!B:B,0)-2,0,1,1)</f>
        <v>音乐盒</v>
      </c>
      <c r="K168" s="54" t="str">
        <f>IF(COUNTIF(B$1:$B168,B168)=1,VLOOKUP(B168,图纸表!$A:$D,4,1),"")</f>
        <v/>
      </c>
    </row>
    <row r="169" spans="1:11">
      <c r="A169" s="54">
        <f t="shared" si="9"/>
        <v>168</v>
      </c>
      <c r="B169" s="71">
        <v>16</v>
      </c>
      <c r="C169" s="71">
        <v>53</v>
      </c>
      <c r="D169" s="71">
        <v>0</v>
      </c>
      <c r="E169" s="71">
        <v>18</v>
      </c>
      <c r="F169" s="72">
        <f t="shared" si="8"/>
        <v>105300</v>
      </c>
      <c r="G169" s="73">
        <f ca="1">OFFSET(方块表!$K$2,MATCH(F169,方块表!B:B,0)-2,0,1,1)</f>
        <v>6</v>
      </c>
      <c r="H169" s="73">
        <f t="shared" ca="1" si="10"/>
        <v>108</v>
      </c>
      <c r="I169" s="73">
        <f t="shared" si="11"/>
        <v>18</v>
      </c>
      <c r="J169" s="72" t="str">
        <f ca="1">OFFSET(方块表!$I$2,MATCH(F169,方块表!B:B,0)-2,0,1,1)</f>
        <v>橡木楼梯</v>
      </c>
      <c r="K169" s="54" t="str">
        <f>IF(COUNTIF(B$1:$B169,B169)=1,VLOOKUP(B169,图纸表!$A:$D,4,1),"")</f>
        <v/>
      </c>
    </row>
    <row r="170" spans="1:11">
      <c r="A170" s="54">
        <f t="shared" si="9"/>
        <v>169</v>
      </c>
      <c r="B170" s="71">
        <v>16</v>
      </c>
      <c r="C170" s="71">
        <v>85</v>
      </c>
      <c r="D170" s="71">
        <v>0</v>
      </c>
      <c r="E170" s="71">
        <v>23</v>
      </c>
      <c r="F170" s="72">
        <f t="shared" si="8"/>
        <v>108500</v>
      </c>
      <c r="G170" s="73">
        <f ca="1">OFFSET(方块表!$K$2,MATCH(F170,方块表!B:B,0)-2,0,1,1)</f>
        <v>6</v>
      </c>
      <c r="H170" s="73">
        <f t="shared" ca="1" si="10"/>
        <v>138</v>
      </c>
      <c r="I170" s="73">
        <f t="shared" si="11"/>
        <v>23</v>
      </c>
      <c r="J170" s="72" t="str">
        <f ca="1">OFFSET(方块表!$I$2,MATCH(F170,方块表!B:B,0)-2,0,1,1)</f>
        <v>橡木栅栏</v>
      </c>
      <c r="K170" s="54" t="str">
        <f>IF(COUNTIF(B$1:$B170,B170)=1,VLOOKUP(B170,图纸表!$A:$D,4,1),"")</f>
        <v/>
      </c>
    </row>
    <row r="171" spans="1:11">
      <c r="A171" s="54">
        <f t="shared" si="9"/>
        <v>170</v>
      </c>
      <c r="B171" s="71">
        <v>16</v>
      </c>
      <c r="C171" s="71">
        <v>89</v>
      </c>
      <c r="D171" s="71">
        <v>0</v>
      </c>
      <c r="E171" s="71">
        <v>5</v>
      </c>
      <c r="F171" s="72">
        <f t="shared" si="8"/>
        <v>108900</v>
      </c>
      <c r="G171" s="73">
        <f ca="1">OFFSET(方块表!$K$2,MATCH(F171,方块表!B:B,0)-2,0,1,1)</f>
        <v>10</v>
      </c>
      <c r="H171" s="73">
        <f t="shared" ca="1" si="10"/>
        <v>50</v>
      </c>
      <c r="I171" s="73">
        <f t="shared" si="11"/>
        <v>5</v>
      </c>
      <c r="J171" s="72" t="str">
        <f ca="1">OFFSET(方块表!$I$2,MATCH(F171,方块表!B:B,0)-2,0,1,1)</f>
        <v>萤石</v>
      </c>
      <c r="K171" s="54" t="str">
        <f>IF(COUNTIF(B$1:$B171,B171)=1,VLOOKUP(B171,图纸表!$A:$D,4,1),"")</f>
        <v/>
      </c>
    </row>
    <row r="172" spans="1:11">
      <c r="A172" s="54">
        <f t="shared" si="9"/>
        <v>171</v>
      </c>
      <c r="B172" s="71">
        <v>16</v>
      </c>
      <c r="C172" s="71">
        <v>98</v>
      </c>
      <c r="D172" s="71">
        <v>0</v>
      </c>
      <c r="E172" s="71">
        <v>339</v>
      </c>
      <c r="F172" s="72">
        <f t="shared" si="8"/>
        <v>109800</v>
      </c>
      <c r="G172" s="73">
        <f ca="1">OFFSET(方块表!$K$2,MATCH(F172,方块表!B:B,0)-2,0,1,1)</f>
        <v>4</v>
      </c>
      <c r="H172" s="73">
        <f t="shared" ca="1" si="10"/>
        <v>1356</v>
      </c>
      <c r="I172" s="73">
        <f t="shared" si="11"/>
        <v>339</v>
      </c>
      <c r="J172" s="72" t="str">
        <f ca="1">OFFSET(方块表!$I$2,MATCH(F172,方块表!B:B,0)-2,0,1,1)</f>
        <v>石砖</v>
      </c>
      <c r="K172" s="54" t="str">
        <f>IF(COUNTIF(B$1:$B172,B172)=1,VLOOKUP(B172,图纸表!$A:$D,4,1),"")</f>
        <v/>
      </c>
    </row>
    <row r="173" spans="1:11">
      <c r="A173" s="54">
        <f t="shared" si="9"/>
        <v>172</v>
      </c>
      <c r="B173" s="71">
        <v>16</v>
      </c>
      <c r="C173" s="71">
        <v>98</v>
      </c>
      <c r="D173" s="71">
        <v>3</v>
      </c>
      <c r="E173" s="71">
        <v>6</v>
      </c>
      <c r="F173" s="72">
        <f t="shared" si="8"/>
        <v>109803</v>
      </c>
      <c r="G173" s="73">
        <f ca="1">OFFSET(方块表!$K$2,MATCH(F173,方块表!B:B,0)-2,0,1,1)</f>
        <v>4</v>
      </c>
      <c r="H173" s="73">
        <f t="shared" ca="1" si="10"/>
        <v>24</v>
      </c>
      <c r="I173" s="73">
        <f t="shared" si="11"/>
        <v>6</v>
      </c>
      <c r="J173" s="72" t="str">
        <f ca="1">OFFSET(方块表!$I$2,MATCH(F173,方块表!B:B,0)-2,0,1,1)</f>
        <v>凿刻石砖</v>
      </c>
      <c r="K173" s="54" t="str">
        <f>IF(COUNTIF(B$1:$B173,B173)=1,VLOOKUP(B173,图纸表!$A:$D,4,1),"")</f>
        <v/>
      </c>
    </row>
    <row r="174" spans="1:11">
      <c r="A174" s="54">
        <f t="shared" si="9"/>
        <v>173</v>
      </c>
      <c r="B174" s="71">
        <v>16</v>
      </c>
      <c r="C174" s="71">
        <v>109</v>
      </c>
      <c r="D174" s="71">
        <v>0</v>
      </c>
      <c r="E174" s="71">
        <v>109</v>
      </c>
      <c r="F174" s="72">
        <f t="shared" si="8"/>
        <v>110900</v>
      </c>
      <c r="G174" s="73">
        <f ca="1">OFFSET(方块表!$K$2,MATCH(F174,方块表!B:B,0)-2,0,1,1)</f>
        <v>6</v>
      </c>
      <c r="H174" s="73">
        <f t="shared" ca="1" si="10"/>
        <v>654</v>
      </c>
      <c r="I174" s="73">
        <f t="shared" si="11"/>
        <v>109</v>
      </c>
      <c r="J174" s="72" t="str">
        <f ca="1">OFFSET(方块表!$I$2,MATCH(F174,方块表!B:B,0)-2,0,1,1)</f>
        <v>石砖楼梯</v>
      </c>
      <c r="K174" s="54" t="str">
        <f>IF(COUNTIF(B$1:$B174,B174)=1,VLOOKUP(B174,图纸表!$A:$D,4,1),"")</f>
        <v/>
      </c>
    </row>
    <row r="175" spans="1:11">
      <c r="A175" s="54">
        <f t="shared" si="9"/>
        <v>174</v>
      </c>
      <c r="B175" s="71">
        <v>16</v>
      </c>
      <c r="C175" s="71">
        <v>160</v>
      </c>
      <c r="D175" s="71">
        <v>1</v>
      </c>
      <c r="E175" s="71">
        <v>16</v>
      </c>
      <c r="F175" s="72">
        <f t="shared" si="8"/>
        <v>116001</v>
      </c>
      <c r="G175" s="73">
        <f ca="1">OFFSET(方块表!$K$2,MATCH(F175,方块表!B:B,0)-2,0,1,1)</f>
        <v>8</v>
      </c>
      <c r="H175" s="73">
        <f t="shared" ca="1" si="10"/>
        <v>128</v>
      </c>
      <c r="I175" s="73">
        <f t="shared" si="11"/>
        <v>16</v>
      </c>
      <c r="J175" s="72" t="str">
        <f ca="1">OFFSET(方块表!$I$2,MATCH(F175,方块表!B:B,0)-2,0,1,1)</f>
        <v>橙色钢化玻璃窗格</v>
      </c>
      <c r="K175" s="54" t="str">
        <f>IF(COUNTIF(B$1:$B175,B175)=1,VLOOKUP(B175,图纸表!$A:$D,4,1),"")</f>
        <v/>
      </c>
    </row>
    <row r="176" spans="1:11">
      <c r="A176" s="54">
        <f t="shared" si="9"/>
        <v>175</v>
      </c>
      <c r="B176" s="71">
        <v>16</v>
      </c>
      <c r="C176" s="71">
        <v>160</v>
      </c>
      <c r="D176" s="71">
        <v>2</v>
      </c>
      <c r="E176" s="71">
        <v>17</v>
      </c>
      <c r="F176" s="72">
        <f t="shared" si="8"/>
        <v>116002</v>
      </c>
      <c r="G176" s="73">
        <f ca="1">OFFSET(方块表!$K$2,MATCH(F176,方块表!B:B,0)-2,0,1,1)</f>
        <v>8</v>
      </c>
      <c r="H176" s="73">
        <f t="shared" ca="1" si="10"/>
        <v>136</v>
      </c>
      <c r="I176" s="73">
        <f t="shared" si="11"/>
        <v>17</v>
      </c>
      <c r="J176" s="72" t="str">
        <f ca="1">OFFSET(方块表!$I$2,MATCH(F176,方块表!B:B,0)-2,0,1,1)</f>
        <v>品红色钢化玻璃窗格</v>
      </c>
      <c r="K176" s="54" t="str">
        <f>IF(COUNTIF(B$1:$B176,B176)=1,VLOOKUP(B176,图纸表!$A:$D,4,1),"")</f>
        <v/>
      </c>
    </row>
    <row r="177" spans="1:11">
      <c r="A177" s="54">
        <f t="shared" si="9"/>
        <v>176</v>
      </c>
      <c r="B177" s="71">
        <v>16</v>
      </c>
      <c r="C177" s="71">
        <v>160</v>
      </c>
      <c r="D177" s="71">
        <v>3</v>
      </c>
      <c r="E177" s="71">
        <v>24</v>
      </c>
      <c r="F177" s="72">
        <f t="shared" si="8"/>
        <v>116003</v>
      </c>
      <c r="G177" s="73">
        <f ca="1">OFFSET(方块表!$K$2,MATCH(F177,方块表!B:B,0)-2,0,1,1)</f>
        <v>8</v>
      </c>
      <c r="H177" s="73">
        <f t="shared" ca="1" si="10"/>
        <v>192</v>
      </c>
      <c r="I177" s="73">
        <f t="shared" si="11"/>
        <v>24</v>
      </c>
      <c r="J177" s="72" t="str">
        <f ca="1">OFFSET(方块表!$I$2,MATCH(F177,方块表!B:B,0)-2,0,1,1)</f>
        <v>浅蓝色钢化玻璃窗格</v>
      </c>
      <c r="K177" s="54" t="str">
        <f>IF(COUNTIF(B$1:$B177,B177)=1,VLOOKUP(B177,图纸表!$A:$D,4,1),"")</f>
        <v/>
      </c>
    </row>
    <row r="178" spans="1:11">
      <c r="A178" s="54">
        <f t="shared" si="9"/>
        <v>177</v>
      </c>
      <c r="B178" s="71">
        <v>16</v>
      </c>
      <c r="C178" s="71">
        <v>160</v>
      </c>
      <c r="D178" s="71">
        <v>4</v>
      </c>
      <c r="E178" s="71">
        <v>16</v>
      </c>
      <c r="F178" s="72">
        <f t="shared" si="8"/>
        <v>116004</v>
      </c>
      <c r="G178" s="73">
        <f ca="1">OFFSET(方块表!$K$2,MATCH(F178,方块表!B:B,0)-2,0,1,1)</f>
        <v>8</v>
      </c>
      <c r="H178" s="73">
        <f t="shared" ca="1" si="10"/>
        <v>128</v>
      </c>
      <c r="I178" s="73">
        <f t="shared" si="11"/>
        <v>16</v>
      </c>
      <c r="J178" s="72" t="str">
        <f ca="1">OFFSET(方块表!$I$2,MATCH(F178,方块表!B:B,0)-2,0,1,1)</f>
        <v>黄色钢化玻璃窗格</v>
      </c>
      <c r="K178" s="54" t="str">
        <f>IF(COUNTIF(B$1:$B178,B178)=1,VLOOKUP(B178,图纸表!$A:$D,4,1),"")</f>
        <v/>
      </c>
    </row>
    <row r="179" spans="1:11">
      <c r="A179" s="54">
        <f t="shared" si="9"/>
        <v>178</v>
      </c>
      <c r="B179" s="71">
        <v>16</v>
      </c>
      <c r="C179" s="71">
        <v>160</v>
      </c>
      <c r="D179" s="71">
        <v>6</v>
      </c>
      <c r="E179" s="71">
        <v>13</v>
      </c>
      <c r="F179" s="72">
        <f t="shared" si="8"/>
        <v>116006</v>
      </c>
      <c r="G179" s="73">
        <f ca="1">OFFSET(方块表!$K$2,MATCH(F179,方块表!B:B,0)-2,0,1,1)</f>
        <v>8</v>
      </c>
      <c r="H179" s="73">
        <f t="shared" ca="1" si="10"/>
        <v>104</v>
      </c>
      <c r="I179" s="73">
        <f t="shared" si="11"/>
        <v>13</v>
      </c>
      <c r="J179" s="72" t="str">
        <f ca="1">OFFSET(方块表!$I$2,MATCH(F179,方块表!B:B,0)-2,0,1,1)</f>
        <v>粉色钢化玻璃窗格</v>
      </c>
      <c r="K179" s="54" t="str">
        <f>IF(COUNTIF(B$1:$B179,B179)=1,VLOOKUP(B179,图纸表!$A:$D,4,1),"")</f>
        <v/>
      </c>
    </row>
    <row r="180" spans="1:11">
      <c r="A180" s="54">
        <f t="shared" si="9"/>
        <v>179</v>
      </c>
      <c r="B180" s="71">
        <v>16</v>
      </c>
      <c r="C180" s="71">
        <v>160</v>
      </c>
      <c r="D180" s="71">
        <v>9</v>
      </c>
      <c r="E180" s="71">
        <v>13</v>
      </c>
      <c r="F180" s="72">
        <f t="shared" si="8"/>
        <v>116009</v>
      </c>
      <c r="G180" s="73">
        <f ca="1">OFFSET(方块表!$K$2,MATCH(F180,方块表!B:B,0)-2,0,1,1)</f>
        <v>8</v>
      </c>
      <c r="H180" s="73">
        <f t="shared" ca="1" si="10"/>
        <v>104</v>
      </c>
      <c r="I180" s="73">
        <f t="shared" si="11"/>
        <v>13</v>
      </c>
      <c r="J180" s="72" t="str">
        <f ca="1">OFFSET(方块表!$I$2,MATCH(F180,方块表!B:B,0)-2,0,1,1)</f>
        <v>青色钢化玻璃窗格</v>
      </c>
      <c r="K180" s="54" t="str">
        <f>IF(COUNTIF(B$1:$B180,B180)=1,VLOOKUP(B180,图纸表!$A:$D,4,1),"")</f>
        <v/>
      </c>
    </row>
    <row r="181" spans="1:11">
      <c r="A181" s="54">
        <f t="shared" si="9"/>
        <v>180</v>
      </c>
      <c r="B181" s="71">
        <v>16</v>
      </c>
      <c r="C181" s="71">
        <v>160</v>
      </c>
      <c r="D181" s="71">
        <v>12</v>
      </c>
      <c r="E181" s="71">
        <v>16</v>
      </c>
      <c r="F181" s="72">
        <f t="shared" si="8"/>
        <v>116012</v>
      </c>
      <c r="G181" s="73">
        <f ca="1">OFFSET(方块表!$K$2,MATCH(F181,方块表!B:B,0)-2,0,1,1)</f>
        <v>8</v>
      </c>
      <c r="H181" s="73">
        <f t="shared" ca="1" si="10"/>
        <v>128</v>
      </c>
      <c r="I181" s="73">
        <f t="shared" si="11"/>
        <v>16</v>
      </c>
      <c r="J181" s="72" t="str">
        <f ca="1">OFFSET(方块表!$I$2,MATCH(F181,方块表!B:B,0)-2,0,1,1)</f>
        <v>棕色钢化玻璃窗格</v>
      </c>
      <c r="K181" s="54" t="str">
        <f>IF(COUNTIF(B$1:$B181,B181)=1,VLOOKUP(B181,图纸表!$A:$D,4,1),"")</f>
        <v/>
      </c>
    </row>
    <row r="182" spans="1:11">
      <c r="A182" s="54">
        <f t="shared" si="9"/>
        <v>181</v>
      </c>
      <c r="B182" s="71">
        <v>16</v>
      </c>
      <c r="C182" s="71">
        <v>164</v>
      </c>
      <c r="D182" s="71">
        <v>0</v>
      </c>
      <c r="E182" s="71">
        <v>102</v>
      </c>
      <c r="F182" s="72">
        <f t="shared" si="8"/>
        <v>116400</v>
      </c>
      <c r="G182" s="73">
        <f ca="1">OFFSET(方块表!$K$2,MATCH(F182,方块表!B:B,0)-2,0,1,1)</f>
        <v>6</v>
      </c>
      <c r="H182" s="73">
        <f t="shared" ca="1" si="10"/>
        <v>612</v>
      </c>
      <c r="I182" s="73">
        <f t="shared" si="11"/>
        <v>102</v>
      </c>
      <c r="J182" s="72" t="str">
        <f ca="1">OFFSET(方块表!$I$2,MATCH(F182,方块表!B:B,0)-2,0,1,1)</f>
        <v>暗橡木楼梯</v>
      </c>
      <c r="K182" s="54" t="str">
        <f>IF(COUNTIF(B$1:$B182,B182)=1,VLOOKUP(B182,图纸表!$A:$D,4,1),"")</f>
        <v/>
      </c>
    </row>
    <row r="183" spans="1:11">
      <c r="A183" s="54">
        <f t="shared" si="9"/>
        <v>182</v>
      </c>
      <c r="B183" s="71">
        <v>16</v>
      </c>
      <c r="C183" s="71">
        <v>171</v>
      </c>
      <c r="D183" s="71">
        <v>14</v>
      </c>
      <c r="E183" s="71">
        <v>9</v>
      </c>
      <c r="F183" s="72">
        <f t="shared" si="8"/>
        <v>117114</v>
      </c>
      <c r="G183" s="73">
        <f ca="1">OFFSET(方块表!$K$2,MATCH(F183,方块表!B:B,0)-2,0,1,1)</f>
        <v>4</v>
      </c>
      <c r="H183" s="73">
        <f t="shared" ca="1" si="10"/>
        <v>36</v>
      </c>
      <c r="I183" s="73">
        <f t="shared" si="11"/>
        <v>9</v>
      </c>
      <c r="J183" s="72" t="str">
        <f ca="1">OFFSET(方块表!$I$2,MATCH(F183,方块表!B:B,0)-2,0,1,1)</f>
        <v>红色地毯</v>
      </c>
      <c r="K183" s="54" t="str">
        <f>IF(COUNTIF(B$1:$B183,B183)=1,VLOOKUP(B183,图纸表!$A:$D,4,1),"")</f>
        <v/>
      </c>
    </row>
    <row r="184" spans="1:11">
      <c r="A184" s="54">
        <f t="shared" si="9"/>
        <v>183</v>
      </c>
      <c r="B184" s="71">
        <v>17</v>
      </c>
      <c r="C184" s="71">
        <v>4</v>
      </c>
      <c r="D184" s="71">
        <v>0</v>
      </c>
      <c r="E184" s="71">
        <v>40</v>
      </c>
      <c r="F184" s="72">
        <f t="shared" si="8"/>
        <v>100400</v>
      </c>
      <c r="G184" s="73">
        <f ca="1">OFFSET(方块表!$K$2,MATCH(F184,方块表!B:B,0)-2,0,1,1)</f>
        <v>2</v>
      </c>
      <c r="H184" s="73">
        <f t="shared" ca="1" si="10"/>
        <v>80</v>
      </c>
      <c r="I184" s="73">
        <f t="shared" si="11"/>
        <v>40</v>
      </c>
      <c r="J184" s="72" t="str">
        <f ca="1">OFFSET(方块表!$I$2,MATCH(F184,方块表!B:B,0)-2,0,1,1)</f>
        <v>鹅卵石</v>
      </c>
      <c r="K184" s="54" t="str">
        <f>IF(COUNTIF(B$1:$B184,B184)=1,VLOOKUP(B184,图纸表!$A:$D,4,1),"")</f>
        <v>build_12_11x11x10-1.schematic</v>
      </c>
    </row>
    <row r="185" spans="1:11">
      <c r="A185" s="54">
        <f t="shared" si="9"/>
        <v>184</v>
      </c>
      <c r="B185" s="71">
        <v>17</v>
      </c>
      <c r="C185" s="71">
        <v>5</v>
      </c>
      <c r="D185" s="71">
        <v>0</v>
      </c>
      <c r="E185" s="71">
        <v>88</v>
      </c>
      <c r="F185" s="72">
        <f t="shared" si="8"/>
        <v>100500</v>
      </c>
      <c r="G185" s="73">
        <f ca="1">OFFSET(方块表!$K$2,MATCH(F185,方块表!B:B,0)-2,0,1,1)</f>
        <v>4</v>
      </c>
      <c r="H185" s="73">
        <f t="shared" ca="1" si="10"/>
        <v>352</v>
      </c>
      <c r="I185" s="73">
        <f t="shared" si="11"/>
        <v>88</v>
      </c>
      <c r="J185" s="72" t="str">
        <f ca="1">OFFSET(方块表!$I$2,MATCH(F185,方块表!B:B,0)-2,0,1,1)</f>
        <v>橡木板</v>
      </c>
      <c r="K185" s="54" t="str">
        <f>IF(COUNTIF(B$1:$B185,B185)=1,VLOOKUP(B185,图纸表!$A:$D,4,1),"")</f>
        <v/>
      </c>
    </row>
    <row r="186" spans="1:11">
      <c r="A186" s="54">
        <f t="shared" si="9"/>
        <v>185</v>
      </c>
      <c r="B186" s="71">
        <v>17</v>
      </c>
      <c r="C186" s="71">
        <v>5</v>
      </c>
      <c r="D186" s="71">
        <v>2</v>
      </c>
      <c r="E186" s="71">
        <v>33</v>
      </c>
      <c r="F186" s="72">
        <f t="shared" si="8"/>
        <v>100502</v>
      </c>
      <c r="G186" s="73">
        <f ca="1">OFFSET(方块表!$K$2,MATCH(F186,方块表!B:B,0)-2,0,1,1)</f>
        <v>4</v>
      </c>
      <c r="H186" s="73">
        <f t="shared" ca="1" si="10"/>
        <v>132</v>
      </c>
      <c r="I186" s="73">
        <f t="shared" si="11"/>
        <v>33</v>
      </c>
      <c r="J186" s="72" t="str">
        <f ca="1">OFFSET(方块表!$I$2,MATCH(F186,方块表!B:B,0)-2,0,1,1)</f>
        <v>桦树木板</v>
      </c>
      <c r="K186" s="54" t="str">
        <f>IF(COUNTIF(B$1:$B186,B186)=1,VLOOKUP(B186,图纸表!$A:$D,4,1),"")</f>
        <v/>
      </c>
    </row>
    <row r="187" spans="1:11">
      <c r="A187" s="54">
        <f t="shared" si="9"/>
        <v>186</v>
      </c>
      <c r="B187" s="71">
        <v>17</v>
      </c>
      <c r="C187" s="71">
        <v>17</v>
      </c>
      <c r="D187" s="71">
        <v>0</v>
      </c>
      <c r="E187" s="71">
        <v>11</v>
      </c>
      <c r="F187" s="72">
        <f t="shared" si="8"/>
        <v>101700</v>
      </c>
      <c r="G187" s="73">
        <f ca="1">OFFSET(方块表!$K$2,MATCH(F187,方块表!B:B,0)-2,0,1,1)</f>
        <v>2</v>
      </c>
      <c r="H187" s="73">
        <f t="shared" ca="1" si="10"/>
        <v>22</v>
      </c>
      <c r="I187" s="73">
        <f t="shared" si="11"/>
        <v>11</v>
      </c>
      <c r="J187" s="72" t="str">
        <f ca="1">OFFSET(方块表!$I$2,MATCH(F187,方块表!B:B,0)-2,0,1,1)</f>
        <v>橡树木</v>
      </c>
      <c r="K187" s="54" t="str">
        <f>IF(COUNTIF(B$1:$B187,B187)=1,VLOOKUP(B187,图纸表!$A:$D,4,1),"")</f>
        <v/>
      </c>
    </row>
    <row r="188" spans="1:11">
      <c r="A188" s="54">
        <f t="shared" si="9"/>
        <v>187</v>
      </c>
      <c r="B188" s="71">
        <v>17</v>
      </c>
      <c r="C188" s="71">
        <v>53</v>
      </c>
      <c r="D188" s="71">
        <v>0</v>
      </c>
      <c r="E188" s="71">
        <v>102</v>
      </c>
      <c r="F188" s="72">
        <f t="shared" si="8"/>
        <v>105300</v>
      </c>
      <c r="G188" s="73">
        <f ca="1">OFFSET(方块表!$K$2,MATCH(F188,方块表!B:B,0)-2,0,1,1)</f>
        <v>6</v>
      </c>
      <c r="H188" s="73">
        <f t="shared" ca="1" si="10"/>
        <v>612</v>
      </c>
      <c r="I188" s="73">
        <f t="shared" si="11"/>
        <v>102</v>
      </c>
      <c r="J188" s="72" t="str">
        <f ca="1">OFFSET(方块表!$I$2,MATCH(F188,方块表!B:B,0)-2,0,1,1)</f>
        <v>橡木楼梯</v>
      </c>
      <c r="K188" s="54" t="str">
        <f>IF(COUNTIF(B$1:$B188,B188)=1,VLOOKUP(B188,图纸表!$A:$D,4,1),"")</f>
        <v/>
      </c>
    </row>
    <row r="189" spans="1:11">
      <c r="A189" s="54">
        <f t="shared" si="9"/>
        <v>188</v>
      </c>
      <c r="B189" s="71">
        <v>17</v>
      </c>
      <c r="C189" s="71">
        <v>126</v>
      </c>
      <c r="D189" s="71">
        <v>0</v>
      </c>
      <c r="E189" s="71">
        <v>18</v>
      </c>
      <c r="F189" s="72">
        <f t="shared" si="8"/>
        <v>112600</v>
      </c>
      <c r="G189" s="73">
        <f ca="1">OFFSET(方块表!$K$2,MATCH(F189,方块表!B:B,0)-2,0,1,1)</f>
        <v>6</v>
      </c>
      <c r="H189" s="73">
        <f t="shared" ca="1" si="10"/>
        <v>108</v>
      </c>
      <c r="I189" s="73">
        <f t="shared" si="11"/>
        <v>18</v>
      </c>
      <c r="J189" s="72" t="str">
        <f ca="1">OFFSET(方块表!$I$2,MATCH(F189,方块表!B:B,0)-2,0,1,1)</f>
        <v>单层橡木板</v>
      </c>
      <c r="K189" s="54" t="str">
        <f>IF(COUNTIF(B$1:$B189,B189)=1,VLOOKUP(B189,图纸表!$A:$D,4,1),"")</f>
        <v/>
      </c>
    </row>
    <row r="190" spans="1:11">
      <c r="A190" s="54">
        <f t="shared" si="9"/>
        <v>189</v>
      </c>
      <c r="B190" s="71">
        <v>18</v>
      </c>
      <c r="C190" s="71">
        <v>4</v>
      </c>
      <c r="D190" s="71">
        <v>0</v>
      </c>
      <c r="E190" s="71">
        <v>14</v>
      </c>
      <c r="F190" s="72">
        <f t="shared" si="8"/>
        <v>100400</v>
      </c>
      <c r="G190" s="73">
        <f ca="1">OFFSET(方块表!$K$2,MATCH(F190,方块表!B:B,0)-2,0,1,1)</f>
        <v>2</v>
      </c>
      <c r="H190" s="73">
        <f t="shared" ca="1" si="10"/>
        <v>28</v>
      </c>
      <c r="I190" s="73">
        <f t="shared" si="11"/>
        <v>14</v>
      </c>
      <c r="J190" s="72" t="str">
        <f ca="1">OFFSET(方块表!$I$2,MATCH(F190,方块表!B:B,0)-2,0,1,1)</f>
        <v>鹅卵石</v>
      </c>
      <c r="K190" s="54" t="str">
        <f>IF(COUNTIF(B$1:$B190,B190)=1,VLOOKUP(B190,图纸表!$A:$D,4,1),"")</f>
        <v>build_13_11x11x10-0.schematic</v>
      </c>
    </row>
    <row r="191" spans="1:11">
      <c r="A191" s="54">
        <f t="shared" si="9"/>
        <v>190</v>
      </c>
      <c r="B191" s="71">
        <v>18</v>
      </c>
      <c r="C191" s="71">
        <v>5</v>
      </c>
      <c r="D191" s="71">
        <v>0</v>
      </c>
      <c r="E191" s="71">
        <v>63</v>
      </c>
      <c r="F191" s="72">
        <f t="shared" si="8"/>
        <v>100500</v>
      </c>
      <c r="G191" s="73">
        <f ca="1">OFFSET(方块表!$K$2,MATCH(F191,方块表!B:B,0)-2,0,1,1)</f>
        <v>4</v>
      </c>
      <c r="H191" s="73">
        <f t="shared" ca="1" si="10"/>
        <v>252</v>
      </c>
      <c r="I191" s="73">
        <f t="shared" si="11"/>
        <v>63</v>
      </c>
      <c r="J191" s="72" t="str">
        <f ca="1">OFFSET(方块表!$I$2,MATCH(F191,方块表!B:B,0)-2,0,1,1)</f>
        <v>橡木板</v>
      </c>
      <c r="K191" s="54" t="str">
        <f>IF(COUNTIF(B$1:$B191,B191)=1,VLOOKUP(B191,图纸表!$A:$D,4,1),"")</f>
        <v/>
      </c>
    </row>
    <row r="192" spans="1:11">
      <c r="A192" s="54">
        <f t="shared" si="9"/>
        <v>191</v>
      </c>
      <c r="B192" s="71">
        <v>18</v>
      </c>
      <c r="C192" s="71">
        <v>17</v>
      </c>
      <c r="D192" s="71">
        <v>0</v>
      </c>
      <c r="E192" s="71">
        <v>84</v>
      </c>
      <c r="F192" s="72">
        <f t="shared" si="8"/>
        <v>101700</v>
      </c>
      <c r="G192" s="73">
        <f ca="1">OFFSET(方块表!$K$2,MATCH(F192,方块表!B:B,0)-2,0,1,1)</f>
        <v>2</v>
      </c>
      <c r="H192" s="73">
        <f t="shared" ca="1" si="10"/>
        <v>168</v>
      </c>
      <c r="I192" s="73">
        <f t="shared" si="11"/>
        <v>84</v>
      </c>
      <c r="J192" s="72" t="str">
        <f ca="1">OFFSET(方块表!$I$2,MATCH(F192,方块表!B:B,0)-2,0,1,1)</f>
        <v>橡树木</v>
      </c>
      <c r="K192" s="54" t="str">
        <f>IF(COUNTIF(B$1:$B192,B192)=1,VLOOKUP(B192,图纸表!$A:$D,4,1),"")</f>
        <v/>
      </c>
    </row>
    <row r="193" spans="1:11">
      <c r="A193" s="54">
        <f t="shared" si="9"/>
        <v>192</v>
      </c>
      <c r="B193" s="71">
        <v>18</v>
      </c>
      <c r="C193" s="71">
        <v>53</v>
      </c>
      <c r="D193" s="71">
        <v>0</v>
      </c>
      <c r="E193" s="71">
        <v>14</v>
      </c>
      <c r="F193" s="72">
        <f t="shared" si="8"/>
        <v>105300</v>
      </c>
      <c r="G193" s="73">
        <f ca="1">OFFSET(方块表!$K$2,MATCH(F193,方块表!B:B,0)-2,0,1,1)</f>
        <v>6</v>
      </c>
      <c r="H193" s="73">
        <f t="shared" ca="1" si="10"/>
        <v>84</v>
      </c>
      <c r="I193" s="73">
        <f t="shared" si="11"/>
        <v>14</v>
      </c>
      <c r="J193" s="72" t="str">
        <f ca="1">OFFSET(方块表!$I$2,MATCH(F193,方块表!B:B,0)-2,0,1,1)</f>
        <v>橡木楼梯</v>
      </c>
      <c r="K193" s="54" t="str">
        <f>IF(COUNTIF(B$1:$B193,B193)=1,VLOOKUP(B193,图纸表!$A:$D,4,1),"")</f>
        <v/>
      </c>
    </row>
    <row r="194" spans="1:11">
      <c r="A194" s="54">
        <f t="shared" si="9"/>
        <v>193</v>
      </c>
      <c r="B194" s="71">
        <v>18</v>
      </c>
      <c r="C194" s="71">
        <v>85</v>
      </c>
      <c r="D194" s="71">
        <v>0</v>
      </c>
      <c r="E194" s="71">
        <v>11</v>
      </c>
      <c r="F194" s="72">
        <f t="shared" ref="F194:F257" si="12">_xlfn.NUMBERVALUE(CONCATENATE(1,IF(LEN(C194)=1,"00"&amp;C194,IF(LEN(C194)=2,"0"&amp;C194,C194)),IF(LEN(D194)=1,"0"&amp;D194,D194)))</f>
        <v>108500</v>
      </c>
      <c r="G194" s="73">
        <f ca="1">OFFSET(方块表!$K$2,MATCH(F194,方块表!B:B,0)-2,0,1,1)</f>
        <v>6</v>
      </c>
      <c r="H194" s="73">
        <f t="shared" ca="1" si="10"/>
        <v>66</v>
      </c>
      <c r="I194" s="73">
        <f t="shared" si="11"/>
        <v>11</v>
      </c>
      <c r="J194" s="72" t="str">
        <f ca="1">OFFSET(方块表!$I$2,MATCH(F194,方块表!B:B,0)-2,0,1,1)</f>
        <v>橡木栅栏</v>
      </c>
      <c r="K194" s="54" t="str">
        <f>IF(COUNTIF(B$1:$B194,B194)=1,VLOOKUP(B194,图纸表!$A:$D,4,1),"")</f>
        <v/>
      </c>
    </row>
    <row r="195" spans="1:11">
      <c r="A195" s="54">
        <f t="shared" ref="A195:A258" si="13">ROW()-1</f>
        <v>194</v>
      </c>
      <c r="B195" s="71">
        <v>18</v>
      </c>
      <c r="C195" s="71">
        <v>102</v>
      </c>
      <c r="D195" s="71">
        <v>0</v>
      </c>
      <c r="E195" s="71">
        <v>16</v>
      </c>
      <c r="F195" s="72">
        <f t="shared" si="12"/>
        <v>110200</v>
      </c>
      <c r="G195" s="73">
        <f ca="1">OFFSET(方块表!$K$2,MATCH(F195,方块表!B:B,0)-2,0,1,1)</f>
        <v>6</v>
      </c>
      <c r="H195" s="73">
        <f t="shared" ref="H195:H258" ca="1" si="14">G195*E195</f>
        <v>96</v>
      </c>
      <c r="I195" s="73">
        <f t="shared" ref="I195:I258" si="15">E195</f>
        <v>16</v>
      </c>
      <c r="J195" s="72" t="str">
        <f ca="1">OFFSET(方块表!$I$2,MATCH(F195,方块表!B:B,0)-2,0,1,1)</f>
        <v>玻璃窗格</v>
      </c>
      <c r="K195" s="54" t="str">
        <f>IF(COUNTIF(B$1:$B195,B195)=1,VLOOKUP(B195,图纸表!$A:$D,4,1),"")</f>
        <v/>
      </c>
    </row>
    <row r="196" spans="1:11">
      <c r="A196" s="54">
        <f t="shared" si="13"/>
        <v>195</v>
      </c>
      <c r="B196" s="71">
        <v>18</v>
      </c>
      <c r="C196" s="71">
        <v>126</v>
      </c>
      <c r="D196" s="71">
        <v>0</v>
      </c>
      <c r="E196" s="71">
        <v>60</v>
      </c>
      <c r="F196" s="72">
        <f t="shared" si="12"/>
        <v>112600</v>
      </c>
      <c r="G196" s="73">
        <f ca="1">OFFSET(方块表!$K$2,MATCH(F196,方块表!B:B,0)-2,0,1,1)</f>
        <v>6</v>
      </c>
      <c r="H196" s="73">
        <f t="shared" ca="1" si="14"/>
        <v>360</v>
      </c>
      <c r="I196" s="73">
        <f t="shared" si="15"/>
        <v>60</v>
      </c>
      <c r="J196" s="72" t="str">
        <f ca="1">OFFSET(方块表!$I$2,MATCH(F196,方块表!B:B,0)-2,0,1,1)</f>
        <v>单层橡木板</v>
      </c>
      <c r="K196" s="54" t="str">
        <f>IF(COUNTIF(B$1:$B196,B196)=1,VLOOKUP(B196,图纸表!$A:$D,4,1),"")</f>
        <v/>
      </c>
    </row>
    <row r="197" spans="1:11">
      <c r="A197" s="54">
        <f t="shared" si="13"/>
        <v>196</v>
      </c>
      <c r="B197" s="71">
        <v>19</v>
      </c>
      <c r="C197" s="71">
        <v>17</v>
      </c>
      <c r="D197" s="71">
        <v>0</v>
      </c>
      <c r="E197" s="71">
        <v>31</v>
      </c>
      <c r="F197" s="72">
        <f t="shared" si="12"/>
        <v>101700</v>
      </c>
      <c r="G197" s="73">
        <f ca="1">OFFSET(方块表!$K$2,MATCH(F197,方块表!B:B,0)-2,0,1,1)</f>
        <v>2</v>
      </c>
      <c r="H197" s="73">
        <f t="shared" ca="1" si="14"/>
        <v>62</v>
      </c>
      <c r="I197" s="73">
        <f t="shared" si="15"/>
        <v>31</v>
      </c>
      <c r="J197" s="72" t="str">
        <f ca="1">OFFSET(方块表!$I$2,MATCH(F197,方块表!B:B,0)-2,0,1,1)</f>
        <v>橡树木</v>
      </c>
      <c r="K197" s="54" t="str">
        <f>IF(COUNTIF(B$1:$B197,B197)=1,VLOOKUP(B197,图纸表!$A:$D,4,1),"")</f>
        <v>Landscape_01_9x9x15-0.schematic</v>
      </c>
    </row>
    <row r="198" spans="1:11">
      <c r="A198" s="54">
        <f t="shared" si="13"/>
        <v>197</v>
      </c>
      <c r="B198" s="71">
        <v>19</v>
      </c>
      <c r="C198" s="71">
        <v>18</v>
      </c>
      <c r="D198" s="71">
        <v>0</v>
      </c>
      <c r="E198" s="71">
        <v>38</v>
      </c>
      <c r="F198" s="72">
        <f t="shared" si="12"/>
        <v>101800</v>
      </c>
      <c r="G198" s="73">
        <f ca="1">OFFSET(方块表!$K$2,MATCH(F198,方块表!B:B,0)-2,0,1,1)</f>
        <v>6</v>
      </c>
      <c r="H198" s="73">
        <f t="shared" ca="1" si="14"/>
        <v>228</v>
      </c>
      <c r="I198" s="73">
        <f t="shared" si="15"/>
        <v>38</v>
      </c>
      <c r="J198" s="72" t="str">
        <f ca="1">OFFSET(方块表!$I$2,MATCH(F198,方块表!B:B,0)-2,0,1,1)</f>
        <v>橡树叶</v>
      </c>
      <c r="K198" s="54" t="str">
        <f>IF(COUNTIF(B$1:$B198,B198)=1,VLOOKUP(B198,图纸表!$A:$D,4,1),"")</f>
        <v/>
      </c>
    </row>
    <row r="199" spans="1:11">
      <c r="A199" s="54">
        <f t="shared" si="13"/>
        <v>198</v>
      </c>
      <c r="B199" s="71">
        <v>19</v>
      </c>
      <c r="C199" s="71">
        <v>18</v>
      </c>
      <c r="D199" s="71">
        <v>1</v>
      </c>
      <c r="E199" s="71">
        <v>100</v>
      </c>
      <c r="F199" s="72">
        <f t="shared" si="12"/>
        <v>101801</v>
      </c>
      <c r="G199" s="73">
        <f ca="1">OFFSET(方块表!$K$2,MATCH(F199,方块表!B:B,0)-2,0,1,1)</f>
        <v>6</v>
      </c>
      <c r="H199" s="73">
        <f t="shared" ca="1" si="14"/>
        <v>600</v>
      </c>
      <c r="I199" s="73">
        <f t="shared" si="15"/>
        <v>100</v>
      </c>
      <c r="J199" s="72" t="str">
        <f ca="1">OFFSET(方块表!$I$2,MATCH(F199,方块表!B:B,0)-2,0,1,1)</f>
        <v>云杉树叶</v>
      </c>
      <c r="K199" s="54" t="str">
        <f>IF(COUNTIF(B$1:$B199,B199)=1,VLOOKUP(B199,图纸表!$A:$D,4,1),"")</f>
        <v/>
      </c>
    </row>
    <row r="200" spans="1:11">
      <c r="A200" s="54">
        <f t="shared" si="13"/>
        <v>199</v>
      </c>
      <c r="B200" s="71">
        <v>20</v>
      </c>
      <c r="C200" s="71">
        <v>44</v>
      </c>
      <c r="D200" s="71">
        <v>5</v>
      </c>
      <c r="E200" s="71">
        <v>9</v>
      </c>
      <c r="F200" s="72">
        <f t="shared" si="12"/>
        <v>104405</v>
      </c>
      <c r="G200" s="73">
        <f ca="1">OFFSET(方块表!$K$2,MATCH(F200,方块表!B:B,0)-2,0,1,1)</f>
        <v>6</v>
      </c>
      <c r="H200" s="73">
        <f t="shared" ca="1" si="14"/>
        <v>54</v>
      </c>
      <c r="I200" s="73">
        <f t="shared" si="15"/>
        <v>9</v>
      </c>
      <c r="J200" s="72" t="str">
        <f ca="1">OFFSET(方块表!$I$2,MATCH(F200,方块表!B:B,0)-2,0,1,1)</f>
        <v>石砖板</v>
      </c>
      <c r="K200" s="54" t="str">
        <f>IF(COUNTIF(B$1:$B200,B200)=1,VLOOKUP(B200,图纸表!$A:$D,4,1),"")</f>
        <v>Landscape_02_3x3x5-0.schematic</v>
      </c>
    </row>
    <row r="201" spans="1:11">
      <c r="A201" s="54">
        <f t="shared" si="13"/>
        <v>200</v>
      </c>
      <c r="B201" s="71">
        <v>20</v>
      </c>
      <c r="C201" s="71">
        <v>89</v>
      </c>
      <c r="D201" s="71">
        <v>0</v>
      </c>
      <c r="E201" s="71">
        <v>1</v>
      </c>
      <c r="F201" s="72">
        <f t="shared" si="12"/>
        <v>108900</v>
      </c>
      <c r="G201" s="73">
        <f ca="1">OFFSET(方块表!$K$2,MATCH(F201,方块表!B:B,0)-2,0,1,1)</f>
        <v>10</v>
      </c>
      <c r="H201" s="73">
        <f t="shared" ca="1" si="14"/>
        <v>10</v>
      </c>
      <c r="I201" s="73">
        <f t="shared" si="15"/>
        <v>1</v>
      </c>
      <c r="J201" s="72" t="str">
        <f ca="1">OFFSET(方块表!$I$2,MATCH(F201,方块表!B:B,0)-2,0,1,1)</f>
        <v>萤石</v>
      </c>
      <c r="K201" s="54" t="str">
        <f>IF(COUNTIF(B$1:$B201,B201)=1,VLOOKUP(B201,图纸表!$A:$D,4,1),"")</f>
        <v/>
      </c>
    </row>
    <row r="202" spans="1:11">
      <c r="A202" s="54">
        <f t="shared" si="13"/>
        <v>201</v>
      </c>
      <c r="B202" s="71">
        <v>20</v>
      </c>
      <c r="C202" s="71">
        <v>98</v>
      </c>
      <c r="D202" s="71">
        <v>3</v>
      </c>
      <c r="E202" s="71">
        <v>1</v>
      </c>
      <c r="F202" s="72">
        <f t="shared" si="12"/>
        <v>109803</v>
      </c>
      <c r="G202" s="73">
        <f ca="1">OFFSET(方块表!$K$2,MATCH(F202,方块表!B:B,0)-2,0,1,1)</f>
        <v>4</v>
      </c>
      <c r="H202" s="73">
        <f t="shared" ca="1" si="14"/>
        <v>4</v>
      </c>
      <c r="I202" s="73">
        <f t="shared" si="15"/>
        <v>1</v>
      </c>
      <c r="J202" s="72" t="str">
        <f ca="1">OFFSET(方块表!$I$2,MATCH(F202,方块表!B:B,0)-2,0,1,1)</f>
        <v>凿刻石砖</v>
      </c>
      <c r="K202" s="54" t="str">
        <f>IF(COUNTIF(B$1:$B202,B202)=1,VLOOKUP(B202,图纸表!$A:$D,4,1),"")</f>
        <v/>
      </c>
    </row>
    <row r="203" spans="1:11">
      <c r="A203" s="54">
        <f t="shared" si="13"/>
        <v>202</v>
      </c>
      <c r="B203" s="71">
        <v>20</v>
      </c>
      <c r="C203" s="71">
        <v>139</v>
      </c>
      <c r="D203" s="71">
        <v>0</v>
      </c>
      <c r="E203" s="71">
        <v>1</v>
      </c>
      <c r="F203" s="72">
        <f t="shared" si="12"/>
        <v>113900</v>
      </c>
      <c r="G203" s="73">
        <f ca="1">OFFSET(方块表!$K$2,MATCH(F203,方块表!B:B,0)-2,0,1,1)</f>
        <v>6</v>
      </c>
      <c r="H203" s="73">
        <f t="shared" ca="1" si="14"/>
        <v>6</v>
      </c>
      <c r="I203" s="73">
        <f t="shared" si="15"/>
        <v>1</v>
      </c>
      <c r="J203" s="72" t="str">
        <f ca="1">OFFSET(方块表!$I$2,MATCH(F203,方块表!B:B,0)-2,0,1,1)</f>
        <v>鹅卵石墙</v>
      </c>
      <c r="K203" s="54" t="str">
        <f>IF(COUNTIF(B$1:$B203,B203)=1,VLOOKUP(B203,图纸表!$A:$D,4,1),"")</f>
        <v/>
      </c>
    </row>
    <row r="204" spans="1:11">
      <c r="A204" s="54">
        <f t="shared" si="13"/>
        <v>203</v>
      </c>
      <c r="B204" s="71">
        <v>21</v>
      </c>
      <c r="C204" s="71">
        <v>18</v>
      </c>
      <c r="D204" s="71">
        <v>1</v>
      </c>
      <c r="E204" s="71">
        <v>3</v>
      </c>
      <c r="F204" s="72">
        <f t="shared" si="12"/>
        <v>101801</v>
      </c>
      <c r="G204" s="73">
        <f ca="1">OFFSET(方块表!$K$2,MATCH(F204,方块表!B:B,0)-2,0,1,1)</f>
        <v>6</v>
      </c>
      <c r="H204" s="73">
        <f t="shared" ca="1" si="14"/>
        <v>18</v>
      </c>
      <c r="I204" s="73">
        <f t="shared" si="15"/>
        <v>3</v>
      </c>
      <c r="J204" s="72" t="str">
        <f ca="1">OFFSET(方块表!$I$2,MATCH(F204,方块表!B:B,0)-2,0,1,1)</f>
        <v>云杉树叶</v>
      </c>
      <c r="K204" s="54" t="str">
        <f>IF(COUNTIF(B$1:$B204,B204)=1,VLOOKUP(B204,图纸表!$A:$D,4,1),"")</f>
        <v>Landscape_03_1x1x5-0.schematic</v>
      </c>
    </row>
    <row r="205" spans="1:11">
      <c r="A205" s="54">
        <f t="shared" si="13"/>
        <v>204</v>
      </c>
      <c r="B205" s="71">
        <v>21</v>
      </c>
      <c r="C205" s="71">
        <v>85</v>
      </c>
      <c r="D205" s="71">
        <v>0</v>
      </c>
      <c r="E205" s="71">
        <v>1</v>
      </c>
      <c r="F205" s="72">
        <f t="shared" si="12"/>
        <v>108500</v>
      </c>
      <c r="G205" s="73">
        <f ca="1">OFFSET(方块表!$K$2,MATCH(F205,方块表!B:B,0)-2,0,1,1)</f>
        <v>6</v>
      </c>
      <c r="H205" s="73">
        <f t="shared" ca="1" si="14"/>
        <v>6</v>
      </c>
      <c r="I205" s="73">
        <f t="shared" si="15"/>
        <v>1</v>
      </c>
      <c r="J205" s="72" t="str">
        <f ca="1">OFFSET(方块表!$I$2,MATCH(F205,方块表!B:B,0)-2,0,1,1)</f>
        <v>橡木栅栏</v>
      </c>
      <c r="K205" s="54" t="str">
        <f>IF(COUNTIF(B$1:$B205,B205)=1,VLOOKUP(B205,图纸表!$A:$D,4,1),"")</f>
        <v/>
      </c>
    </row>
    <row r="206" spans="1:11">
      <c r="A206" s="54">
        <f t="shared" si="13"/>
        <v>205</v>
      </c>
      <c r="B206" s="71">
        <v>22</v>
      </c>
      <c r="C206" s="71">
        <v>2</v>
      </c>
      <c r="D206" s="71">
        <v>0</v>
      </c>
      <c r="E206" s="71">
        <v>20</v>
      </c>
      <c r="F206" s="72">
        <f t="shared" si="12"/>
        <v>100200</v>
      </c>
      <c r="G206" s="73">
        <f ca="1">OFFSET(方块表!$K$2,MATCH(F206,方块表!B:B,0)-2,0,1,1)</f>
        <v>2</v>
      </c>
      <c r="H206" s="73">
        <f t="shared" ca="1" si="14"/>
        <v>40</v>
      </c>
      <c r="I206" s="73">
        <f t="shared" si="15"/>
        <v>20</v>
      </c>
      <c r="J206" s="72" t="str">
        <f ca="1">OFFSET(方块表!$I$2,MATCH(F206,方块表!B:B,0)-2,0,1,1)</f>
        <v>草方块</v>
      </c>
      <c r="K206" s="54" t="str">
        <f>IF(COUNTIF(B$1:$B206,B206)=1,VLOOKUP(B206,图纸表!$A:$D,4,1),"")</f>
        <v>Landscape_04_5x5x2-1.schematic</v>
      </c>
    </row>
    <row r="207" spans="1:11">
      <c r="A207" s="54">
        <f t="shared" si="13"/>
        <v>206</v>
      </c>
      <c r="B207" s="71">
        <v>22</v>
      </c>
      <c r="C207" s="71">
        <v>3</v>
      </c>
      <c r="D207" s="71">
        <v>0</v>
      </c>
      <c r="E207" s="71">
        <v>1</v>
      </c>
      <c r="F207" s="72">
        <f t="shared" si="12"/>
        <v>100300</v>
      </c>
      <c r="G207" s="73">
        <f ca="1">OFFSET(方块表!$K$2,MATCH(F207,方块表!B:B,0)-2,0,1,1)</f>
        <v>2</v>
      </c>
      <c r="H207" s="73">
        <f t="shared" ca="1" si="14"/>
        <v>2</v>
      </c>
      <c r="I207" s="73">
        <f t="shared" si="15"/>
        <v>1</v>
      </c>
      <c r="J207" s="72" t="str">
        <f ca="1">OFFSET(方块表!$I$2,MATCH(F207,方块表!B:B,0)-2,0,1,1)</f>
        <v>泥土</v>
      </c>
      <c r="K207" s="54" t="str">
        <f>IF(COUNTIF(B$1:$B207,B207)=1,VLOOKUP(B207,图纸表!$A:$D,4,1),"")</f>
        <v/>
      </c>
    </row>
    <row r="208" spans="1:11">
      <c r="A208" s="54">
        <f t="shared" si="13"/>
        <v>207</v>
      </c>
      <c r="B208" s="71">
        <v>22</v>
      </c>
      <c r="C208" s="71">
        <v>41</v>
      </c>
      <c r="D208" s="71">
        <v>0</v>
      </c>
      <c r="E208" s="71">
        <v>4</v>
      </c>
      <c r="F208" s="72">
        <f t="shared" si="12"/>
        <v>104100</v>
      </c>
      <c r="G208" s="73">
        <f ca="1">OFFSET(方块表!$K$2,MATCH(F208,方块表!B:B,0)-2,0,1,1)</f>
        <v>8</v>
      </c>
      <c r="H208" s="73">
        <f t="shared" ca="1" si="14"/>
        <v>32</v>
      </c>
      <c r="I208" s="73">
        <f t="shared" si="15"/>
        <v>4</v>
      </c>
      <c r="J208" s="72" t="str">
        <f ca="1">OFFSET(方块表!$I$2,MATCH(F208,方块表!B:B,0)-2,0,1,1)</f>
        <v>金块</v>
      </c>
      <c r="K208" s="54" t="str">
        <f>IF(COUNTIF(B$1:$B208,B208)=1,VLOOKUP(B208,图纸表!$A:$D,4,1),"")</f>
        <v/>
      </c>
    </row>
    <row r="209" spans="1:11">
      <c r="A209" s="54">
        <f t="shared" si="13"/>
        <v>208</v>
      </c>
      <c r="B209" s="71">
        <v>22</v>
      </c>
      <c r="C209" s="71">
        <v>89</v>
      </c>
      <c r="D209" s="71">
        <v>0</v>
      </c>
      <c r="E209" s="71">
        <v>1</v>
      </c>
      <c r="F209" s="72">
        <f t="shared" si="12"/>
        <v>108900</v>
      </c>
      <c r="G209" s="73">
        <f ca="1">OFFSET(方块表!$K$2,MATCH(F209,方块表!B:B,0)-2,0,1,1)</f>
        <v>10</v>
      </c>
      <c r="H209" s="73">
        <f t="shared" ca="1" si="14"/>
        <v>10</v>
      </c>
      <c r="I209" s="73">
        <f t="shared" si="15"/>
        <v>1</v>
      </c>
      <c r="J209" s="72" t="str">
        <f ca="1">OFFSET(方块表!$I$2,MATCH(F209,方块表!B:B,0)-2,0,1,1)</f>
        <v>萤石</v>
      </c>
      <c r="K209" s="54" t="str">
        <f>IF(COUNTIF(B$1:$B209,B209)=1,VLOOKUP(B209,图纸表!$A:$D,4,1),"")</f>
        <v/>
      </c>
    </row>
    <row r="210" spans="1:11">
      <c r="A210" s="54">
        <f t="shared" si="13"/>
        <v>209</v>
      </c>
      <c r="B210" s="71">
        <v>22</v>
      </c>
      <c r="C210" s="71">
        <v>171</v>
      </c>
      <c r="D210" s="71">
        <v>14</v>
      </c>
      <c r="E210" s="71">
        <v>16</v>
      </c>
      <c r="F210" s="72">
        <f t="shared" si="12"/>
        <v>117114</v>
      </c>
      <c r="G210" s="73">
        <f ca="1">OFFSET(方块表!$K$2,MATCH(F210,方块表!B:B,0)-2,0,1,1)</f>
        <v>4</v>
      </c>
      <c r="H210" s="73">
        <f t="shared" ca="1" si="14"/>
        <v>64</v>
      </c>
      <c r="I210" s="73">
        <f t="shared" si="15"/>
        <v>16</v>
      </c>
      <c r="J210" s="72" t="str">
        <f ca="1">OFFSET(方块表!$I$2,MATCH(F210,方块表!B:B,0)-2,0,1,1)</f>
        <v>红色地毯</v>
      </c>
      <c r="K210" s="54" t="str">
        <f>IF(COUNTIF(B$1:$B210,B210)=1,VLOOKUP(B210,图纸表!$A:$D,4,1),"")</f>
        <v/>
      </c>
    </row>
    <row r="211" spans="1:11">
      <c r="A211" s="54">
        <f t="shared" si="13"/>
        <v>210</v>
      </c>
      <c r="B211" s="71">
        <v>23</v>
      </c>
      <c r="C211" s="71">
        <v>41</v>
      </c>
      <c r="D211" s="71">
        <v>0</v>
      </c>
      <c r="E211" s="71">
        <v>9</v>
      </c>
      <c r="F211" s="72">
        <f t="shared" si="12"/>
        <v>104100</v>
      </c>
      <c r="G211" s="73">
        <f ca="1">OFFSET(方块表!$K$2,MATCH(F211,方块表!B:B,0)-2,0,1,1)</f>
        <v>8</v>
      </c>
      <c r="H211" s="73">
        <f t="shared" ca="1" si="14"/>
        <v>72</v>
      </c>
      <c r="I211" s="73">
        <f t="shared" si="15"/>
        <v>9</v>
      </c>
      <c r="J211" s="72" t="str">
        <f ca="1">OFFSET(方块表!$I$2,MATCH(F211,方块表!B:B,0)-2,0,1,1)</f>
        <v>金块</v>
      </c>
      <c r="K211" s="54" t="str">
        <f>IF(COUNTIF(B$1:$B211,B211)=1,VLOOKUP(B211,图纸表!$A:$D,4,1),"")</f>
        <v>Landscape_05_5x5x4-0.schematic</v>
      </c>
    </row>
    <row r="212" spans="1:11">
      <c r="A212" s="54">
        <f t="shared" si="13"/>
        <v>211</v>
      </c>
      <c r="B212" s="71">
        <v>23</v>
      </c>
      <c r="C212" s="71">
        <v>57</v>
      </c>
      <c r="D212" s="71">
        <v>0</v>
      </c>
      <c r="E212" s="71">
        <v>16</v>
      </c>
      <c r="F212" s="72">
        <f t="shared" si="12"/>
        <v>105700</v>
      </c>
      <c r="G212" s="73">
        <f ca="1">OFFSET(方块表!$K$2,MATCH(F212,方块表!B:B,0)-2,0,1,1)</f>
        <v>10</v>
      </c>
      <c r="H212" s="73">
        <f t="shared" ca="1" si="14"/>
        <v>160</v>
      </c>
      <c r="I212" s="73">
        <f t="shared" si="15"/>
        <v>16</v>
      </c>
      <c r="J212" s="72" t="str">
        <f ca="1">OFFSET(方块表!$I$2,MATCH(F212,方块表!B:B,0)-2,0,1,1)</f>
        <v>钻石块</v>
      </c>
      <c r="K212" s="54" t="str">
        <f>IF(COUNTIF(B$1:$B212,B212)=1,VLOOKUP(B212,图纸表!$A:$D,4,1),"")</f>
        <v/>
      </c>
    </row>
    <row r="213" spans="1:11">
      <c r="A213" s="54">
        <f t="shared" si="13"/>
        <v>212</v>
      </c>
      <c r="B213" s="71">
        <v>23</v>
      </c>
      <c r="C213" s="71">
        <v>138</v>
      </c>
      <c r="D213" s="71">
        <v>0</v>
      </c>
      <c r="E213" s="71">
        <v>1</v>
      </c>
      <c r="F213" s="72">
        <f t="shared" si="12"/>
        <v>113800</v>
      </c>
      <c r="G213" s="73">
        <f ca="1">OFFSET(方块表!$K$2,MATCH(F213,方块表!B:B,0)-2,0,1,1)</f>
        <v>12</v>
      </c>
      <c r="H213" s="73">
        <f t="shared" ca="1" si="14"/>
        <v>12</v>
      </c>
      <c r="I213" s="73">
        <f t="shared" si="15"/>
        <v>1</v>
      </c>
      <c r="J213" s="72" t="str">
        <f ca="1">OFFSET(方块表!$I$2,MATCH(F213,方块表!B:B,0)-2,0,1,1)</f>
        <v>信标</v>
      </c>
      <c r="K213" s="54" t="str">
        <f>IF(COUNTIF(B$1:$B213,B213)=1,VLOOKUP(B213,图纸表!$A:$D,4,1),"")</f>
        <v/>
      </c>
    </row>
    <row r="214" spans="1:11">
      <c r="A214" s="54">
        <f t="shared" si="13"/>
        <v>213</v>
      </c>
      <c r="B214" s="71">
        <v>24</v>
      </c>
      <c r="C214" s="71">
        <v>251</v>
      </c>
      <c r="D214" s="71">
        <v>0</v>
      </c>
      <c r="E214" s="71">
        <v>3</v>
      </c>
      <c r="F214" s="72">
        <f t="shared" si="12"/>
        <v>125100</v>
      </c>
      <c r="G214" s="73">
        <f ca="1">OFFSET(方块表!$K$2,MATCH(F214,方块表!B:B,0)-2,0,1,1)</f>
        <v>6</v>
      </c>
      <c r="H214" s="73">
        <f t="shared" ca="1" si="14"/>
        <v>18</v>
      </c>
      <c r="I214" s="73">
        <f t="shared" si="15"/>
        <v>3</v>
      </c>
      <c r="J214" s="72" t="str">
        <f ca="1">OFFSET(方块表!$I$2,MATCH(F214,方块表!B:B,0)-2,0,1,1)</f>
        <v>白色混凝土</v>
      </c>
      <c r="K214" s="54" t="str">
        <f>IF(COUNTIF(B$1:$B214,B214)=1,VLOOKUP(B214,图纸表!$A:$D,4,1),"")</f>
        <v>Landscape_06_3x3x4-0.schematic</v>
      </c>
    </row>
    <row r="215" spans="1:11">
      <c r="A215" s="54">
        <f t="shared" si="13"/>
        <v>214</v>
      </c>
      <c r="B215" s="71">
        <v>24</v>
      </c>
      <c r="C215" s="71">
        <v>251</v>
      </c>
      <c r="D215" s="71">
        <v>1</v>
      </c>
      <c r="E215" s="71">
        <v>2</v>
      </c>
      <c r="F215" s="72">
        <f t="shared" si="12"/>
        <v>125101</v>
      </c>
      <c r="G215" s="73">
        <f ca="1">OFFSET(方块表!$K$2,MATCH(F215,方块表!B:B,0)-2,0,1,1)</f>
        <v>6</v>
      </c>
      <c r="H215" s="73">
        <f t="shared" ca="1" si="14"/>
        <v>12</v>
      </c>
      <c r="I215" s="73">
        <f t="shared" si="15"/>
        <v>2</v>
      </c>
      <c r="J215" s="72" t="str">
        <f ca="1">OFFSET(方块表!$I$2,MATCH(F215,方块表!B:B,0)-2,0,1,1)</f>
        <v>橙色混凝土</v>
      </c>
      <c r="K215" s="54" t="str">
        <f>IF(COUNTIF(B$1:$B215,B215)=1,VLOOKUP(B215,图纸表!$A:$D,4,1),"")</f>
        <v/>
      </c>
    </row>
    <row r="216" spans="1:11">
      <c r="A216" s="54">
        <f t="shared" si="13"/>
        <v>215</v>
      </c>
      <c r="B216" s="71">
        <v>24</v>
      </c>
      <c r="C216" s="71">
        <v>251</v>
      </c>
      <c r="D216" s="71">
        <v>3</v>
      </c>
      <c r="E216" s="71">
        <v>4</v>
      </c>
      <c r="F216" s="72">
        <f t="shared" si="12"/>
        <v>125103</v>
      </c>
      <c r="G216" s="73">
        <f ca="1">OFFSET(方块表!$K$2,MATCH(F216,方块表!B:B,0)-2,0,1,1)</f>
        <v>6</v>
      </c>
      <c r="H216" s="73">
        <f t="shared" ca="1" si="14"/>
        <v>24</v>
      </c>
      <c r="I216" s="73">
        <f t="shared" si="15"/>
        <v>4</v>
      </c>
      <c r="J216" s="72" t="str">
        <f ca="1">OFFSET(方块表!$I$2,MATCH(F216,方块表!B:B,0)-2,0,1,1)</f>
        <v>浅蓝色混凝土</v>
      </c>
      <c r="K216" s="54" t="str">
        <f>IF(COUNTIF(B$1:$B216,B216)=1,VLOOKUP(B216,图纸表!$A:$D,4,1),"")</f>
        <v/>
      </c>
    </row>
    <row r="217" spans="1:11">
      <c r="A217" s="54">
        <f t="shared" si="13"/>
        <v>216</v>
      </c>
      <c r="B217" s="71">
        <v>24</v>
      </c>
      <c r="C217" s="71">
        <v>251</v>
      </c>
      <c r="D217" s="71">
        <v>4</v>
      </c>
      <c r="E217" s="71">
        <v>3</v>
      </c>
      <c r="F217" s="72">
        <f t="shared" si="12"/>
        <v>125104</v>
      </c>
      <c r="G217" s="73">
        <f ca="1">OFFSET(方块表!$K$2,MATCH(F217,方块表!B:B,0)-2,0,1,1)</f>
        <v>6</v>
      </c>
      <c r="H217" s="73">
        <f t="shared" ca="1" si="14"/>
        <v>18</v>
      </c>
      <c r="I217" s="73">
        <f t="shared" si="15"/>
        <v>3</v>
      </c>
      <c r="J217" s="72" t="str">
        <f ca="1">OFFSET(方块表!$I$2,MATCH(F217,方块表!B:B,0)-2,0,1,1)</f>
        <v>黄色混凝土</v>
      </c>
      <c r="K217" s="54" t="str">
        <f>IF(COUNTIF(B$1:$B217,B217)=1,VLOOKUP(B217,图纸表!$A:$D,4,1),"")</f>
        <v/>
      </c>
    </row>
    <row r="218" spans="1:11">
      <c r="A218" s="54">
        <f t="shared" si="13"/>
        <v>217</v>
      </c>
      <c r="B218" s="71">
        <v>24</v>
      </c>
      <c r="C218" s="71">
        <v>251</v>
      </c>
      <c r="D218" s="71">
        <v>10</v>
      </c>
      <c r="E218" s="71">
        <v>2</v>
      </c>
      <c r="F218" s="72">
        <f t="shared" si="12"/>
        <v>125110</v>
      </c>
      <c r="G218" s="73">
        <f ca="1">OFFSET(方块表!$K$2,MATCH(F218,方块表!B:B,0)-2,0,1,1)</f>
        <v>6</v>
      </c>
      <c r="H218" s="73">
        <f t="shared" ca="1" si="14"/>
        <v>12</v>
      </c>
      <c r="I218" s="73">
        <f t="shared" si="15"/>
        <v>2</v>
      </c>
      <c r="J218" s="72" t="str">
        <f ca="1">OFFSET(方块表!$I$2,MATCH(F218,方块表!B:B,0)-2,0,1,1)</f>
        <v>紫色混凝土</v>
      </c>
      <c r="K218" s="54" t="str">
        <f>IF(COUNTIF(B$1:$B218,B218)=1,VLOOKUP(B218,图纸表!$A:$D,4,1),"")</f>
        <v/>
      </c>
    </row>
    <row r="219" spans="1:11">
      <c r="A219" s="54">
        <f t="shared" si="13"/>
        <v>218</v>
      </c>
      <c r="B219" s="71">
        <v>24</v>
      </c>
      <c r="C219" s="71">
        <v>251</v>
      </c>
      <c r="D219" s="71">
        <v>12</v>
      </c>
      <c r="E219" s="71">
        <v>3</v>
      </c>
      <c r="F219" s="72">
        <f t="shared" si="12"/>
        <v>125112</v>
      </c>
      <c r="G219" s="73">
        <f ca="1">OFFSET(方块表!$K$2,MATCH(F219,方块表!B:B,0)-2,0,1,1)</f>
        <v>6</v>
      </c>
      <c r="H219" s="73">
        <f t="shared" ca="1" si="14"/>
        <v>18</v>
      </c>
      <c r="I219" s="73">
        <f t="shared" si="15"/>
        <v>3</v>
      </c>
      <c r="J219" s="72" t="str">
        <f ca="1">OFFSET(方块表!$I$2,MATCH(F219,方块表!B:B,0)-2,0,1,1)</f>
        <v>棕色混凝土</v>
      </c>
      <c r="K219" s="54" t="str">
        <f>IF(COUNTIF(B$1:$B219,B219)=1,VLOOKUP(B219,图纸表!$A:$D,4,1),"")</f>
        <v/>
      </c>
    </row>
    <row r="220" spans="1:11">
      <c r="A220" s="54">
        <f t="shared" si="13"/>
        <v>219</v>
      </c>
      <c r="B220" s="71">
        <v>24</v>
      </c>
      <c r="C220" s="71">
        <v>251</v>
      </c>
      <c r="D220" s="71">
        <v>14</v>
      </c>
      <c r="E220" s="71">
        <v>3</v>
      </c>
      <c r="F220" s="72">
        <f t="shared" si="12"/>
        <v>125114</v>
      </c>
      <c r="G220" s="73">
        <f ca="1">OFFSET(方块表!$K$2,MATCH(F220,方块表!B:B,0)-2,0,1,1)</f>
        <v>6</v>
      </c>
      <c r="H220" s="73">
        <f t="shared" ca="1" si="14"/>
        <v>18</v>
      </c>
      <c r="I220" s="73">
        <f t="shared" si="15"/>
        <v>3</v>
      </c>
      <c r="J220" s="72" t="str">
        <f ca="1">OFFSET(方块表!$I$2,MATCH(F220,方块表!B:B,0)-2,0,1,1)</f>
        <v>红色混凝土</v>
      </c>
      <c r="K220" s="54" t="str">
        <f>IF(COUNTIF(B$1:$B220,B220)=1,VLOOKUP(B220,图纸表!$A:$D,4,1),"")</f>
        <v/>
      </c>
    </row>
    <row r="221" spans="1:11">
      <c r="A221" s="54">
        <f t="shared" si="13"/>
        <v>220</v>
      </c>
      <c r="B221" s="71">
        <v>24</v>
      </c>
      <c r="C221" s="71">
        <v>251</v>
      </c>
      <c r="D221" s="71">
        <v>15</v>
      </c>
      <c r="E221" s="71">
        <v>3</v>
      </c>
      <c r="F221" s="72">
        <f t="shared" si="12"/>
        <v>125115</v>
      </c>
      <c r="G221" s="73">
        <f ca="1">OFFSET(方块表!$K$2,MATCH(F221,方块表!B:B,0)-2,0,1,1)</f>
        <v>6</v>
      </c>
      <c r="H221" s="73">
        <f t="shared" ca="1" si="14"/>
        <v>18</v>
      </c>
      <c r="I221" s="73">
        <f t="shared" si="15"/>
        <v>3</v>
      </c>
      <c r="J221" s="72" t="str">
        <f ca="1">OFFSET(方块表!$I$2,MATCH(F221,方块表!B:B,0)-2,0,1,1)</f>
        <v>黑色混凝土</v>
      </c>
      <c r="K221" s="54" t="str">
        <f>IF(COUNTIF(B$1:$B221,B221)=1,VLOOKUP(B221,图纸表!$A:$D,4,1),"")</f>
        <v/>
      </c>
    </row>
    <row r="222" spans="1:11">
      <c r="A222" s="54">
        <f t="shared" si="13"/>
        <v>221</v>
      </c>
      <c r="B222" s="71">
        <v>25</v>
      </c>
      <c r="C222" s="71">
        <v>85</v>
      </c>
      <c r="D222" s="71">
        <v>0</v>
      </c>
      <c r="E222" s="71">
        <v>9</v>
      </c>
      <c r="F222" s="72">
        <f t="shared" si="12"/>
        <v>108500</v>
      </c>
      <c r="G222" s="73">
        <f ca="1">OFFSET(方块表!$K$2,MATCH(F222,方块表!B:B,0)-2,0,1,1)</f>
        <v>6</v>
      </c>
      <c r="H222" s="73">
        <f t="shared" ca="1" si="14"/>
        <v>54</v>
      </c>
      <c r="I222" s="73">
        <f t="shared" si="15"/>
        <v>9</v>
      </c>
      <c r="J222" s="72" t="str">
        <f ca="1">OFFSET(方块表!$I$2,MATCH(F222,方块表!B:B,0)-2,0,1,1)</f>
        <v>橡木栅栏</v>
      </c>
      <c r="K222" s="54" t="str">
        <f>IF(COUNTIF(B$1:$B222,B222)=1,VLOOKUP(B222,图纸表!$A:$D,4,1),"")</f>
        <v>Landscape_07_2x2x8-0.schematic</v>
      </c>
    </row>
    <row r="223" spans="1:11">
      <c r="A223" s="54">
        <f t="shared" si="13"/>
        <v>222</v>
      </c>
      <c r="B223" s="71">
        <v>25</v>
      </c>
      <c r="C223" s="71">
        <v>89</v>
      </c>
      <c r="D223" s="71">
        <v>0</v>
      </c>
      <c r="E223" s="71">
        <v>2</v>
      </c>
      <c r="F223" s="72">
        <f t="shared" si="12"/>
        <v>108900</v>
      </c>
      <c r="G223" s="73">
        <f ca="1">OFFSET(方块表!$K$2,MATCH(F223,方块表!B:B,0)-2,0,1,1)</f>
        <v>10</v>
      </c>
      <c r="H223" s="73">
        <f t="shared" ca="1" si="14"/>
        <v>20</v>
      </c>
      <c r="I223" s="73">
        <f t="shared" si="15"/>
        <v>2</v>
      </c>
      <c r="J223" s="72" t="str">
        <f ca="1">OFFSET(方块表!$I$2,MATCH(F223,方块表!B:B,0)-2,0,1,1)</f>
        <v>萤石</v>
      </c>
      <c r="K223" s="54" t="str">
        <f>IF(COUNTIF(B$1:$B223,B223)=1,VLOOKUP(B223,图纸表!$A:$D,4,1),"")</f>
        <v/>
      </c>
    </row>
    <row r="224" spans="1:11">
      <c r="A224" s="54">
        <f t="shared" si="13"/>
        <v>223</v>
      </c>
      <c r="B224" s="71">
        <v>26</v>
      </c>
      <c r="C224" s="71">
        <v>2</v>
      </c>
      <c r="D224" s="71">
        <v>0</v>
      </c>
      <c r="E224" s="71">
        <v>24</v>
      </c>
      <c r="F224" s="72">
        <f t="shared" si="12"/>
        <v>100200</v>
      </c>
      <c r="G224" s="73">
        <f ca="1">OFFSET(方块表!$K$2,MATCH(F224,方块表!B:B,0)-2,0,1,1)</f>
        <v>2</v>
      </c>
      <c r="H224" s="73">
        <f t="shared" ca="1" si="14"/>
        <v>48</v>
      </c>
      <c r="I224" s="73">
        <f t="shared" si="15"/>
        <v>24</v>
      </c>
      <c r="J224" s="72" t="str">
        <f ca="1">OFFSET(方块表!$I$2,MATCH(F224,方块表!B:B,0)-2,0,1,1)</f>
        <v>草方块</v>
      </c>
      <c r="K224" s="54" t="str">
        <f>IF(COUNTIF(B$1:$B224,B224)=1,VLOOKUP(B224,图纸表!$A:$D,4,1),"")</f>
        <v>Landscape_08_7x7x11-1.schematic</v>
      </c>
    </row>
    <row r="225" spans="1:11">
      <c r="A225" s="54">
        <f t="shared" si="13"/>
        <v>224</v>
      </c>
      <c r="B225" s="71">
        <v>26</v>
      </c>
      <c r="C225" s="71">
        <v>3</v>
      </c>
      <c r="D225" s="71">
        <v>0</v>
      </c>
      <c r="E225" s="71">
        <v>1</v>
      </c>
      <c r="F225" s="72">
        <f t="shared" si="12"/>
        <v>100300</v>
      </c>
      <c r="G225" s="73">
        <f ca="1">OFFSET(方块表!$K$2,MATCH(F225,方块表!B:B,0)-2,0,1,1)</f>
        <v>2</v>
      </c>
      <c r="H225" s="73">
        <f t="shared" ca="1" si="14"/>
        <v>2</v>
      </c>
      <c r="I225" s="73">
        <f t="shared" si="15"/>
        <v>1</v>
      </c>
      <c r="J225" s="72" t="str">
        <f ca="1">OFFSET(方块表!$I$2,MATCH(F225,方块表!B:B,0)-2,0,1,1)</f>
        <v>泥土</v>
      </c>
      <c r="K225" s="54" t="str">
        <f>IF(COUNTIF(B$1:$B225,B225)=1,VLOOKUP(B225,图纸表!$A:$D,4,1),"")</f>
        <v/>
      </c>
    </row>
    <row r="226" spans="1:11">
      <c r="A226" s="54">
        <f t="shared" si="13"/>
        <v>225</v>
      </c>
      <c r="B226" s="71">
        <v>26</v>
      </c>
      <c r="C226" s="71">
        <v>89</v>
      </c>
      <c r="D226" s="71">
        <v>0</v>
      </c>
      <c r="E226" s="71">
        <v>4</v>
      </c>
      <c r="F226" s="72">
        <f t="shared" si="12"/>
        <v>108900</v>
      </c>
      <c r="G226" s="73">
        <f ca="1">OFFSET(方块表!$K$2,MATCH(F226,方块表!B:B,0)-2,0,1,1)</f>
        <v>10</v>
      </c>
      <c r="H226" s="73">
        <f t="shared" ca="1" si="14"/>
        <v>40</v>
      </c>
      <c r="I226" s="73">
        <f t="shared" si="15"/>
        <v>4</v>
      </c>
      <c r="J226" s="72" t="str">
        <f ca="1">OFFSET(方块表!$I$2,MATCH(F226,方块表!B:B,0)-2,0,1,1)</f>
        <v>萤石</v>
      </c>
      <c r="K226" s="54" t="str">
        <f>IF(COUNTIF(B$1:$B226,B226)=1,VLOOKUP(B226,图纸表!$A:$D,4,1),"")</f>
        <v/>
      </c>
    </row>
    <row r="227" spans="1:11">
      <c r="A227" s="54">
        <f t="shared" si="13"/>
        <v>226</v>
      </c>
      <c r="B227" s="71">
        <v>26</v>
      </c>
      <c r="C227" s="71">
        <v>155</v>
      </c>
      <c r="D227" s="71">
        <v>0</v>
      </c>
      <c r="E227" s="71">
        <v>12</v>
      </c>
      <c r="F227" s="72">
        <f t="shared" si="12"/>
        <v>115500</v>
      </c>
      <c r="G227" s="73">
        <f ca="1">OFFSET(方块表!$K$2,MATCH(F227,方块表!B:B,0)-2,0,1,1)</f>
        <v>6</v>
      </c>
      <c r="H227" s="73">
        <f t="shared" ca="1" si="14"/>
        <v>72</v>
      </c>
      <c r="I227" s="73">
        <f t="shared" si="15"/>
        <v>12</v>
      </c>
      <c r="J227" s="72" t="str">
        <f ca="1">OFFSET(方块表!$I$2,MATCH(F227,方块表!B:B,0)-2,0,1,1)</f>
        <v>石英</v>
      </c>
      <c r="K227" s="54" t="str">
        <f>IF(COUNTIF(B$1:$B227,B227)=1,VLOOKUP(B227,图纸表!$A:$D,4,1),"")</f>
        <v/>
      </c>
    </row>
    <row r="228" spans="1:11">
      <c r="A228" s="54">
        <f t="shared" si="13"/>
        <v>227</v>
      </c>
      <c r="B228" s="71">
        <v>26</v>
      </c>
      <c r="C228" s="71">
        <v>156</v>
      </c>
      <c r="D228" s="71">
        <v>0</v>
      </c>
      <c r="E228" s="71">
        <v>12</v>
      </c>
      <c r="F228" s="72">
        <f t="shared" si="12"/>
        <v>115600</v>
      </c>
      <c r="G228" s="73">
        <f ca="1">OFFSET(方块表!$K$2,MATCH(F228,方块表!B:B,0)-2,0,1,1)</f>
        <v>8</v>
      </c>
      <c r="H228" s="73">
        <f t="shared" ca="1" si="14"/>
        <v>96</v>
      </c>
      <c r="I228" s="73">
        <f t="shared" si="15"/>
        <v>12</v>
      </c>
      <c r="J228" s="72" t="str">
        <f ca="1">OFFSET(方块表!$I$2,MATCH(F228,方块表!B:B,0)-2,0,1,1)</f>
        <v>石英楼梯</v>
      </c>
      <c r="K228" s="54" t="str">
        <f>IF(COUNTIF(B$1:$B228,B228)=1,VLOOKUP(B228,图纸表!$A:$D,4,1),"")</f>
        <v/>
      </c>
    </row>
    <row r="229" spans="1:11">
      <c r="A229" s="54">
        <f t="shared" si="13"/>
        <v>228</v>
      </c>
      <c r="B229" s="71">
        <v>26</v>
      </c>
      <c r="C229" s="71">
        <v>171</v>
      </c>
      <c r="D229" s="71">
        <v>14</v>
      </c>
      <c r="E229" s="71">
        <v>8</v>
      </c>
      <c r="F229" s="72">
        <f t="shared" si="12"/>
        <v>117114</v>
      </c>
      <c r="G229" s="73">
        <f ca="1">OFFSET(方块表!$K$2,MATCH(F229,方块表!B:B,0)-2,0,1,1)</f>
        <v>4</v>
      </c>
      <c r="H229" s="73">
        <f t="shared" ca="1" si="14"/>
        <v>32</v>
      </c>
      <c r="I229" s="73">
        <f t="shared" si="15"/>
        <v>8</v>
      </c>
      <c r="J229" s="72" t="str">
        <f ca="1">OFFSET(方块表!$I$2,MATCH(F229,方块表!B:B,0)-2,0,1,1)</f>
        <v>红色地毯</v>
      </c>
      <c r="K229" s="54" t="str">
        <f>IF(COUNTIF(B$1:$B229,B229)=1,VLOOKUP(B229,图纸表!$A:$D,4,1),"")</f>
        <v/>
      </c>
    </row>
    <row r="230" spans="1:11">
      <c r="A230" s="54">
        <f t="shared" si="13"/>
        <v>229</v>
      </c>
      <c r="B230" s="71">
        <v>26</v>
      </c>
      <c r="C230" s="71">
        <v>171</v>
      </c>
      <c r="D230" s="71">
        <v>15</v>
      </c>
      <c r="E230" s="71">
        <v>12</v>
      </c>
      <c r="F230" s="72">
        <f t="shared" si="12"/>
        <v>117115</v>
      </c>
      <c r="G230" s="73">
        <f ca="1">OFFSET(方块表!$K$2,MATCH(F230,方块表!B:B,0)-2,0,1,1)</f>
        <v>4</v>
      </c>
      <c r="H230" s="73">
        <f t="shared" ca="1" si="14"/>
        <v>48</v>
      </c>
      <c r="I230" s="73">
        <f t="shared" si="15"/>
        <v>12</v>
      </c>
      <c r="J230" s="72" t="str">
        <f ca="1">OFFSET(方块表!$I$2,MATCH(F230,方块表!B:B,0)-2,0,1,1)</f>
        <v>黑色地毯</v>
      </c>
      <c r="K230" s="54" t="str">
        <f>IF(COUNTIF(B$1:$B230,B230)=1,VLOOKUP(B230,图纸表!$A:$D,4,1),"")</f>
        <v/>
      </c>
    </row>
    <row r="231" spans="1:11">
      <c r="A231" s="54">
        <f t="shared" si="13"/>
        <v>230</v>
      </c>
      <c r="B231" s="71">
        <v>26</v>
      </c>
      <c r="C231" s="71">
        <v>251</v>
      </c>
      <c r="D231" s="71">
        <v>14</v>
      </c>
      <c r="E231" s="71">
        <v>1</v>
      </c>
      <c r="F231" s="72">
        <f t="shared" si="12"/>
        <v>125114</v>
      </c>
      <c r="G231" s="73">
        <f ca="1">OFFSET(方块表!$K$2,MATCH(F231,方块表!B:B,0)-2,0,1,1)</f>
        <v>6</v>
      </c>
      <c r="H231" s="73">
        <f t="shared" ca="1" si="14"/>
        <v>6</v>
      </c>
      <c r="I231" s="73">
        <f t="shared" si="15"/>
        <v>1</v>
      </c>
      <c r="J231" s="72" t="str">
        <f ca="1">OFFSET(方块表!$I$2,MATCH(F231,方块表!B:B,0)-2,0,1,1)</f>
        <v>红色混凝土</v>
      </c>
      <c r="K231" s="54" t="str">
        <f>IF(COUNTIF(B$1:$B231,B231)=1,VLOOKUP(B231,图纸表!$A:$D,4,1),"")</f>
        <v/>
      </c>
    </row>
    <row r="232" spans="1:11">
      <c r="A232" s="54">
        <f t="shared" si="13"/>
        <v>231</v>
      </c>
      <c r="B232" s="71">
        <v>27</v>
      </c>
      <c r="C232" s="71">
        <v>89</v>
      </c>
      <c r="D232" s="71">
        <v>0</v>
      </c>
      <c r="E232" s="71">
        <v>1</v>
      </c>
      <c r="F232" s="72">
        <f t="shared" si="12"/>
        <v>108900</v>
      </c>
      <c r="G232" s="73">
        <f ca="1">OFFSET(方块表!$K$2,MATCH(F232,方块表!B:B,0)-2,0,1,1)</f>
        <v>10</v>
      </c>
      <c r="H232" s="73">
        <f t="shared" ca="1" si="14"/>
        <v>10</v>
      </c>
      <c r="I232" s="73">
        <f t="shared" si="15"/>
        <v>1</v>
      </c>
      <c r="J232" s="72" t="str">
        <f ca="1">OFFSET(方块表!$I$2,MATCH(F232,方块表!B:B,0)-2,0,1,1)</f>
        <v>萤石</v>
      </c>
      <c r="K232" s="54" t="str">
        <f>IF(COUNTIF(B$1:$B232,B232)=1,VLOOKUP(B232,图纸表!$A:$D,4,1),"")</f>
        <v>Landscape_09_5x5x6-0.schematic</v>
      </c>
    </row>
    <row r="233" spans="1:11">
      <c r="A233" s="54">
        <f t="shared" si="13"/>
        <v>232</v>
      </c>
      <c r="B233" s="71">
        <v>27</v>
      </c>
      <c r="C233" s="71">
        <v>95</v>
      </c>
      <c r="D233" s="71">
        <v>1</v>
      </c>
      <c r="E233" s="71">
        <v>2</v>
      </c>
      <c r="F233" s="72">
        <f t="shared" si="12"/>
        <v>109501</v>
      </c>
      <c r="G233" s="73">
        <f ca="1">OFFSET(方块表!$K$2,MATCH(F233,方块表!B:B,0)-2,0,1,1)</f>
        <v>6</v>
      </c>
      <c r="H233" s="73">
        <f t="shared" ca="1" si="14"/>
        <v>12</v>
      </c>
      <c r="I233" s="73">
        <f t="shared" si="15"/>
        <v>2</v>
      </c>
      <c r="J233" s="72" t="str">
        <f ca="1">OFFSET(方块表!$I$2,MATCH(F233,方块表!B:B,0)-2,0,1,1)</f>
        <v>橙色钢化玻璃</v>
      </c>
      <c r="K233" s="54" t="str">
        <f>IF(COUNTIF(B$1:$B233,B233)=1,VLOOKUP(B233,图纸表!$A:$D,4,1),"")</f>
        <v/>
      </c>
    </row>
    <row r="234" spans="1:11">
      <c r="A234" s="54">
        <f t="shared" si="13"/>
        <v>233</v>
      </c>
      <c r="B234" s="71">
        <v>27</v>
      </c>
      <c r="C234" s="71">
        <v>95</v>
      </c>
      <c r="D234" s="71">
        <v>2</v>
      </c>
      <c r="E234" s="71">
        <v>2</v>
      </c>
      <c r="F234" s="72">
        <f t="shared" si="12"/>
        <v>109502</v>
      </c>
      <c r="G234" s="73">
        <f ca="1">OFFSET(方块表!$K$2,MATCH(F234,方块表!B:B,0)-2,0,1,1)</f>
        <v>6</v>
      </c>
      <c r="H234" s="73">
        <f t="shared" ca="1" si="14"/>
        <v>12</v>
      </c>
      <c r="I234" s="73">
        <f t="shared" si="15"/>
        <v>2</v>
      </c>
      <c r="J234" s="72" t="str">
        <f ca="1">OFFSET(方块表!$I$2,MATCH(F234,方块表!B:B,0)-2,0,1,1)</f>
        <v>品红色钢化玻璃</v>
      </c>
      <c r="K234" s="54" t="str">
        <f>IF(COUNTIF(B$1:$B234,B234)=1,VLOOKUP(B234,图纸表!$A:$D,4,1),"")</f>
        <v/>
      </c>
    </row>
    <row r="235" spans="1:11">
      <c r="A235" s="54">
        <f t="shared" si="13"/>
        <v>234</v>
      </c>
      <c r="B235" s="71">
        <v>27</v>
      </c>
      <c r="C235" s="71">
        <v>95</v>
      </c>
      <c r="D235" s="71">
        <v>4</v>
      </c>
      <c r="E235" s="71">
        <v>1</v>
      </c>
      <c r="F235" s="72">
        <f t="shared" si="12"/>
        <v>109504</v>
      </c>
      <c r="G235" s="73">
        <f ca="1">OFFSET(方块表!$K$2,MATCH(F235,方块表!B:B,0)-2,0,1,1)</f>
        <v>6</v>
      </c>
      <c r="H235" s="73">
        <f t="shared" ca="1" si="14"/>
        <v>6</v>
      </c>
      <c r="I235" s="73">
        <f t="shared" si="15"/>
        <v>1</v>
      </c>
      <c r="J235" s="72" t="str">
        <f ca="1">OFFSET(方块表!$I$2,MATCH(F235,方块表!B:B,0)-2,0,1,1)</f>
        <v>黄色钢化玻璃</v>
      </c>
      <c r="K235" s="54" t="str">
        <f>IF(COUNTIF(B$1:$B235,B235)=1,VLOOKUP(B235,图纸表!$A:$D,4,1),"")</f>
        <v/>
      </c>
    </row>
    <row r="236" spans="1:11">
      <c r="A236" s="54">
        <f t="shared" si="13"/>
        <v>235</v>
      </c>
      <c r="B236" s="71">
        <v>27</v>
      </c>
      <c r="C236" s="71">
        <v>95</v>
      </c>
      <c r="D236" s="71">
        <v>6</v>
      </c>
      <c r="E236" s="71">
        <v>3</v>
      </c>
      <c r="F236" s="72">
        <f t="shared" si="12"/>
        <v>109506</v>
      </c>
      <c r="G236" s="73">
        <f ca="1">OFFSET(方块表!$K$2,MATCH(F236,方块表!B:B,0)-2,0,1,1)</f>
        <v>6</v>
      </c>
      <c r="H236" s="73">
        <f t="shared" ca="1" si="14"/>
        <v>18</v>
      </c>
      <c r="I236" s="73">
        <f t="shared" si="15"/>
        <v>3</v>
      </c>
      <c r="J236" s="72" t="str">
        <f ca="1">OFFSET(方块表!$I$2,MATCH(F236,方块表!B:B,0)-2,0,1,1)</f>
        <v>粉色钢化玻璃</v>
      </c>
      <c r="K236" s="54" t="str">
        <f>IF(COUNTIF(B$1:$B236,B236)=1,VLOOKUP(B236,图纸表!$A:$D,4,1),"")</f>
        <v/>
      </c>
    </row>
    <row r="237" spans="1:11">
      <c r="A237" s="54">
        <f t="shared" si="13"/>
        <v>236</v>
      </c>
      <c r="B237" s="71">
        <v>27</v>
      </c>
      <c r="C237" s="71">
        <v>95</v>
      </c>
      <c r="D237" s="71">
        <v>7</v>
      </c>
      <c r="E237" s="71">
        <v>2</v>
      </c>
      <c r="F237" s="72">
        <f t="shared" si="12"/>
        <v>109507</v>
      </c>
      <c r="G237" s="73">
        <f ca="1">OFFSET(方块表!$K$2,MATCH(F237,方块表!B:B,0)-2,0,1,1)</f>
        <v>6</v>
      </c>
      <c r="H237" s="73">
        <f t="shared" ca="1" si="14"/>
        <v>12</v>
      </c>
      <c r="I237" s="73">
        <f t="shared" si="15"/>
        <v>2</v>
      </c>
      <c r="J237" s="72" t="str">
        <f ca="1">OFFSET(方块表!$I$2,MATCH(F237,方块表!B:B,0)-2,0,1,1)</f>
        <v>灰色钢化玻璃</v>
      </c>
      <c r="K237" s="54" t="str">
        <f>IF(COUNTIF(B$1:$B237,B237)=1,VLOOKUP(B237,图纸表!$A:$D,4,1),"")</f>
        <v/>
      </c>
    </row>
    <row r="238" spans="1:11">
      <c r="A238" s="54">
        <f t="shared" si="13"/>
        <v>237</v>
      </c>
      <c r="B238" s="71">
        <v>27</v>
      </c>
      <c r="C238" s="71">
        <v>95</v>
      </c>
      <c r="D238" s="71">
        <v>8</v>
      </c>
      <c r="E238" s="71">
        <v>2</v>
      </c>
      <c r="F238" s="72">
        <f t="shared" si="12"/>
        <v>109508</v>
      </c>
      <c r="G238" s="73">
        <f ca="1">OFFSET(方块表!$K$2,MATCH(F238,方块表!B:B,0)-2,0,1,1)</f>
        <v>6</v>
      </c>
      <c r="H238" s="73">
        <f t="shared" ca="1" si="14"/>
        <v>12</v>
      </c>
      <c r="I238" s="73">
        <f t="shared" si="15"/>
        <v>2</v>
      </c>
      <c r="J238" s="72" t="str">
        <f ca="1">OFFSET(方块表!$I$2,MATCH(F238,方块表!B:B,0)-2,0,1,1)</f>
        <v>浅灰色钢化玻璃</v>
      </c>
      <c r="K238" s="54" t="str">
        <f>IF(COUNTIF(B$1:$B238,B238)=1,VLOOKUP(B238,图纸表!$A:$D,4,1),"")</f>
        <v/>
      </c>
    </row>
    <row r="239" spans="1:11">
      <c r="A239" s="54">
        <f t="shared" si="13"/>
        <v>238</v>
      </c>
      <c r="B239" s="71">
        <v>27</v>
      </c>
      <c r="C239" s="71">
        <v>95</v>
      </c>
      <c r="D239" s="71">
        <v>9</v>
      </c>
      <c r="E239" s="71">
        <v>2</v>
      </c>
      <c r="F239" s="72">
        <f t="shared" si="12"/>
        <v>109509</v>
      </c>
      <c r="G239" s="73">
        <f ca="1">OFFSET(方块表!$K$2,MATCH(F239,方块表!B:B,0)-2,0,1,1)</f>
        <v>6</v>
      </c>
      <c r="H239" s="73">
        <f t="shared" ca="1" si="14"/>
        <v>12</v>
      </c>
      <c r="I239" s="73">
        <f t="shared" si="15"/>
        <v>2</v>
      </c>
      <c r="J239" s="72" t="str">
        <f ca="1">OFFSET(方块表!$I$2,MATCH(F239,方块表!B:B,0)-2,0,1,1)</f>
        <v>青色钢化玻璃</v>
      </c>
      <c r="K239" s="54" t="str">
        <f>IF(COUNTIF(B$1:$B239,B239)=1,VLOOKUP(B239,图纸表!$A:$D,4,1),"")</f>
        <v/>
      </c>
    </row>
    <row r="240" spans="1:11">
      <c r="A240" s="54">
        <f t="shared" si="13"/>
        <v>239</v>
      </c>
      <c r="B240" s="71">
        <v>27</v>
      </c>
      <c r="C240" s="71">
        <v>95</v>
      </c>
      <c r="D240" s="71">
        <v>11</v>
      </c>
      <c r="E240" s="71">
        <v>2</v>
      </c>
      <c r="F240" s="72">
        <f t="shared" si="12"/>
        <v>109511</v>
      </c>
      <c r="G240" s="73">
        <f ca="1">OFFSET(方块表!$K$2,MATCH(F240,方块表!B:B,0)-2,0,1,1)</f>
        <v>6</v>
      </c>
      <c r="H240" s="73">
        <f t="shared" ca="1" si="14"/>
        <v>12</v>
      </c>
      <c r="I240" s="73">
        <f t="shared" si="15"/>
        <v>2</v>
      </c>
      <c r="J240" s="72" t="str">
        <f ca="1">OFFSET(方块表!$I$2,MATCH(F240,方块表!B:B,0)-2,0,1,1)</f>
        <v>蓝色钢化玻璃</v>
      </c>
      <c r="K240" s="54" t="str">
        <f>IF(COUNTIF(B$1:$B240,B240)=1,VLOOKUP(B240,图纸表!$A:$D,4,1),"")</f>
        <v/>
      </c>
    </row>
    <row r="241" spans="1:19">
      <c r="A241" s="54">
        <f t="shared" si="13"/>
        <v>240</v>
      </c>
      <c r="B241" s="71">
        <v>28</v>
      </c>
      <c r="C241" s="71">
        <v>17</v>
      </c>
      <c r="D241" s="71">
        <v>0</v>
      </c>
      <c r="E241" s="71">
        <v>4</v>
      </c>
      <c r="F241" s="72">
        <f t="shared" si="12"/>
        <v>101700</v>
      </c>
      <c r="G241" s="73">
        <f ca="1">OFFSET(方块表!$K$2,MATCH(F241,方块表!B:B,0)-2,0,1,1)</f>
        <v>2</v>
      </c>
      <c r="H241" s="73">
        <f t="shared" ca="1" si="14"/>
        <v>8</v>
      </c>
      <c r="I241" s="73">
        <f t="shared" si="15"/>
        <v>4</v>
      </c>
      <c r="J241" s="72" t="str">
        <f ca="1">OFFSET(方块表!$I$2,MATCH(F241,方块表!B:B,0)-2,0,1,1)</f>
        <v>橡树木</v>
      </c>
      <c r="K241" s="54" t="str">
        <f>IF(COUNTIF(B$1:$B241,B241)=1,VLOOKUP(B241,图纸表!$A:$D,4,1),"")</f>
        <v>Landscape_10_5x5x7-0.schematic</v>
      </c>
    </row>
    <row r="242" spans="1:19">
      <c r="A242" s="54">
        <f t="shared" si="13"/>
        <v>241</v>
      </c>
      <c r="B242" s="71">
        <v>28</v>
      </c>
      <c r="C242" s="71">
        <v>18</v>
      </c>
      <c r="D242" s="71">
        <v>1</v>
      </c>
      <c r="E242" s="71">
        <v>18</v>
      </c>
      <c r="F242" s="72">
        <f t="shared" si="12"/>
        <v>101801</v>
      </c>
      <c r="G242" s="73">
        <f ca="1">OFFSET(方块表!$K$2,MATCH(F242,方块表!B:B,0)-2,0,1,1)</f>
        <v>6</v>
      </c>
      <c r="H242" s="73">
        <f t="shared" ca="1" si="14"/>
        <v>108</v>
      </c>
      <c r="I242" s="73">
        <f t="shared" si="15"/>
        <v>18</v>
      </c>
      <c r="J242" s="72" t="str">
        <f ca="1">OFFSET(方块表!$I$2,MATCH(F242,方块表!B:B,0)-2,0,1,1)</f>
        <v>云杉树叶</v>
      </c>
      <c r="K242" s="54" t="str">
        <f>IF(COUNTIF(B$1:$B242,B242)=1,VLOOKUP(B242,图纸表!$A:$D,4,1),"")</f>
        <v/>
      </c>
    </row>
    <row r="243" spans="1:19">
      <c r="A243" s="54">
        <f t="shared" si="13"/>
        <v>242</v>
      </c>
      <c r="B243" s="71">
        <v>29</v>
      </c>
      <c r="C243" s="71">
        <v>2</v>
      </c>
      <c r="D243" s="71">
        <v>0</v>
      </c>
      <c r="E243" s="71">
        <v>28</v>
      </c>
      <c r="F243" s="72">
        <f t="shared" si="12"/>
        <v>100200</v>
      </c>
      <c r="G243" s="73">
        <f ca="1">OFFSET(方块表!$K$2,MATCH(F243,方块表!B:B,0)-2,0,1,1)</f>
        <v>2</v>
      </c>
      <c r="H243" s="73">
        <f t="shared" ca="1" si="14"/>
        <v>56</v>
      </c>
      <c r="I243" s="73">
        <f t="shared" si="15"/>
        <v>28</v>
      </c>
      <c r="J243" s="72" t="str">
        <f ca="1">OFFSET(方块表!$I$2,MATCH(F243,方块表!B:B,0)-2,0,1,1)</f>
        <v>草方块</v>
      </c>
      <c r="K243" s="54" t="str">
        <f>IF(COUNTIF(B$1:$B243,B243)=1,VLOOKUP(B243,图纸表!$A:$D,4,1),"")</f>
        <v>2build_01_12x12x11-1.schematic</v>
      </c>
    </row>
    <row r="244" spans="1:19">
      <c r="A244" s="54">
        <f t="shared" si="13"/>
        <v>243</v>
      </c>
      <c r="B244" s="71">
        <v>29</v>
      </c>
      <c r="C244" s="71">
        <v>5</v>
      </c>
      <c r="D244" s="71">
        <v>1</v>
      </c>
      <c r="E244" s="71">
        <v>8</v>
      </c>
      <c r="F244" s="72">
        <f t="shared" si="12"/>
        <v>100501</v>
      </c>
      <c r="G244" s="73">
        <f ca="1">OFFSET(方块表!$K$2,MATCH(F244,方块表!B:B,0)-2,0,1,1)</f>
        <v>4</v>
      </c>
      <c r="H244" s="73">
        <f t="shared" ca="1" si="14"/>
        <v>32</v>
      </c>
      <c r="I244" s="73">
        <f t="shared" si="15"/>
        <v>8</v>
      </c>
      <c r="J244" s="72" t="str">
        <f ca="1">OFFSET(方块表!$I$2,MATCH(F244,方块表!B:B,0)-2,0,1,1)</f>
        <v>云杉木板</v>
      </c>
      <c r="K244" s="54" t="str">
        <f>IF(COUNTIF(B$1:$B244,B244)=1,VLOOKUP(B244,图纸表!$A:$D,4,1),"")</f>
        <v/>
      </c>
    </row>
    <row r="245" spans="1:19">
      <c r="A245" s="54">
        <f t="shared" si="13"/>
        <v>244</v>
      </c>
      <c r="B245" s="71">
        <v>29</v>
      </c>
      <c r="C245" s="71">
        <v>5</v>
      </c>
      <c r="D245" s="71">
        <v>2</v>
      </c>
      <c r="E245" s="71">
        <v>35</v>
      </c>
      <c r="F245" s="72">
        <f t="shared" si="12"/>
        <v>100502</v>
      </c>
      <c r="G245" s="73">
        <f ca="1">OFFSET(方块表!$K$2,MATCH(F245,方块表!B:B,0)-2,0,1,1)</f>
        <v>4</v>
      </c>
      <c r="H245" s="73">
        <f t="shared" ca="1" si="14"/>
        <v>140</v>
      </c>
      <c r="I245" s="73">
        <f t="shared" si="15"/>
        <v>35</v>
      </c>
      <c r="J245" s="72" t="str">
        <f ca="1">OFFSET(方块表!$I$2,MATCH(F245,方块表!B:B,0)-2,0,1,1)</f>
        <v>桦树木板</v>
      </c>
      <c r="K245" s="54" t="str">
        <f>IF(COUNTIF(B$1:$B245,B245)=1,VLOOKUP(B245,图纸表!$A:$D,4,1),"")</f>
        <v/>
      </c>
    </row>
    <row r="246" spans="1:19">
      <c r="A246" s="54">
        <f t="shared" si="13"/>
        <v>245</v>
      </c>
      <c r="B246" s="71">
        <v>29</v>
      </c>
      <c r="C246" s="71">
        <v>18</v>
      </c>
      <c r="D246" s="71">
        <v>0</v>
      </c>
      <c r="E246" s="71">
        <v>4</v>
      </c>
      <c r="F246" s="72">
        <f t="shared" si="12"/>
        <v>101800</v>
      </c>
      <c r="G246" s="73">
        <f ca="1">OFFSET(方块表!$K$2,MATCH(F246,方块表!B:B,0)-2,0,1,1)</f>
        <v>6</v>
      </c>
      <c r="H246" s="73">
        <f t="shared" ca="1" si="14"/>
        <v>24</v>
      </c>
      <c r="I246" s="73">
        <f t="shared" si="15"/>
        <v>4</v>
      </c>
      <c r="J246" s="72" t="str">
        <f ca="1">OFFSET(方块表!$I$2,MATCH(F246,方块表!B:B,0)-2,0,1,1)</f>
        <v>橡树叶</v>
      </c>
      <c r="K246" s="54" t="str">
        <f>IF(COUNTIF(B$1:$B246,B246)=1,VLOOKUP(B246,图纸表!$A:$D,4,1),"")</f>
        <v/>
      </c>
    </row>
    <row r="247" spans="1:19">
      <c r="A247" s="54">
        <f t="shared" si="13"/>
        <v>246</v>
      </c>
      <c r="B247" s="71">
        <v>29</v>
      </c>
      <c r="C247" s="71">
        <v>53</v>
      </c>
      <c r="D247" s="71">
        <v>0</v>
      </c>
      <c r="E247" s="71">
        <v>67</v>
      </c>
      <c r="F247" s="72">
        <f t="shared" si="12"/>
        <v>105300</v>
      </c>
      <c r="G247" s="73">
        <f ca="1">OFFSET(方块表!$K$2,MATCH(F247,方块表!B:B,0)-2,0,1,1)</f>
        <v>6</v>
      </c>
      <c r="H247" s="73">
        <f t="shared" ca="1" si="14"/>
        <v>402</v>
      </c>
      <c r="I247" s="73">
        <f t="shared" si="15"/>
        <v>67</v>
      </c>
      <c r="J247" s="72" t="str">
        <f ca="1">OFFSET(方块表!$I$2,MATCH(F247,方块表!B:B,0)-2,0,1,1)</f>
        <v>橡木楼梯</v>
      </c>
      <c r="K247" s="54" t="str">
        <f>IF(COUNTIF(B$1:$B247,B247)=1,VLOOKUP(B247,图纸表!$A:$D,4,1),"")</f>
        <v/>
      </c>
    </row>
    <row r="248" spans="1:19">
      <c r="A248" s="54">
        <f t="shared" si="13"/>
        <v>247</v>
      </c>
      <c r="B248" s="71">
        <v>29</v>
      </c>
      <c r="C248" s="71">
        <v>324</v>
      </c>
      <c r="D248" s="71">
        <v>0</v>
      </c>
      <c r="E248" s="71">
        <v>1</v>
      </c>
      <c r="F248" s="72">
        <f t="shared" si="12"/>
        <v>132400</v>
      </c>
      <c r="G248" s="73">
        <f ca="1">OFFSET(方块表!$K$2,MATCH(F248,方块表!B:B,0)-2,0,1,1)</f>
        <v>8</v>
      </c>
      <c r="H248" s="73">
        <f t="shared" ca="1" si="14"/>
        <v>8</v>
      </c>
      <c r="I248" s="73">
        <f t="shared" si="15"/>
        <v>1</v>
      </c>
      <c r="J248" s="72" t="str">
        <f ca="1">OFFSET(方块表!$I$2,MATCH(F248,方块表!B:B,0)-2,0,1,1)</f>
        <v>item木门</v>
      </c>
      <c r="K248" s="54" t="str">
        <f>IF(COUNTIF(B$1:$B248,B248)=1,VLOOKUP(B248,图纸表!$A:$D,4,1),"")</f>
        <v/>
      </c>
    </row>
    <row r="249" spans="1:19">
      <c r="A249" s="54">
        <f t="shared" si="13"/>
        <v>248</v>
      </c>
      <c r="B249" s="71">
        <v>29</v>
      </c>
      <c r="C249" s="71">
        <v>65</v>
      </c>
      <c r="D249" s="71">
        <v>0</v>
      </c>
      <c r="E249" s="71">
        <v>8</v>
      </c>
      <c r="F249" s="72">
        <f t="shared" si="12"/>
        <v>106500</v>
      </c>
      <c r="G249" s="73">
        <f ca="1">OFFSET(方块表!$K$2,MATCH(F249,方块表!B:B,0)-2,0,1,1)</f>
        <v>8</v>
      </c>
      <c r="H249" s="73">
        <f t="shared" ca="1" si="14"/>
        <v>64</v>
      </c>
      <c r="I249" s="73">
        <f t="shared" si="15"/>
        <v>8</v>
      </c>
      <c r="J249" s="72" t="str">
        <f ca="1">OFFSET(方块表!$I$2,MATCH(F249,方块表!B:B,0)-2,0,1,1)</f>
        <v>梯子</v>
      </c>
      <c r="K249" s="54" t="str">
        <f>IF(COUNTIF(B$1:$B249,B249)=1,VLOOKUP(B249,图纸表!$A:$D,4,1),"")</f>
        <v/>
      </c>
    </row>
    <row r="250" spans="1:19">
      <c r="A250" s="54">
        <f t="shared" si="13"/>
        <v>249</v>
      </c>
      <c r="B250" s="71">
        <v>29</v>
      </c>
      <c r="C250" s="71">
        <v>85</v>
      </c>
      <c r="D250" s="71">
        <v>0</v>
      </c>
      <c r="E250" s="71">
        <v>36</v>
      </c>
      <c r="F250" s="72">
        <f t="shared" si="12"/>
        <v>108500</v>
      </c>
      <c r="G250" s="73">
        <f ca="1">OFFSET(方块表!$K$2,MATCH(F250,方块表!B:B,0)-2,0,1,1)</f>
        <v>6</v>
      </c>
      <c r="H250" s="73">
        <f t="shared" ca="1" si="14"/>
        <v>216</v>
      </c>
      <c r="I250" s="73">
        <f t="shared" si="15"/>
        <v>36</v>
      </c>
      <c r="J250" s="72" t="str">
        <f ca="1">OFFSET(方块表!$I$2,MATCH(F250,方块表!B:B,0)-2,0,1,1)</f>
        <v>橡木栅栏</v>
      </c>
      <c r="K250" s="54" t="str">
        <f>IF(COUNTIF(B$1:$B250,B250)=1,VLOOKUP(B250,图纸表!$A:$D,4,1),"")</f>
        <v/>
      </c>
    </row>
    <row r="251" spans="1:19">
      <c r="A251" s="54">
        <f t="shared" si="13"/>
        <v>250</v>
      </c>
      <c r="B251" s="71">
        <v>29</v>
      </c>
      <c r="C251" s="71">
        <v>96</v>
      </c>
      <c r="D251" s="71">
        <v>0</v>
      </c>
      <c r="E251" s="71">
        <v>29</v>
      </c>
      <c r="F251" s="72">
        <f t="shared" si="12"/>
        <v>109600</v>
      </c>
      <c r="G251" s="73">
        <f ca="1">OFFSET(方块表!$K$2,MATCH(F251,方块表!B:B,0)-2,0,1,1)</f>
        <v>8</v>
      </c>
      <c r="H251" s="73">
        <f t="shared" ca="1" si="14"/>
        <v>232</v>
      </c>
      <c r="I251" s="73">
        <f t="shared" si="15"/>
        <v>29</v>
      </c>
      <c r="J251" s="72" t="str">
        <f ca="1">OFFSET(方块表!$I$2,MATCH(F251,方块表!B:B,0)-2,0,1,1)</f>
        <v>活板门</v>
      </c>
      <c r="K251" s="54" t="str">
        <f>IF(COUNTIF(B$1:$B251,B251)=1,VLOOKUP(B251,图纸表!$A:$D,4,1),"")</f>
        <v/>
      </c>
    </row>
    <row r="252" spans="1:19">
      <c r="A252" s="54">
        <f t="shared" si="13"/>
        <v>251</v>
      </c>
      <c r="B252" s="71">
        <v>29</v>
      </c>
      <c r="C252" s="71">
        <v>98</v>
      </c>
      <c r="D252" s="71">
        <v>0</v>
      </c>
      <c r="E252" s="71">
        <v>128</v>
      </c>
      <c r="F252" s="72">
        <f t="shared" si="12"/>
        <v>109800</v>
      </c>
      <c r="G252" s="73">
        <f ca="1">OFFSET(方块表!$K$2,MATCH(F252,方块表!B:B,0)-2,0,1,1)</f>
        <v>4</v>
      </c>
      <c r="H252" s="73">
        <f t="shared" ca="1" si="14"/>
        <v>512</v>
      </c>
      <c r="I252" s="73">
        <f t="shared" si="15"/>
        <v>128</v>
      </c>
      <c r="J252" s="72" t="str">
        <f ca="1">OFFSET(方块表!$I$2,MATCH(F252,方块表!B:B,0)-2,0,1,1)</f>
        <v>石砖</v>
      </c>
      <c r="K252" s="54" t="str">
        <f>IF(COUNTIF(B$1:$B252,B252)=1,VLOOKUP(B252,图纸表!$A:$D,4,1),"")</f>
        <v/>
      </c>
    </row>
    <row r="253" spans="1:19">
      <c r="A253" s="54">
        <f t="shared" si="13"/>
        <v>252</v>
      </c>
      <c r="B253" s="71">
        <v>29</v>
      </c>
      <c r="C253" s="71">
        <v>107</v>
      </c>
      <c r="D253" s="71">
        <v>0</v>
      </c>
      <c r="E253" s="71">
        <v>1</v>
      </c>
      <c r="F253" s="72">
        <f t="shared" si="12"/>
        <v>110700</v>
      </c>
      <c r="G253" s="73">
        <f ca="1">OFFSET(方块表!$K$2,MATCH(F253,方块表!B:B,0)-2,0,1,1)</f>
        <v>8</v>
      </c>
      <c r="H253" s="73">
        <f t="shared" ca="1" si="14"/>
        <v>8</v>
      </c>
      <c r="I253" s="73">
        <f t="shared" si="15"/>
        <v>1</v>
      </c>
      <c r="J253" s="72" t="str">
        <f ca="1">OFFSET(方块表!$I$2,MATCH(F253,方块表!B:B,0)-2,0,1,1)</f>
        <v>木质栅栏门</v>
      </c>
      <c r="K253" s="54" t="str">
        <f>IF(COUNTIF(B$1:$B253,B253)=1,VLOOKUP(B253,图纸表!$A:$D,4,1),"")</f>
        <v/>
      </c>
      <c r="O253" s="75"/>
      <c r="P253" s="75"/>
      <c r="Q253" s="75"/>
      <c r="R253" s="75"/>
      <c r="S253" s="75"/>
    </row>
    <row r="254" spans="1:19">
      <c r="A254" s="54">
        <f t="shared" si="13"/>
        <v>253</v>
      </c>
      <c r="B254" s="71">
        <v>29</v>
      </c>
      <c r="C254" s="71">
        <v>109</v>
      </c>
      <c r="D254" s="71">
        <v>0</v>
      </c>
      <c r="E254" s="71">
        <v>11</v>
      </c>
      <c r="F254" s="72">
        <f t="shared" si="12"/>
        <v>110900</v>
      </c>
      <c r="G254" s="73">
        <f ca="1">OFFSET(方块表!$K$2,MATCH(F254,方块表!B:B,0)-2,0,1,1)</f>
        <v>6</v>
      </c>
      <c r="H254" s="73">
        <f t="shared" ca="1" si="14"/>
        <v>66</v>
      </c>
      <c r="I254" s="73">
        <f t="shared" si="15"/>
        <v>11</v>
      </c>
      <c r="J254" s="72" t="str">
        <f ca="1">OFFSET(方块表!$I$2,MATCH(F254,方块表!B:B,0)-2,0,1,1)</f>
        <v>石砖楼梯</v>
      </c>
      <c r="K254" s="54" t="str">
        <f>IF(COUNTIF(B$1:$B254,B254)=1,VLOOKUP(B254,图纸表!$A:$D,4,1),"")</f>
        <v/>
      </c>
      <c r="O254" s="75"/>
      <c r="P254" s="75"/>
      <c r="Q254" s="75"/>
      <c r="R254" s="75"/>
      <c r="S254" s="75"/>
    </row>
    <row r="255" spans="1:19">
      <c r="A255" s="54">
        <f t="shared" si="13"/>
        <v>254</v>
      </c>
      <c r="B255" s="71">
        <v>29</v>
      </c>
      <c r="C255" s="71">
        <v>126</v>
      </c>
      <c r="D255" s="71">
        <v>0</v>
      </c>
      <c r="E255" s="71">
        <v>6</v>
      </c>
      <c r="F255" s="72">
        <f t="shared" si="12"/>
        <v>112600</v>
      </c>
      <c r="G255" s="73">
        <f ca="1">OFFSET(方块表!$K$2,MATCH(F255,方块表!B:B,0)-2,0,1,1)</f>
        <v>6</v>
      </c>
      <c r="H255" s="73">
        <f t="shared" ca="1" si="14"/>
        <v>36</v>
      </c>
      <c r="I255" s="73">
        <f t="shared" si="15"/>
        <v>6</v>
      </c>
      <c r="J255" s="72" t="str">
        <f ca="1">OFFSET(方块表!$I$2,MATCH(F255,方块表!B:B,0)-2,0,1,1)</f>
        <v>单层橡木板</v>
      </c>
      <c r="K255" s="54" t="str">
        <f>IF(COUNTIF(B$1:$B255,B255)=1,VLOOKUP(B255,图纸表!$A:$D,4,1),"")</f>
        <v/>
      </c>
      <c r="O255" s="75"/>
      <c r="P255" s="75"/>
      <c r="Q255" s="75"/>
      <c r="R255" s="75"/>
      <c r="S255" s="75"/>
    </row>
    <row r="256" spans="1:19">
      <c r="A256" s="54">
        <f t="shared" si="13"/>
        <v>255</v>
      </c>
      <c r="B256" s="71">
        <v>29</v>
      </c>
      <c r="C256" s="71">
        <v>126</v>
      </c>
      <c r="D256" s="71">
        <v>1</v>
      </c>
      <c r="E256" s="71">
        <v>4</v>
      </c>
      <c r="F256" s="72">
        <f t="shared" si="12"/>
        <v>112601</v>
      </c>
      <c r="G256" s="73">
        <f ca="1">OFFSET(方块表!$K$2,MATCH(F256,方块表!B:B,0)-2,0,1,1)</f>
        <v>6</v>
      </c>
      <c r="H256" s="73">
        <f t="shared" ca="1" si="14"/>
        <v>24</v>
      </c>
      <c r="I256" s="73">
        <f t="shared" si="15"/>
        <v>4</v>
      </c>
      <c r="J256" s="72" t="str">
        <f ca="1">OFFSET(方块表!$I$2,MATCH(F256,方块表!B:B,0)-2,0,1,1)</f>
        <v>单层云杉木板</v>
      </c>
      <c r="K256" s="54" t="str">
        <f>IF(COUNTIF(B$1:$B256,B256)=1,VLOOKUP(B256,图纸表!$A:$D,4,1),"")</f>
        <v/>
      </c>
      <c r="O256" s="75"/>
      <c r="P256" s="75"/>
      <c r="Q256" s="75"/>
      <c r="R256" s="75"/>
      <c r="S256" s="75"/>
    </row>
    <row r="257" spans="1:19">
      <c r="A257" s="54">
        <f t="shared" si="13"/>
        <v>256</v>
      </c>
      <c r="B257" s="71">
        <v>29</v>
      </c>
      <c r="C257" s="71">
        <v>126</v>
      </c>
      <c r="D257" s="71">
        <v>2</v>
      </c>
      <c r="E257" s="71">
        <v>29</v>
      </c>
      <c r="F257" s="72">
        <f t="shared" si="12"/>
        <v>112602</v>
      </c>
      <c r="G257" s="73">
        <f ca="1">OFFSET(方块表!$K$2,MATCH(F257,方块表!B:B,0)-2,0,1,1)</f>
        <v>6</v>
      </c>
      <c r="H257" s="73">
        <f t="shared" ca="1" si="14"/>
        <v>174</v>
      </c>
      <c r="I257" s="73">
        <f t="shared" si="15"/>
        <v>29</v>
      </c>
      <c r="J257" s="72" t="str">
        <f ca="1">OFFSET(方块表!$I$2,MATCH(F257,方块表!B:B,0)-2,0,1,1)</f>
        <v>单层桦树木板</v>
      </c>
      <c r="K257" s="54" t="str">
        <f>IF(COUNTIF(B$1:$B257,B257)=1,VLOOKUP(B257,图纸表!$A:$D,4,1),"")</f>
        <v/>
      </c>
      <c r="O257" s="75"/>
      <c r="P257" s="75"/>
      <c r="Q257" s="75"/>
      <c r="R257" s="75"/>
      <c r="S257" s="75"/>
    </row>
    <row r="258" spans="1:19">
      <c r="A258" s="54">
        <f t="shared" si="13"/>
        <v>257</v>
      </c>
      <c r="B258" s="71">
        <v>29</v>
      </c>
      <c r="C258" s="71">
        <v>134</v>
      </c>
      <c r="D258" s="71">
        <v>0</v>
      </c>
      <c r="E258" s="71">
        <v>27</v>
      </c>
      <c r="F258" s="72">
        <f t="shared" ref="F258:F302" si="16">_xlfn.NUMBERVALUE(CONCATENATE(1,IF(LEN(C258)=1,"00"&amp;C258,IF(LEN(C258)=2,"0"&amp;C258,C258)),IF(LEN(D258)=1,"0"&amp;D258,D258)))</f>
        <v>113400</v>
      </c>
      <c r="G258" s="73">
        <f ca="1">OFFSET(方块表!$K$2,MATCH(F258,方块表!B:B,0)-2,0,1,1)</f>
        <v>6</v>
      </c>
      <c r="H258" s="73">
        <f t="shared" ca="1" si="14"/>
        <v>162</v>
      </c>
      <c r="I258" s="73">
        <f t="shared" si="15"/>
        <v>27</v>
      </c>
      <c r="J258" s="72" t="str">
        <f ca="1">OFFSET(方块表!$I$2,MATCH(F258,方块表!B:B,0)-2,0,1,1)</f>
        <v>云杉木楼梯</v>
      </c>
      <c r="K258" s="54" t="str">
        <f>IF(COUNTIF(B$1:$B258,B258)=1,VLOOKUP(B258,图纸表!$A:$D,4,1),"")</f>
        <v/>
      </c>
      <c r="O258" s="75"/>
      <c r="P258" s="75"/>
      <c r="Q258" s="75"/>
      <c r="R258" s="75"/>
      <c r="S258" s="75"/>
    </row>
    <row r="259" spans="1:19">
      <c r="A259" s="54">
        <f t="shared" ref="A259:A322" si="17">ROW()-1</f>
        <v>258</v>
      </c>
      <c r="B259" s="71">
        <v>29</v>
      </c>
      <c r="C259" s="71">
        <v>139</v>
      </c>
      <c r="D259" s="71">
        <v>0</v>
      </c>
      <c r="E259" s="71">
        <v>45</v>
      </c>
      <c r="F259" s="72">
        <f t="shared" si="16"/>
        <v>113900</v>
      </c>
      <c r="G259" s="73">
        <f ca="1">OFFSET(方块表!$K$2,MATCH(F259,方块表!B:B,0)-2,0,1,1)</f>
        <v>6</v>
      </c>
      <c r="H259" s="73">
        <f t="shared" ref="H259:H294" ca="1" si="18">G259*E259</f>
        <v>270</v>
      </c>
      <c r="I259" s="73">
        <f t="shared" ref="I259:I294" si="19">E259</f>
        <v>45</v>
      </c>
      <c r="J259" s="72" t="str">
        <f ca="1">OFFSET(方块表!$I$2,MATCH(F259,方块表!B:B,0)-2,0,1,1)</f>
        <v>鹅卵石墙</v>
      </c>
      <c r="K259" s="54" t="str">
        <f>IF(COUNTIF(B$1:$B259,B259)=1,VLOOKUP(B259,图纸表!$A:$D,4,1),"")</f>
        <v/>
      </c>
      <c r="O259" s="75"/>
      <c r="P259" s="75"/>
      <c r="Q259" s="75"/>
      <c r="R259" s="75"/>
      <c r="S259" s="75"/>
    </row>
    <row r="260" spans="1:19">
      <c r="A260" s="54">
        <f t="shared" si="17"/>
        <v>259</v>
      </c>
      <c r="B260" s="71">
        <v>29</v>
      </c>
      <c r="C260" s="71">
        <v>160</v>
      </c>
      <c r="D260" s="71">
        <v>1</v>
      </c>
      <c r="E260" s="71">
        <v>28</v>
      </c>
      <c r="F260" s="72">
        <f t="shared" si="16"/>
        <v>116001</v>
      </c>
      <c r="G260" s="73">
        <f ca="1">OFFSET(方块表!$K$2,MATCH(F260,方块表!B:B,0)-2,0,1,1)</f>
        <v>8</v>
      </c>
      <c r="H260" s="73">
        <f t="shared" ca="1" si="18"/>
        <v>224</v>
      </c>
      <c r="I260" s="73">
        <f t="shared" si="19"/>
        <v>28</v>
      </c>
      <c r="J260" s="72" t="str">
        <f ca="1">OFFSET(方块表!$I$2,MATCH(F260,方块表!B:B,0)-2,0,1,1)</f>
        <v>橙色钢化玻璃窗格</v>
      </c>
      <c r="K260" s="54" t="str">
        <f>IF(COUNTIF(B$1:$B260,B260)=1,VLOOKUP(B260,图纸表!$A:$D,4,1),"")</f>
        <v/>
      </c>
      <c r="O260" s="75"/>
      <c r="P260" s="75"/>
      <c r="Q260" s="75"/>
      <c r="R260" s="75"/>
      <c r="S260" s="75"/>
    </row>
    <row r="261" spans="1:19">
      <c r="A261" s="54">
        <f t="shared" si="17"/>
        <v>260</v>
      </c>
      <c r="B261" s="71">
        <v>29</v>
      </c>
      <c r="C261" s="71">
        <v>162</v>
      </c>
      <c r="D261" s="71">
        <v>1</v>
      </c>
      <c r="E261" s="71">
        <v>144</v>
      </c>
      <c r="F261" s="72">
        <f t="shared" si="16"/>
        <v>116201</v>
      </c>
      <c r="G261" s="73">
        <f ca="1">OFFSET(方块表!$K$2,MATCH(F261,方块表!B:B,0)-2,0,1,1)</f>
        <v>2</v>
      </c>
      <c r="H261" s="73">
        <f t="shared" ca="1" si="18"/>
        <v>288</v>
      </c>
      <c r="I261" s="73">
        <f t="shared" si="19"/>
        <v>144</v>
      </c>
      <c r="J261" s="72" t="str">
        <f ca="1">OFFSET(方块表!$I$2,MATCH(F261,方块表!B:B,0)-2,0,1,1)</f>
        <v>暗橡树木</v>
      </c>
      <c r="K261" s="54" t="str">
        <f>IF(COUNTIF(B$1:$B261,B261)=1,VLOOKUP(B261,图纸表!$A:$D,4,1),"")</f>
        <v/>
      </c>
      <c r="O261" s="75"/>
      <c r="P261" s="75"/>
      <c r="Q261" s="75"/>
      <c r="R261" s="75"/>
      <c r="S261" s="75"/>
    </row>
    <row r="262" spans="1:19">
      <c r="A262" s="54">
        <f t="shared" si="17"/>
        <v>261</v>
      </c>
      <c r="B262" s="71">
        <v>30</v>
      </c>
      <c r="C262" s="71">
        <v>2</v>
      </c>
      <c r="D262" s="71">
        <v>0</v>
      </c>
      <c r="E262" s="71">
        <v>19</v>
      </c>
      <c r="F262" s="72">
        <f t="shared" si="16"/>
        <v>100200</v>
      </c>
      <c r="G262" s="73">
        <f ca="1">OFFSET(方块表!$K$2,MATCH(F262,方块表!B:B,0)-2,0,1,1)</f>
        <v>2</v>
      </c>
      <c r="H262" s="73">
        <f t="shared" ca="1" si="18"/>
        <v>38</v>
      </c>
      <c r="I262" s="73">
        <f t="shared" si="19"/>
        <v>19</v>
      </c>
      <c r="J262" s="72" t="str">
        <f ca="1">OFFSET(方块表!$I$2,MATCH(F262,方块表!B:B,0)-2,0,1,1)</f>
        <v>草方块</v>
      </c>
      <c r="K262" s="54" t="str">
        <f>IF(COUNTIF(B$1:$B262,B262)=1,VLOOKUP(B262,图纸表!$A:$D,4,1),"")</f>
        <v>2build_02_13x15x13-1.schematic</v>
      </c>
    </row>
    <row r="263" spans="1:19">
      <c r="A263" s="54">
        <f t="shared" si="17"/>
        <v>262</v>
      </c>
      <c r="B263" s="71">
        <v>30</v>
      </c>
      <c r="C263" s="71">
        <v>5</v>
      </c>
      <c r="D263" s="71">
        <v>1</v>
      </c>
      <c r="E263" s="71">
        <v>143</v>
      </c>
      <c r="F263" s="72">
        <f t="shared" si="16"/>
        <v>100501</v>
      </c>
      <c r="G263" s="73">
        <f ca="1">OFFSET(方块表!$K$2,MATCH(F263,方块表!B:B,0)-2,0,1,1)</f>
        <v>4</v>
      </c>
      <c r="H263" s="73">
        <f t="shared" ca="1" si="18"/>
        <v>572</v>
      </c>
      <c r="I263" s="73">
        <f t="shared" si="19"/>
        <v>143</v>
      </c>
      <c r="J263" s="72" t="str">
        <f ca="1">OFFSET(方块表!$I$2,MATCH(F263,方块表!B:B,0)-2,0,1,1)</f>
        <v>云杉木板</v>
      </c>
      <c r="K263" s="54" t="str">
        <f>IF(COUNTIF(B$1:$B263,B263)=1,VLOOKUP(B263,图纸表!$A:$D,4,1),"")</f>
        <v/>
      </c>
    </row>
    <row r="264" spans="1:19">
      <c r="A264" s="54">
        <f t="shared" si="17"/>
        <v>263</v>
      </c>
      <c r="B264" s="71">
        <v>30</v>
      </c>
      <c r="C264" s="71">
        <v>5</v>
      </c>
      <c r="D264" s="71">
        <v>2</v>
      </c>
      <c r="E264" s="71">
        <v>35</v>
      </c>
      <c r="F264" s="72">
        <f t="shared" si="16"/>
        <v>100502</v>
      </c>
      <c r="G264" s="73">
        <f ca="1">OFFSET(方块表!$K$2,MATCH(F264,方块表!B:B,0)-2,0,1,1)</f>
        <v>4</v>
      </c>
      <c r="H264" s="73">
        <f t="shared" ca="1" si="18"/>
        <v>140</v>
      </c>
      <c r="I264" s="73">
        <f t="shared" si="19"/>
        <v>35</v>
      </c>
      <c r="J264" s="72" t="str">
        <f ca="1">OFFSET(方块表!$I$2,MATCH(F264,方块表!B:B,0)-2,0,1,1)</f>
        <v>桦树木板</v>
      </c>
      <c r="K264" s="54" t="str">
        <f>IF(COUNTIF(B$1:$B264,B264)=1,VLOOKUP(B264,图纸表!$A:$D,4,1),"")</f>
        <v/>
      </c>
    </row>
    <row r="265" spans="1:19">
      <c r="A265" s="54">
        <f t="shared" si="17"/>
        <v>264</v>
      </c>
      <c r="B265" s="71">
        <v>30</v>
      </c>
      <c r="C265" s="71">
        <v>18</v>
      </c>
      <c r="D265" s="71">
        <v>0</v>
      </c>
      <c r="E265" s="71">
        <v>25</v>
      </c>
      <c r="F265" s="72">
        <f t="shared" si="16"/>
        <v>101800</v>
      </c>
      <c r="G265" s="73">
        <f ca="1">OFFSET(方块表!$K$2,MATCH(F265,方块表!B:B,0)-2,0,1,1)</f>
        <v>6</v>
      </c>
      <c r="H265" s="73">
        <f t="shared" ca="1" si="18"/>
        <v>150</v>
      </c>
      <c r="I265" s="73">
        <f t="shared" si="19"/>
        <v>25</v>
      </c>
      <c r="J265" s="72" t="str">
        <f ca="1">OFFSET(方块表!$I$2,MATCH(F265,方块表!B:B,0)-2,0,1,1)</f>
        <v>橡树叶</v>
      </c>
      <c r="K265" s="54" t="str">
        <f>IF(COUNTIF(B$1:$B265,B265)=1,VLOOKUP(B265,图纸表!$A:$D,4,1),"")</f>
        <v/>
      </c>
    </row>
    <row r="266" spans="1:19">
      <c r="A266" s="54">
        <f t="shared" si="17"/>
        <v>265</v>
      </c>
      <c r="B266" s="71">
        <v>30</v>
      </c>
      <c r="C266" s="71">
        <v>30</v>
      </c>
      <c r="D266" s="71">
        <v>0</v>
      </c>
      <c r="E266" s="71">
        <v>11</v>
      </c>
      <c r="F266" s="72">
        <f t="shared" si="16"/>
        <v>103000</v>
      </c>
      <c r="G266" s="73">
        <f ca="1">OFFSET(方块表!$K$2,MATCH(F266,方块表!B:B,0)-2,0,1,1)</f>
        <v>6</v>
      </c>
      <c r="H266" s="73">
        <f t="shared" ca="1" si="18"/>
        <v>66</v>
      </c>
      <c r="I266" s="73">
        <f t="shared" si="19"/>
        <v>11</v>
      </c>
      <c r="J266" s="72" t="str">
        <f ca="1">OFFSET(方块表!$I$2,MATCH(F266,方块表!B:B,0)-2,0,1,1)</f>
        <v>蜘蛛网</v>
      </c>
      <c r="K266" s="54" t="str">
        <f>IF(COUNTIF(B$1:$B266,B266)=1,VLOOKUP(B266,图纸表!$A:$D,4,1),"")</f>
        <v/>
      </c>
    </row>
    <row r="267" spans="1:19">
      <c r="A267" s="54">
        <f t="shared" si="17"/>
        <v>266</v>
      </c>
      <c r="B267" s="71">
        <v>30</v>
      </c>
      <c r="C267" s="71">
        <v>44</v>
      </c>
      <c r="D267" s="71">
        <v>0</v>
      </c>
      <c r="E267" s="71">
        <v>4</v>
      </c>
      <c r="F267" s="72">
        <f t="shared" si="16"/>
        <v>104400</v>
      </c>
      <c r="G267" s="73">
        <f ca="1">OFFSET(方块表!$K$2,MATCH(F267,方块表!B:B,0)-2,0,1,1)</f>
        <v>6</v>
      </c>
      <c r="H267" s="73">
        <f t="shared" ca="1" si="18"/>
        <v>24</v>
      </c>
      <c r="I267" s="73">
        <f t="shared" si="19"/>
        <v>4</v>
      </c>
      <c r="J267" s="72" t="str">
        <f ca="1">OFFSET(方块表!$I$2,MATCH(F267,方块表!B:B,0)-2,0,1,1)</f>
        <v>石板</v>
      </c>
      <c r="K267" s="54" t="str">
        <f>IF(COUNTIF(B$1:$B267,B267)=1,VLOOKUP(B267,图纸表!$A:$D,4,1),"")</f>
        <v/>
      </c>
    </row>
    <row r="268" spans="1:19">
      <c r="A268" s="54">
        <f t="shared" si="17"/>
        <v>267</v>
      </c>
      <c r="B268" s="71">
        <v>30</v>
      </c>
      <c r="C268" s="71">
        <v>45</v>
      </c>
      <c r="D268" s="71">
        <v>0</v>
      </c>
      <c r="E268" s="71">
        <v>4</v>
      </c>
      <c r="F268" s="72">
        <f t="shared" si="16"/>
        <v>104500</v>
      </c>
      <c r="G268" s="73">
        <f ca="1">OFFSET(方块表!$K$2,MATCH(F268,方块表!B:B,0)-2,0,1,1)</f>
        <v>4</v>
      </c>
      <c r="H268" s="73">
        <f t="shared" ca="1" si="18"/>
        <v>16</v>
      </c>
      <c r="I268" s="73">
        <f t="shared" si="19"/>
        <v>4</v>
      </c>
      <c r="J268" s="72" t="str">
        <f ca="1">OFFSET(方块表!$I$2,MATCH(F268,方块表!B:B,0)-2,0,1,1)</f>
        <v>砖头</v>
      </c>
      <c r="K268" s="54" t="str">
        <f>IF(COUNTIF(B$1:$B268,B268)=1,VLOOKUP(B268,图纸表!$A:$D,4,1),"")</f>
        <v/>
      </c>
    </row>
    <row r="269" spans="1:19">
      <c r="A269" s="54">
        <f t="shared" si="17"/>
        <v>268</v>
      </c>
      <c r="B269" s="71">
        <v>30</v>
      </c>
      <c r="C269" s="71">
        <v>53</v>
      </c>
      <c r="D269" s="71">
        <v>0</v>
      </c>
      <c r="E269" s="71">
        <v>28</v>
      </c>
      <c r="F269" s="72">
        <f t="shared" si="16"/>
        <v>105300</v>
      </c>
      <c r="G269" s="73">
        <f ca="1">OFFSET(方块表!$K$2,MATCH(F269,方块表!B:B,0)-2,0,1,1)</f>
        <v>6</v>
      </c>
      <c r="H269" s="73">
        <f t="shared" ca="1" si="18"/>
        <v>168</v>
      </c>
      <c r="I269" s="73">
        <f t="shared" si="19"/>
        <v>28</v>
      </c>
      <c r="J269" s="72" t="str">
        <f ca="1">OFFSET(方块表!$I$2,MATCH(F269,方块表!B:B,0)-2,0,1,1)</f>
        <v>橡木楼梯</v>
      </c>
      <c r="K269" s="54" t="str">
        <f>IF(COUNTIF(B$1:$B269,B269)=1,VLOOKUP(B269,图纸表!$A:$D,4,1),"")</f>
        <v/>
      </c>
    </row>
    <row r="270" spans="1:19">
      <c r="A270" s="54">
        <f t="shared" si="17"/>
        <v>269</v>
      </c>
      <c r="B270" s="71">
        <v>30</v>
      </c>
      <c r="C270" s="71">
        <v>324</v>
      </c>
      <c r="D270" s="71">
        <v>0</v>
      </c>
      <c r="E270" s="71">
        <v>2</v>
      </c>
      <c r="F270" s="72">
        <f t="shared" si="16"/>
        <v>132400</v>
      </c>
      <c r="G270" s="73">
        <f ca="1">OFFSET(方块表!$K$2,MATCH(F270,方块表!B:B,0)-2,0,1,1)</f>
        <v>8</v>
      </c>
      <c r="H270" s="73">
        <f t="shared" ca="1" si="18"/>
        <v>16</v>
      </c>
      <c r="I270" s="73">
        <f t="shared" si="19"/>
        <v>2</v>
      </c>
      <c r="J270" s="72" t="str">
        <f ca="1">OFFSET(方块表!$I$2,MATCH(F270,方块表!B:B,0)-2,0,1,1)</f>
        <v>item木门</v>
      </c>
      <c r="K270" s="54" t="str">
        <f>IF(COUNTIF(B$1:$B270,B270)=1,VLOOKUP(B270,图纸表!$A:$D,4,1),"")</f>
        <v/>
      </c>
    </row>
    <row r="271" spans="1:19">
      <c r="A271" s="54">
        <f t="shared" si="17"/>
        <v>270</v>
      </c>
      <c r="B271" s="71">
        <v>30</v>
      </c>
      <c r="C271" s="71">
        <v>72</v>
      </c>
      <c r="D271" s="71">
        <v>0</v>
      </c>
      <c r="E271" s="71">
        <v>2</v>
      </c>
      <c r="F271" s="72">
        <f t="shared" si="16"/>
        <v>107200</v>
      </c>
      <c r="G271" s="73">
        <f ca="1">OFFSET(方块表!$K$2,MATCH(F271,方块表!B:B,0)-2,0,1,1)</f>
        <v>6</v>
      </c>
      <c r="H271" s="73">
        <f t="shared" ca="1" si="18"/>
        <v>12</v>
      </c>
      <c r="I271" s="73">
        <f t="shared" si="19"/>
        <v>2</v>
      </c>
      <c r="J271" s="72" t="str">
        <f ca="1">OFFSET(方块表!$I$2,MATCH(F271,方块表!B:B,0)-2,0,1,1)</f>
        <v>木质压力板</v>
      </c>
      <c r="K271" s="54" t="str">
        <f>IF(COUNTIF(B$1:$B271,B271)=1,VLOOKUP(B271,图纸表!$A:$D,4,1),"")</f>
        <v/>
      </c>
    </row>
    <row r="272" spans="1:19">
      <c r="A272" s="54">
        <f t="shared" si="17"/>
        <v>271</v>
      </c>
      <c r="B272" s="71">
        <v>30</v>
      </c>
      <c r="C272" s="71">
        <v>85</v>
      </c>
      <c r="D272" s="71">
        <v>0</v>
      </c>
      <c r="E272" s="71">
        <v>12</v>
      </c>
      <c r="F272" s="72">
        <f t="shared" si="16"/>
        <v>108500</v>
      </c>
      <c r="G272" s="73">
        <f ca="1">OFFSET(方块表!$K$2,MATCH(F272,方块表!B:B,0)-2,0,1,1)</f>
        <v>6</v>
      </c>
      <c r="H272" s="73">
        <f t="shared" ca="1" si="18"/>
        <v>72</v>
      </c>
      <c r="I272" s="73">
        <f t="shared" si="19"/>
        <v>12</v>
      </c>
      <c r="J272" s="72" t="str">
        <f ca="1">OFFSET(方块表!$I$2,MATCH(F272,方块表!B:B,0)-2,0,1,1)</f>
        <v>橡木栅栏</v>
      </c>
      <c r="K272" s="54" t="str">
        <f>IF(COUNTIF(B$1:$B272,B272)=1,VLOOKUP(B272,图纸表!$A:$D,4,1),"")</f>
        <v/>
      </c>
    </row>
    <row r="273" spans="1:11">
      <c r="A273" s="54">
        <f t="shared" si="17"/>
        <v>272</v>
      </c>
      <c r="B273" s="71">
        <v>30</v>
      </c>
      <c r="C273" s="71">
        <v>89</v>
      </c>
      <c r="D273" s="71">
        <v>0</v>
      </c>
      <c r="E273" s="71">
        <v>1</v>
      </c>
      <c r="F273" s="72">
        <f t="shared" si="16"/>
        <v>108900</v>
      </c>
      <c r="G273" s="73">
        <f ca="1">OFFSET(方块表!$K$2,MATCH(F273,方块表!B:B,0)-2,0,1,1)</f>
        <v>10</v>
      </c>
      <c r="H273" s="73">
        <f t="shared" ca="1" si="18"/>
        <v>10</v>
      </c>
      <c r="I273" s="73">
        <f t="shared" si="19"/>
        <v>1</v>
      </c>
      <c r="J273" s="72" t="str">
        <f ca="1">OFFSET(方块表!$I$2,MATCH(F273,方块表!B:B,0)-2,0,1,1)</f>
        <v>萤石</v>
      </c>
      <c r="K273" s="54" t="str">
        <f>IF(COUNTIF(B$1:$B273,B273)=1,VLOOKUP(B273,图纸表!$A:$D,4,1),"")</f>
        <v/>
      </c>
    </row>
    <row r="274" spans="1:11">
      <c r="A274" s="54">
        <f t="shared" si="17"/>
        <v>273</v>
      </c>
      <c r="B274" s="71">
        <v>30</v>
      </c>
      <c r="C274" s="71">
        <v>96</v>
      </c>
      <c r="D274" s="71">
        <v>0</v>
      </c>
      <c r="E274" s="71">
        <v>19</v>
      </c>
      <c r="F274" s="72">
        <f t="shared" si="16"/>
        <v>109600</v>
      </c>
      <c r="G274" s="73">
        <f ca="1">OFFSET(方块表!$K$2,MATCH(F274,方块表!B:B,0)-2,0,1,1)</f>
        <v>8</v>
      </c>
      <c r="H274" s="73">
        <f t="shared" ca="1" si="18"/>
        <v>152</v>
      </c>
      <c r="I274" s="73">
        <f t="shared" si="19"/>
        <v>19</v>
      </c>
      <c r="J274" s="72" t="str">
        <f ca="1">OFFSET(方块表!$I$2,MATCH(F274,方块表!B:B,0)-2,0,1,1)</f>
        <v>活板门</v>
      </c>
      <c r="K274" s="54" t="str">
        <f>IF(COUNTIF(B$1:$B274,B274)=1,VLOOKUP(B274,图纸表!$A:$D,4,1),"")</f>
        <v/>
      </c>
    </row>
    <row r="275" spans="1:11">
      <c r="A275" s="54">
        <f t="shared" si="17"/>
        <v>274</v>
      </c>
      <c r="B275" s="71">
        <v>30</v>
      </c>
      <c r="C275" s="71">
        <v>126</v>
      </c>
      <c r="D275" s="71">
        <v>1</v>
      </c>
      <c r="E275" s="71">
        <v>12</v>
      </c>
      <c r="F275" s="72">
        <f t="shared" si="16"/>
        <v>112601</v>
      </c>
      <c r="G275" s="73">
        <f ca="1">OFFSET(方块表!$K$2,MATCH(F275,方块表!B:B,0)-2,0,1,1)</f>
        <v>6</v>
      </c>
      <c r="H275" s="73">
        <f t="shared" ca="1" si="18"/>
        <v>72</v>
      </c>
      <c r="I275" s="73">
        <f t="shared" si="19"/>
        <v>12</v>
      </c>
      <c r="J275" s="72" t="str">
        <f ca="1">OFFSET(方块表!$I$2,MATCH(F275,方块表!B:B,0)-2,0,1,1)</f>
        <v>单层云杉木板</v>
      </c>
      <c r="K275" s="54" t="str">
        <f>IF(COUNTIF(B$1:$B275,B275)=1,VLOOKUP(B275,图纸表!$A:$D,4,1),"")</f>
        <v/>
      </c>
    </row>
    <row r="276" spans="1:11">
      <c r="A276" s="54">
        <f t="shared" si="17"/>
        <v>275</v>
      </c>
      <c r="B276" s="71">
        <v>30</v>
      </c>
      <c r="C276" s="71">
        <v>126</v>
      </c>
      <c r="D276" s="71">
        <v>2</v>
      </c>
      <c r="E276" s="71">
        <v>4</v>
      </c>
      <c r="F276" s="72">
        <f t="shared" si="16"/>
        <v>112602</v>
      </c>
      <c r="G276" s="73">
        <f ca="1">OFFSET(方块表!$K$2,MATCH(F276,方块表!B:B,0)-2,0,1,1)</f>
        <v>6</v>
      </c>
      <c r="H276" s="73">
        <f t="shared" ca="1" si="18"/>
        <v>24</v>
      </c>
      <c r="I276" s="73">
        <f t="shared" si="19"/>
        <v>4</v>
      </c>
      <c r="J276" s="72" t="str">
        <f ca="1">OFFSET(方块表!$I$2,MATCH(F276,方块表!B:B,0)-2,0,1,1)</f>
        <v>单层桦树木板</v>
      </c>
      <c r="K276" s="54" t="str">
        <f>IF(COUNTIF(B$1:$B276,B276)=1,VLOOKUP(B276,图纸表!$A:$D,4,1),"")</f>
        <v/>
      </c>
    </row>
    <row r="277" spans="1:11">
      <c r="A277" s="54">
        <f t="shared" si="17"/>
        <v>276</v>
      </c>
      <c r="B277" s="71">
        <v>30</v>
      </c>
      <c r="C277" s="71">
        <v>126</v>
      </c>
      <c r="D277" s="71">
        <v>1</v>
      </c>
      <c r="E277" s="71">
        <v>16</v>
      </c>
      <c r="F277" s="72">
        <f t="shared" si="16"/>
        <v>112601</v>
      </c>
      <c r="G277" s="73">
        <f ca="1">OFFSET(方块表!$K$2,MATCH(F277,方块表!B:B,0)-2,0,1,1)</f>
        <v>6</v>
      </c>
      <c r="H277" s="73">
        <f t="shared" ca="1" si="18"/>
        <v>96</v>
      </c>
      <c r="I277" s="73">
        <f t="shared" si="19"/>
        <v>16</v>
      </c>
      <c r="J277" s="72" t="str">
        <f ca="1">OFFSET(方块表!$I$2,MATCH(F277,方块表!B:B,0)-2,0,1,1)</f>
        <v>单层云杉木板</v>
      </c>
      <c r="K277" s="54" t="str">
        <f>IF(COUNTIF(B$1:$B277,B277)=1,VLOOKUP(B277,图纸表!$A:$D,4,1),"")</f>
        <v/>
      </c>
    </row>
    <row r="278" spans="1:11">
      <c r="A278" s="54">
        <f t="shared" si="17"/>
        <v>277</v>
      </c>
      <c r="B278" s="71">
        <v>30</v>
      </c>
      <c r="C278" s="71">
        <v>126</v>
      </c>
      <c r="D278" s="71">
        <v>2</v>
      </c>
      <c r="E278" s="71">
        <v>2</v>
      </c>
      <c r="F278" s="72">
        <f t="shared" si="16"/>
        <v>112602</v>
      </c>
      <c r="G278" s="73">
        <f ca="1">OFFSET(方块表!$K$2,MATCH(F278,方块表!B:B,0)-2,0,1,1)</f>
        <v>6</v>
      </c>
      <c r="H278" s="73">
        <f t="shared" ca="1" si="18"/>
        <v>12</v>
      </c>
      <c r="I278" s="73">
        <f t="shared" si="19"/>
        <v>2</v>
      </c>
      <c r="J278" s="72" t="str">
        <f ca="1">OFFSET(方块表!$I$2,MATCH(F278,方块表!B:B,0)-2,0,1,1)</f>
        <v>单层桦树木板</v>
      </c>
      <c r="K278" s="54" t="str">
        <f>IF(COUNTIF(B$1:$B278,B278)=1,VLOOKUP(B278,图纸表!$A:$D,4,1),"")</f>
        <v/>
      </c>
    </row>
    <row r="279" spans="1:11">
      <c r="A279" s="54">
        <f t="shared" si="17"/>
        <v>278</v>
      </c>
      <c r="B279" s="71">
        <v>30</v>
      </c>
      <c r="C279" s="71">
        <v>134</v>
      </c>
      <c r="D279" s="71">
        <v>0</v>
      </c>
      <c r="E279" s="71">
        <v>76</v>
      </c>
      <c r="F279" s="72">
        <f t="shared" si="16"/>
        <v>113400</v>
      </c>
      <c r="G279" s="73">
        <f ca="1">OFFSET(方块表!$K$2,MATCH(F279,方块表!B:B,0)-2,0,1,1)</f>
        <v>6</v>
      </c>
      <c r="H279" s="73">
        <f t="shared" ca="1" si="18"/>
        <v>456</v>
      </c>
      <c r="I279" s="73">
        <f t="shared" si="19"/>
        <v>76</v>
      </c>
      <c r="J279" s="72" t="str">
        <f ca="1">OFFSET(方块表!$I$2,MATCH(F279,方块表!B:B,0)-2,0,1,1)</f>
        <v>云杉木楼梯</v>
      </c>
      <c r="K279" s="54" t="str">
        <f>IF(COUNTIF(B$1:$B279,B279)=1,VLOOKUP(B279,图纸表!$A:$D,4,1),"")</f>
        <v/>
      </c>
    </row>
    <row r="280" spans="1:11">
      <c r="A280" s="54">
        <f t="shared" si="17"/>
        <v>279</v>
      </c>
      <c r="B280" s="71">
        <v>30</v>
      </c>
      <c r="C280" s="71">
        <v>135</v>
      </c>
      <c r="D280" s="71">
        <v>0</v>
      </c>
      <c r="E280" s="71">
        <v>71</v>
      </c>
      <c r="F280" s="72">
        <f t="shared" si="16"/>
        <v>113500</v>
      </c>
      <c r="G280" s="73">
        <f ca="1">OFFSET(方块表!$K$2,MATCH(F280,方块表!B:B,0)-2,0,1,1)</f>
        <v>6</v>
      </c>
      <c r="H280" s="73">
        <f t="shared" ca="1" si="18"/>
        <v>426</v>
      </c>
      <c r="I280" s="73">
        <f t="shared" si="19"/>
        <v>71</v>
      </c>
      <c r="J280" s="72" t="str">
        <f ca="1">OFFSET(方块表!$I$2,MATCH(F280,方块表!B:B,0)-2,0,1,1)</f>
        <v>桦树木楼梯</v>
      </c>
      <c r="K280" s="54" t="str">
        <f>IF(COUNTIF(B$1:$B280,B280)=1,VLOOKUP(B280,图纸表!$A:$D,4,1),"")</f>
        <v/>
      </c>
    </row>
    <row r="281" spans="1:11">
      <c r="A281" s="54">
        <f t="shared" si="17"/>
        <v>280</v>
      </c>
      <c r="B281" s="71">
        <v>30</v>
      </c>
      <c r="C281" s="71">
        <v>139</v>
      </c>
      <c r="D281" s="71">
        <v>0</v>
      </c>
      <c r="E281" s="71">
        <v>22</v>
      </c>
      <c r="F281" s="72">
        <f t="shared" si="16"/>
        <v>113900</v>
      </c>
      <c r="G281" s="73">
        <f ca="1">OFFSET(方块表!$K$2,MATCH(F281,方块表!B:B,0)-2,0,1,1)</f>
        <v>6</v>
      </c>
      <c r="H281" s="73">
        <f t="shared" ca="1" si="18"/>
        <v>132</v>
      </c>
      <c r="I281" s="73">
        <f t="shared" si="19"/>
        <v>22</v>
      </c>
      <c r="J281" s="72" t="str">
        <f ca="1">OFFSET(方块表!$I$2,MATCH(F281,方块表!B:B,0)-2,0,1,1)</f>
        <v>鹅卵石墙</v>
      </c>
      <c r="K281" s="54" t="str">
        <f>IF(COUNTIF(B$1:$B281,B281)=1,VLOOKUP(B281,图纸表!$A:$D,4,1),"")</f>
        <v/>
      </c>
    </row>
    <row r="282" spans="1:11">
      <c r="A282" s="54">
        <f t="shared" si="17"/>
        <v>281</v>
      </c>
      <c r="B282" s="71">
        <v>30</v>
      </c>
      <c r="C282" s="71">
        <v>160</v>
      </c>
      <c r="D282" s="71">
        <v>1</v>
      </c>
      <c r="E282" s="71">
        <v>14</v>
      </c>
      <c r="F282" s="72">
        <f t="shared" si="16"/>
        <v>116001</v>
      </c>
      <c r="G282" s="73">
        <f ca="1">OFFSET(方块表!$K$2,MATCH(F282,方块表!B:B,0)-2,0,1,1)</f>
        <v>8</v>
      </c>
      <c r="H282" s="73">
        <f t="shared" ca="1" si="18"/>
        <v>112</v>
      </c>
      <c r="I282" s="73">
        <f t="shared" si="19"/>
        <v>14</v>
      </c>
      <c r="J282" s="72" t="str">
        <f ca="1">OFFSET(方块表!$I$2,MATCH(F282,方块表!B:B,0)-2,0,1,1)</f>
        <v>橙色钢化玻璃窗格</v>
      </c>
      <c r="K282" s="54" t="str">
        <f>IF(COUNTIF(B$1:$B282,B282)=1,VLOOKUP(B282,图纸表!$A:$D,4,1),"")</f>
        <v/>
      </c>
    </row>
    <row r="283" spans="1:11">
      <c r="A283" s="54">
        <f t="shared" si="17"/>
        <v>282</v>
      </c>
      <c r="B283" s="71">
        <v>30</v>
      </c>
      <c r="C283" s="71">
        <v>162</v>
      </c>
      <c r="D283" s="71">
        <v>1</v>
      </c>
      <c r="E283" s="71">
        <v>102</v>
      </c>
      <c r="F283" s="72">
        <f t="shared" si="16"/>
        <v>116201</v>
      </c>
      <c r="G283" s="73">
        <f ca="1">OFFSET(方块表!$K$2,MATCH(F283,方块表!B:B,0)-2,0,1,1)</f>
        <v>2</v>
      </c>
      <c r="H283" s="73">
        <f t="shared" ca="1" si="18"/>
        <v>204</v>
      </c>
      <c r="I283" s="73">
        <f t="shared" si="19"/>
        <v>102</v>
      </c>
      <c r="J283" s="72" t="str">
        <f ca="1">OFFSET(方块表!$I$2,MATCH(F283,方块表!B:B,0)-2,0,1,1)</f>
        <v>暗橡树木</v>
      </c>
      <c r="K283" s="54" t="str">
        <f>IF(COUNTIF(B$1:$B283,B283)=1,VLOOKUP(B283,图纸表!$A:$D,4,1),"")</f>
        <v/>
      </c>
    </row>
    <row r="284" spans="1:11">
      <c r="A284" s="54">
        <f t="shared" si="17"/>
        <v>283</v>
      </c>
      <c r="B284" s="71">
        <v>31</v>
      </c>
      <c r="C284" s="71">
        <v>2</v>
      </c>
      <c r="D284" s="71">
        <v>0</v>
      </c>
      <c r="E284" s="71">
        <v>17</v>
      </c>
      <c r="F284" s="72">
        <f t="shared" si="16"/>
        <v>100200</v>
      </c>
      <c r="G284" s="73">
        <f ca="1">OFFSET(方块表!$K$2,MATCH(F284,方块表!B:B,0)-2,0,1,1)</f>
        <v>2</v>
      </c>
      <c r="H284" s="73">
        <f t="shared" ca="1" si="18"/>
        <v>34</v>
      </c>
      <c r="I284" s="73">
        <f t="shared" si="19"/>
        <v>17</v>
      </c>
      <c r="J284" s="72" t="str">
        <f ca="1">OFFSET(方块表!$I$2,MATCH(F284,方块表!B:B,0)-2,0,1,1)</f>
        <v>草方块</v>
      </c>
      <c r="K284" s="54" t="str">
        <f>IF(COUNTIF(B$1:$B284,B284)=1,VLOOKUP(B284,图纸表!$A:$D,4,1),"")</f>
        <v>2build_03_13x8x13-0.schematic</v>
      </c>
    </row>
    <row r="285" spans="1:11">
      <c r="A285" s="54">
        <f t="shared" si="17"/>
        <v>284</v>
      </c>
      <c r="B285" s="71">
        <v>31</v>
      </c>
      <c r="C285" s="71">
        <v>5</v>
      </c>
      <c r="D285" s="71">
        <v>1</v>
      </c>
      <c r="E285" s="71">
        <v>82</v>
      </c>
      <c r="F285" s="72">
        <f t="shared" si="16"/>
        <v>100501</v>
      </c>
      <c r="G285" s="73">
        <f ca="1">OFFSET(方块表!$K$2,MATCH(F285,方块表!B:B,0)-2,0,1,1)</f>
        <v>4</v>
      </c>
      <c r="H285" s="73">
        <f t="shared" ca="1" si="18"/>
        <v>328</v>
      </c>
      <c r="I285" s="73">
        <f t="shared" si="19"/>
        <v>82</v>
      </c>
      <c r="J285" s="72" t="str">
        <f ca="1">OFFSET(方块表!$I$2,MATCH(F285,方块表!B:B,0)-2,0,1,1)</f>
        <v>云杉木板</v>
      </c>
      <c r="K285" s="54" t="str">
        <f>IF(COUNTIF(B$1:$B285,B285)=1,VLOOKUP(B285,图纸表!$A:$D,4,1),"")</f>
        <v/>
      </c>
    </row>
    <row r="286" spans="1:11">
      <c r="A286" s="54">
        <f t="shared" si="17"/>
        <v>285</v>
      </c>
      <c r="B286" s="71">
        <v>31</v>
      </c>
      <c r="C286" s="71">
        <v>5</v>
      </c>
      <c r="D286" s="71">
        <v>2</v>
      </c>
      <c r="E286" s="71">
        <v>40</v>
      </c>
      <c r="F286" s="72">
        <f t="shared" si="16"/>
        <v>100502</v>
      </c>
      <c r="G286" s="73">
        <f ca="1">OFFSET(方块表!$K$2,MATCH(F286,方块表!B:B,0)-2,0,1,1)</f>
        <v>4</v>
      </c>
      <c r="H286" s="73">
        <f t="shared" ca="1" si="18"/>
        <v>160</v>
      </c>
      <c r="I286" s="73">
        <f t="shared" si="19"/>
        <v>40</v>
      </c>
      <c r="J286" s="72" t="str">
        <f ca="1">OFFSET(方块表!$I$2,MATCH(F286,方块表!B:B,0)-2,0,1,1)</f>
        <v>桦树木板</v>
      </c>
      <c r="K286" s="54" t="str">
        <f>IF(COUNTIF(B$1:$B286,B286)=1,VLOOKUP(B286,图纸表!$A:$D,4,1),"")</f>
        <v/>
      </c>
    </row>
    <row r="287" spans="1:11">
      <c r="A287" s="54">
        <f t="shared" si="17"/>
        <v>286</v>
      </c>
      <c r="B287" s="71">
        <v>31</v>
      </c>
      <c r="C287" s="71">
        <v>18</v>
      </c>
      <c r="D287" s="71">
        <v>0</v>
      </c>
      <c r="E287" s="71">
        <v>22</v>
      </c>
      <c r="F287" s="72">
        <f t="shared" si="16"/>
        <v>101800</v>
      </c>
      <c r="G287" s="73">
        <f ca="1">OFFSET(方块表!$K$2,MATCH(F287,方块表!B:B,0)-2,0,1,1)</f>
        <v>6</v>
      </c>
      <c r="H287" s="73">
        <f t="shared" ca="1" si="18"/>
        <v>132</v>
      </c>
      <c r="I287" s="73">
        <f t="shared" si="19"/>
        <v>22</v>
      </c>
      <c r="J287" s="72" t="str">
        <f ca="1">OFFSET(方块表!$I$2,MATCH(F287,方块表!B:B,0)-2,0,1,1)</f>
        <v>橡树叶</v>
      </c>
      <c r="K287" s="54" t="str">
        <f>IF(COUNTIF(B$1:$B287,B287)=1,VLOOKUP(B287,图纸表!$A:$D,4,1),"")</f>
        <v/>
      </c>
    </row>
    <row r="288" spans="1:11">
      <c r="A288" s="54">
        <f t="shared" si="17"/>
        <v>287</v>
      </c>
      <c r="B288" s="71">
        <v>31</v>
      </c>
      <c r="C288" s="71">
        <v>53</v>
      </c>
      <c r="D288" s="71">
        <v>0</v>
      </c>
      <c r="E288" s="71">
        <v>13</v>
      </c>
      <c r="F288" s="72">
        <f t="shared" si="16"/>
        <v>105300</v>
      </c>
      <c r="G288" s="73">
        <f ca="1">OFFSET(方块表!$K$2,MATCH(F288,方块表!B:B,0)-2,0,1,1)</f>
        <v>6</v>
      </c>
      <c r="H288" s="73">
        <f t="shared" ca="1" si="18"/>
        <v>78</v>
      </c>
      <c r="I288" s="73">
        <f t="shared" si="19"/>
        <v>13</v>
      </c>
      <c r="J288" s="72" t="str">
        <f ca="1">OFFSET(方块表!$I$2,MATCH(F288,方块表!B:B,0)-2,0,1,1)</f>
        <v>橡木楼梯</v>
      </c>
      <c r="K288" s="54" t="str">
        <f>IF(COUNTIF(B$1:$B288,B288)=1,VLOOKUP(B288,图纸表!$A:$D,4,1),"")</f>
        <v/>
      </c>
    </row>
    <row r="289" spans="1:11">
      <c r="A289" s="54">
        <f t="shared" si="17"/>
        <v>288</v>
      </c>
      <c r="B289" s="71">
        <v>31</v>
      </c>
      <c r="C289" s="71">
        <v>324</v>
      </c>
      <c r="D289" s="71">
        <v>0</v>
      </c>
      <c r="E289" s="71">
        <v>1</v>
      </c>
      <c r="F289" s="72">
        <f t="shared" si="16"/>
        <v>132400</v>
      </c>
      <c r="G289" s="73">
        <f ca="1">OFFSET(方块表!$K$2,MATCH(F289,方块表!B:B,0)-2,0,1,1)</f>
        <v>8</v>
      </c>
      <c r="H289" s="73">
        <f t="shared" ca="1" si="18"/>
        <v>8</v>
      </c>
      <c r="I289" s="73">
        <f t="shared" si="19"/>
        <v>1</v>
      </c>
      <c r="J289" s="72" t="str">
        <f ca="1">OFFSET(方块表!$I$2,MATCH(F289,方块表!B:B,0)-2,0,1,1)</f>
        <v>item木门</v>
      </c>
      <c r="K289" s="54" t="str">
        <f>IF(COUNTIF(B$1:$B289,B289)=1,VLOOKUP(B289,图纸表!$A:$D,4,1),"")</f>
        <v/>
      </c>
    </row>
    <row r="290" spans="1:11">
      <c r="A290" s="54">
        <f t="shared" si="17"/>
        <v>289</v>
      </c>
      <c r="B290" s="71">
        <v>31</v>
      </c>
      <c r="C290" s="71">
        <v>85</v>
      </c>
      <c r="D290" s="71">
        <v>0</v>
      </c>
      <c r="E290" s="71">
        <v>30</v>
      </c>
      <c r="F290" s="72">
        <f t="shared" si="16"/>
        <v>108500</v>
      </c>
      <c r="G290" s="73">
        <f ca="1">OFFSET(方块表!$K$2,MATCH(F290,方块表!B:B,0)-2,0,1,1)</f>
        <v>6</v>
      </c>
      <c r="H290" s="73">
        <f t="shared" ca="1" si="18"/>
        <v>180</v>
      </c>
      <c r="I290" s="73">
        <f t="shared" si="19"/>
        <v>30</v>
      </c>
      <c r="J290" s="72" t="str">
        <f ca="1">OFFSET(方块表!$I$2,MATCH(F290,方块表!B:B,0)-2,0,1,1)</f>
        <v>橡木栅栏</v>
      </c>
      <c r="K290" s="54" t="str">
        <f>IF(COUNTIF(B$1:$B290,B290)=1,VLOOKUP(B290,图纸表!$A:$D,4,1),"")</f>
        <v/>
      </c>
    </row>
    <row r="291" spans="1:11">
      <c r="A291" s="54">
        <f t="shared" si="17"/>
        <v>290</v>
      </c>
      <c r="B291" s="71">
        <v>31</v>
      </c>
      <c r="C291" s="71">
        <v>96</v>
      </c>
      <c r="D291" s="71">
        <v>0</v>
      </c>
      <c r="E291" s="71">
        <v>24</v>
      </c>
      <c r="F291" s="72">
        <f t="shared" si="16"/>
        <v>109600</v>
      </c>
      <c r="G291" s="73">
        <f ca="1">OFFSET(方块表!$K$2,MATCH(F291,方块表!B:B,0)-2,0,1,1)</f>
        <v>8</v>
      </c>
      <c r="H291" s="73">
        <f t="shared" ca="1" si="18"/>
        <v>192</v>
      </c>
      <c r="I291" s="73">
        <f t="shared" si="19"/>
        <v>24</v>
      </c>
      <c r="J291" s="72" t="str">
        <f ca="1">OFFSET(方块表!$I$2,MATCH(F291,方块表!B:B,0)-2,0,1,1)</f>
        <v>活板门</v>
      </c>
      <c r="K291" s="54" t="str">
        <f>IF(COUNTIF(B$1:$B291,B291)=1,VLOOKUP(B291,图纸表!$A:$D,4,1),"")</f>
        <v/>
      </c>
    </row>
    <row r="292" spans="1:11">
      <c r="A292" s="54">
        <f t="shared" si="17"/>
        <v>291</v>
      </c>
      <c r="B292" s="71">
        <v>31</v>
      </c>
      <c r="C292" s="71">
        <v>109</v>
      </c>
      <c r="D292" s="71">
        <v>0</v>
      </c>
      <c r="E292" s="71">
        <v>28</v>
      </c>
      <c r="F292" s="72">
        <f t="shared" si="16"/>
        <v>110900</v>
      </c>
      <c r="G292" s="73">
        <f ca="1">OFFSET(方块表!$K$2,MATCH(F292,方块表!B:B,0)-2,0,1,1)</f>
        <v>6</v>
      </c>
      <c r="H292" s="73">
        <f t="shared" ca="1" si="18"/>
        <v>168</v>
      </c>
      <c r="I292" s="73">
        <f t="shared" si="19"/>
        <v>28</v>
      </c>
      <c r="J292" s="72" t="str">
        <f ca="1">OFFSET(方块表!$I$2,MATCH(F292,方块表!B:B,0)-2,0,1,1)</f>
        <v>石砖楼梯</v>
      </c>
      <c r="K292" s="54" t="str">
        <f>IF(COUNTIF(B$1:$B292,B292)=1,VLOOKUP(B292,图纸表!$A:$D,4,1),"")</f>
        <v/>
      </c>
    </row>
    <row r="293" spans="1:11">
      <c r="A293" s="54">
        <f t="shared" si="17"/>
        <v>292</v>
      </c>
      <c r="B293" s="71">
        <v>31</v>
      </c>
      <c r="C293" s="71">
        <v>126</v>
      </c>
      <c r="D293" s="71">
        <v>1</v>
      </c>
      <c r="E293" s="71">
        <v>49</v>
      </c>
      <c r="F293" s="72">
        <f t="shared" si="16"/>
        <v>112601</v>
      </c>
      <c r="G293" s="73">
        <f ca="1">OFFSET(方块表!$K$2,MATCH(F293,方块表!B:B,0)-2,0,1,1)</f>
        <v>6</v>
      </c>
      <c r="H293" s="73">
        <f t="shared" ca="1" si="18"/>
        <v>294</v>
      </c>
      <c r="I293" s="73">
        <f t="shared" si="19"/>
        <v>49</v>
      </c>
      <c r="J293" s="72" t="str">
        <f ca="1">OFFSET(方块表!$I$2,MATCH(F293,方块表!B:B,0)-2,0,1,1)</f>
        <v>单层云杉木板</v>
      </c>
      <c r="K293" s="54" t="str">
        <f>IF(COUNTIF(B$1:$B293,B293)=1,VLOOKUP(B293,图纸表!$A:$D,4,1),"")</f>
        <v/>
      </c>
    </row>
    <row r="294" spans="1:11">
      <c r="A294" s="54">
        <f t="shared" si="17"/>
        <v>293</v>
      </c>
      <c r="B294" s="71">
        <v>31</v>
      </c>
      <c r="C294" s="71">
        <v>134</v>
      </c>
      <c r="D294" s="71">
        <v>0</v>
      </c>
      <c r="E294" s="71">
        <v>7</v>
      </c>
      <c r="F294" s="72">
        <f t="shared" si="16"/>
        <v>113400</v>
      </c>
      <c r="G294" s="73">
        <f ca="1">OFFSET(方块表!$K$2,MATCH(F294,方块表!B:B,0)-2,0,1,1)</f>
        <v>6</v>
      </c>
      <c r="H294" s="73">
        <f t="shared" ca="1" si="18"/>
        <v>42</v>
      </c>
      <c r="I294" s="73">
        <f t="shared" si="19"/>
        <v>7</v>
      </c>
      <c r="J294" s="72" t="str">
        <f ca="1">OFFSET(方块表!$I$2,MATCH(F294,方块表!B:B,0)-2,0,1,1)</f>
        <v>云杉木楼梯</v>
      </c>
      <c r="K294" s="54" t="str">
        <f>IF(COUNTIF(B$1:$B294,B294)=1,VLOOKUP(B294,图纸表!$A:$D,4,1),"")</f>
        <v/>
      </c>
    </row>
    <row r="295" spans="1:11">
      <c r="A295" s="54">
        <f t="shared" si="17"/>
        <v>294</v>
      </c>
      <c r="B295" s="71">
        <v>31</v>
      </c>
      <c r="C295" s="71">
        <v>139</v>
      </c>
      <c r="D295" s="71">
        <v>0</v>
      </c>
      <c r="E295" s="71">
        <v>8</v>
      </c>
      <c r="F295" s="72">
        <f t="shared" si="16"/>
        <v>113900</v>
      </c>
      <c r="G295" s="73">
        <f ca="1">OFFSET(方块表!$K$2,MATCH(F295,方块表!B:B,0)-2,0,1,1)</f>
        <v>6</v>
      </c>
      <c r="H295" s="73">
        <f t="shared" ref="H295" ca="1" si="20">G295*E295</f>
        <v>48</v>
      </c>
      <c r="I295" s="73">
        <f t="shared" ref="I295" si="21">E295</f>
        <v>8</v>
      </c>
      <c r="J295" s="72" t="str">
        <f ca="1">OFFSET(方块表!$I$2,MATCH(F295,方块表!B:B,0)-2,0,1,1)</f>
        <v>鹅卵石墙</v>
      </c>
      <c r="K295" s="54" t="str">
        <f>IF(COUNTIF(B$1:$B295,B295)=1,VLOOKUP(B295,图纸表!$A:$D,4,1),"")</f>
        <v/>
      </c>
    </row>
    <row r="296" spans="1:11">
      <c r="A296" s="54">
        <f t="shared" si="17"/>
        <v>295</v>
      </c>
      <c r="B296" s="71">
        <v>31</v>
      </c>
      <c r="C296" s="71">
        <v>160</v>
      </c>
      <c r="D296" s="71">
        <v>1</v>
      </c>
      <c r="E296" s="71">
        <v>7</v>
      </c>
      <c r="F296" s="72">
        <f t="shared" si="16"/>
        <v>116001</v>
      </c>
      <c r="G296" s="73">
        <f ca="1">OFFSET(方块表!$K$2,MATCH(F296,方块表!B:B,0)-2,0,1,1)</f>
        <v>8</v>
      </c>
      <c r="H296" s="73">
        <f t="shared" ref="H296:H300" ca="1" si="22">G296*E296</f>
        <v>56</v>
      </c>
      <c r="I296" s="73">
        <f t="shared" ref="I296:I300" si="23">E296</f>
        <v>7</v>
      </c>
      <c r="J296" s="72" t="str">
        <f ca="1">OFFSET(方块表!$I$2,MATCH(F296,方块表!B:B,0)-2,0,1,1)</f>
        <v>橙色钢化玻璃窗格</v>
      </c>
      <c r="K296" s="54" t="str">
        <f>IF(COUNTIF(B$1:$B296,B296)=1,VLOOKUP(B296,图纸表!$A:$D,4,1),"")</f>
        <v/>
      </c>
    </row>
    <row r="297" spans="1:11">
      <c r="A297" s="54">
        <f t="shared" si="17"/>
        <v>296</v>
      </c>
      <c r="B297" s="71">
        <v>31</v>
      </c>
      <c r="C297" s="71">
        <v>162</v>
      </c>
      <c r="D297" s="71">
        <v>1</v>
      </c>
      <c r="E297" s="71">
        <v>95</v>
      </c>
      <c r="F297" s="72">
        <f t="shared" si="16"/>
        <v>116201</v>
      </c>
      <c r="G297" s="73">
        <f ca="1">OFFSET(方块表!$K$2,MATCH(F297,方块表!B:B,0)-2,0,1,1)</f>
        <v>2</v>
      </c>
      <c r="H297" s="73">
        <f t="shared" ca="1" si="22"/>
        <v>190</v>
      </c>
      <c r="I297" s="73">
        <f t="shared" si="23"/>
        <v>95</v>
      </c>
      <c r="J297" s="72" t="str">
        <f ca="1">OFFSET(方块表!$I$2,MATCH(F297,方块表!B:B,0)-2,0,1,1)</f>
        <v>暗橡树木</v>
      </c>
      <c r="K297" s="54" t="str">
        <f>IF(COUNTIF(B$1:$B297,B297)=1,VLOOKUP(B297,图纸表!$A:$D,4,1),"")</f>
        <v/>
      </c>
    </row>
    <row r="298" spans="1:11">
      <c r="A298" s="54">
        <f t="shared" si="17"/>
        <v>297</v>
      </c>
      <c r="B298" s="71">
        <v>32</v>
      </c>
      <c r="C298" s="71">
        <v>4</v>
      </c>
      <c r="D298" s="71">
        <v>0</v>
      </c>
      <c r="E298" s="71">
        <v>83</v>
      </c>
      <c r="F298" s="72">
        <f t="shared" si="16"/>
        <v>100400</v>
      </c>
      <c r="G298" s="73">
        <f ca="1">OFFSET(方块表!$K$2,MATCH(F298,方块表!B:B,0)-2,0,1,1)</f>
        <v>2</v>
      </c>
      <c r="H298" s="73">
        <f t="shared" ca="1" si="22"/>
        <v>166</v>
      </c>
      <c r="I298" s="73">
        <f t="shared" si="23"/>
        <v>83</v>
      </c>
      <c r="J298" s="72" t="str">
        <f ca="1">OFFSET(方块表!$I$2,MATCH(F298,方块表!B:B,0)-2,0,1,1)</f>
        <v>鹅卵石</v>
      </c>
      <c r="K298" s="54" t="str">
        <f>IF(COUNTIF(B$1:$B298,B298)=1,VLOOKUP(B298,图纸表!$A:$D,4,1),"")</f>
        <v>2build_04_13x8x13-0.schematic</v>
      </c>
    </row>
    <row r="299" spans="1:11">
      <c r="A299" s="54">
        <f t="shared" si="17"/>
        <v>298</v>
      </c>
      <c r="B299" s="71">
        <v>32</v>
      </c>
      <c r="C299" s="71">
        <v>5</v>
      </c>
      <c r="D299" s="71">
        <v>0</v>
      </c>
      <c r="E299" s="71">
        <v>139</v>
      </c>
      <c r="F299" s="72">
        <f t="shared" si="16"/>
        <v>100500</v>
      </c>
      <c r="G299" s="73">
        <f ca="1">OFFSET(方块表!$K$2,MATCH(F299,方块表!B:B,0)-2,0,1,1)</f>
        <v>4</v>
      </c>
      <c r="H299" s="73">
        <f t="shared" ca="1" si="22"/>
        <v>556</v>
      </c>
      <c r="I299" s="73">
        <f t="shared" si="23"/>
        <v>139</v>
      </c>
      <c r="J299" s="72" t="str">
        <f ca="1">OFFSET(方块表!$I$2,MATCH(F299,方块表!B:B,0)-2,0,1,1)</f>
        <v>橡木板</v>
      </c>
      <c r="K299" s="54" t="str">
        <f>IF(COUNTIF(B$1:$B299,B299)=1,VLOOKUP(B299,图纸表!$A:$D,4,1),"")</f>
        <v/>
      </c>
    </row>
    <row r="300" spans="1:11">
      <c r="A300" s="54">
        <f t="shared" si="17"/>
        <v>299</v>
      </c>
      <c r="B300" s="71">
        <v>32</v>
      </c>
      <c r="C300" s="71">
        <v>17</v>
      </c>
      <c r="D300" s="71">
        <v>0</v>
      </c>
      <c r="E300" s="71">
        <v>62</v>
      </c>
      <c r="F300" s="72">
        <f t="shared" si="16"/>
        <v>101700</v>
      </c>
      <c r="G300" s="73">
        <f ca="1">OFFSET(方块表!$K$2,MATCH(F300,方块表!B:B,0)-2,0,1,1)</f>
        <v>2</v>
      </c>
      <c r="H300" s="73">
        <f t="shared" ca="1" si="22"/>
        <v>124</v>
      </c>
      <c r="I300" s="73">
        <f t="shared" si="23"/>
        <v>62</v>
      </c>
      <c r="J300" s="72" t="str">
        <f ca="1">OFFSET(方块表!$I$2,MATCH(F300,方块表!B:B,0)-2,0,1,1)</f>
        <v>橡树木</v>
      </c>
      <c r="K300" s="54" t="str">
        <f>IF(COUNTIF(B$1:$B300,B300)=1,VLOOKUP(B300,图纸表!$A:$D,4,1),"")</f>
        <v/>
      </c>
    </row>
    <row r="301" spans="1:11">
      <c r="A301" s="54">
        <f t="shared" si="17"/>
        <v>300</v>
      </c>
      <c r="B301" s="71">
        <v>32</v>
      </c>
      <c r="C301" s="71">
        <v>44</v>
      </c>
      <c r="D301" s="71">
        <v>1</v>
      </c>
      <c r="E301" s="71">
        <v>13</v>
      </c>
      <c r="F301" s="72">
        <f t="shared" si="16"/>
        <v>104401</v>
      </c>
      <c r="G301" s="73">
        <f ca="1">OFFSET(方块表!$K$2,MATCH(F301,方块表!B:B,0)-2,0,1,1)</f>
        <v>6</v>
      </c>
      <c r="H301" s="73">
        <f t="shared" ref="H301:H302" ca="1" si="24">G301*E301</f>
        <v>78</v>
      </c>
      <c r="I301" s="73">
        <f t="shared" ref="I301:I302" si="25">E301</f>
        <v>13</v>
      </c>
      <c r="J301" s="72" t="str">
        <f ca="1">OFFSET(方块表!$I$2,MATCH(F301,方块表!B:B,0)-2,0,1,1)</f>
        <v>砂石板</v>
      </c>
      <c r="K301" s="54" t="str">
        <f>IF(COUNTIF(B$1:$B301,B301)=1,VLOOKUP(B301,图纸表!$A:$D,4,1),"")</f>
        <v/>
      </c>
    </row>
    <row r="302" spans="1:11">
      <c r="A302" s="54">
        <f t="shared" si="17"/>
        <v>301</v>
      </c>
      <c r="B302" s="71">
        <v>32</v>
      </c>
      <c r="C302" s="71">
        <v>53</v>
      </c>
      <c r="D302" s="71">
        <v>0</v>
      </c>
      <c r="E302" s="71">
        <v>57</v>
      </c>
      <c r="F302" s="72">
        <f t="shared" si="16"/>
        <v>105300</v>
      </c>
      <c r="G302" s="73">
        <f ca="1">OFFSET(方块表!$K$2,MATCH(F302,方块表!B:B,0)-2,0,1,1)</f>
        <v>6</v>
      </c>
      <c r="H302" s="73">
        <f t="shared" ca="1" si="24"/>
        <v>342</v>
      </c>
      <c r="I302" s="73">
        <f t="shared" si="25"/>
        <v>57</v>
      </c>
      <c r="J302" s="72" t="str">
        <f ca="1">OFFSET(方块表!$I$2,MATCH(F302,方块表!B:B,0)-2,0,1,1)</f>
        <v>橡木楼梯</v>
      </c>
      <c r="K302" s="54" t="str">
        <f>IF(COUNTIF(B$1:$B302,B302)=1,VLOOKUP(B302,图纸表!$A:$D,4,1),"")</f>
        <v/>
      </c>
    </row>
    <row r="303" spans="1:11">
      <c r="A303" s="54">
        <f t="shared" si="17"/>
        <v>302</v>
      </c>
      <c r="B303" s="71">
        <v>32</v>
      </c>
      <c r="C303" s="71">
        <v>324</v>
      </c>
      <c r="D303" s="71">
        <v>0</v>
      </c>
      <c r="E303" s="71">
        <v>3</v>
      </c>
      <c r="F303" s="72">
        <f t="shared" ref="F303:F323" si="26">_xlfn.NUMBERVALUE(CONCATENATE(1,IF(LEN(C303)=1,"00"&amp;C303,IF(LEN(C303)=2,"0"&amp;C303,C303)),IF(LEN(D303)=1,"0"&amp;D303,D303)))</f>
        <v>132400</v>
      </c>
      <c r="G303" s="73">
        <f ca="1">OFFSET(方块表!$K$2,MATCH(F303,方块表!B:B,0)-2,0,1,1)</f>
        <v>8</v>
      </c>
      <c r="H303" s="73">
        <f t="shared" ref="H303:H323" ca="1" si="27">G303*E303</f>
        <v>24</v>
      </c>
      <c r="I303" s="73">
        <f t="shared" ref="I303:I323" si="28">E303</f>
        <v>3</v>
      </c>
      <c r="J303" s="72" t="str">
        <f ca="1">OFFSET(方块表!$I$2,MATCH(F303,方块表!B:B,0)-2,0,1,1)</f>
        <v>item木门</v>
      </c>
      <c r="K303" s="54" t="str">
        <f>IF(COUNTIF(B$1:$B303,B303)=1,VLOOKUP(B303,图纸表!$A:$D,4,1),"")</f>
        <v/>
      </c>
    </row>
    <row r="304" spans="1:11">
      <c r="A304" s="54">
        <f t="shared" si="17"/>
        <v>303</v>
      </c>
      <c r="B304" s="71">
        <v>32</v>
      </c>
      <c r="C304" s="71">
        <v>85</v>
      </c>
      <c r="D304" s="71">
        <v>0</v>
      </c>
      <c r="E304" s="71">
        <v>16</v>
      </c>
      <c r="F304" s="72">
        <f t="shared" si="26"/>
        <v>108500</v>
      </c>
      <c r="G304" s="73">
        <f ca="1">OFFSET(方块表!$K$2,MATCH(F304,方块表!B:B,0)-2,0,1,1)</f>
        <v>6</v>
      </c>
      <c r="H304" s="73">
        <f t="shared" ca="1" si="27"/>
        <v>96</v>
      </c>
      <c r="I304" s="73">
        <f t="shared" si="28"/>
        <v>16</v>
      </c>
      <c r="J304" s="72" t="str">
        <f ca="1">OFFSET(方块表!$I$2,MATCH(F304,方块表!B:B,0)-2,0,1,1)</f>
        <v>橡木栅栏</v>
      </c>
      <c r="K304" s="54" t="str">
        <f>IF(COUNTIF(B$1:$B304,B304)=1,VLOOKUP(B304,图纸表!$A:$D,4,1),"")</f>
        <v/>
      </c>
    </row>
    <row r="305" spans="1:11">
      <c r="A305" s="54">
        <f t="shared" si="17"/>
        <v>304</v>
      </c>
      <c r="B305" s="71">
        <v>32</v>
      </c>
      <c r="C305" s="71">
        <v>98</v>
      </c>
      <c r="D305" s="71">
        <v>3</v>
      </c>
      <c r="E305" s="71">
        <v>17</v>
      </c>
      <c r="F305" s="72">
        <f t="shared" si="26"/>
        <v>109803</v>
      </c>
      <c r="G305" s="73">
        <f ca="1">OFFSET(方块表!$K$2,MATCH(F305,方块表!B:B,0)-2,0,1,1)</f>
        <v>4</v>
      </c>
      <c r="H305" s="73">
        <f t="shared" ca="1" si="27"/>
        <v>68</v>
      </c>
      <c r="I305" s="73">
        <f t="shared" si="28"/>
        <v>17</v>
      </c>
      <c r="J305" s="72" t="str">
        <f ca="1">OFFSET(方块表!$I$2,MATCH(F305,方块表!B:B,0)-2,0,1,1)</f>
        <v>凿刻石砖</v>
      </c>
      <c r="K305" s="54" t="str">
        <f>IF(COUNTIF(B$1:$B305,B305)=1,VLOOKUP(B305,图纸表!$A:$D,4,1),"")</f>
        <v/>
      </c>
    </row>
    <row r="306" spans="1:11">
      <c r="A306" s="54">
        <f t="shared" si="17"/>
        <v>305</v>
      </c>
      <c r="B306" s="71">
        <v>32</v>
      </c>
      <c r="C306" s="71">
        <v>102</v>
      </c>
      <c r="D306" s="71">
        <v>0</v>
      </c>
      <c r="E306" s="71">
        <v>15</v>
      </c>
      <c r="F306" s="72">
        <f t="shared" si="26"/>
        <v>110200</v>
      </c>
      <c r="G306" s="73">
        <f ca="1">OFFSET(方块表!$K$2,MATCH(F306,方块表!B:B,0)-2,0,1,1)</f>
        <v>6</v>
      </c>
      <c r="H306" s="73">
        <f t="shared" ca="1" si="27"/>
        <v>90</v>
      </c>
      <c r="I306" s="73">
        <f t="shared" si="28"/>
        <v>15</v>
      </c>
      <c r="J306" s="72" t="str">
        <f ca="1">OFFSET(方块表!$I$2,MATCH(F306,方块表!B:B,0)-2,0,1,1)</f>
        <v>玻璃窗格</v>
      </c>
      <c r="K306" s="54" t="str">
        <f>IF(COUNTIF(B$1:$B306,B306)=1,VLOOKUP(B306,图纸表!$A:$D,4,1),"")</f>
        <v/>
      </c>
    </row>
    <row r="307" spans="1:11">
      <c r="A307" s="54">
        <f t="shared" si="17"/>
        <v>306</v>
      </c>
      <c r="B307" s="71">
        <v>32</v>
      </c>
      <c r="C307" s="71">
        <v>128</v>
      </c>
      <c r="D307" s="71">
        <v>0</v>
      </c>
      <c r="E307" s="71">
        <v>83</v>
      </c>
      <c r="F307" s="72">
        <f t="shared" si="26"/>
        <v>112800</v>
      </c>
      <c r="G307" s="73">
        <f ca="1">OFFSET(方块表!$K$2,MATCH(F307,方块表!B:B,0)-2,0,1,1)</f>
        <v>6</v>
      </c>
      <c r="H307" s="73">
        <f t="shared" ca="1" si="27"/>
        <v>498</v>
      </c>
      <c r="I307" s="73">
        <f t="shared" si="28"/>
        <v>83</v>
      </c>
      <c r="J307" s="72" t="str">
        <f ca="1">OFFSET(方块表!$I$2,MATCH(F307,方块表!B:B,0)-2,0,1,1)</f>
        <v>砂石楼梯</v>
      </c>
      <c r="K307" s="54" t="str">
        <f>IF(COUNTIF(B$1:$B307,B307)=1,VLOOKUP(B307,图纸表!$A:$D,4,1),"")</f>
        <v/>
      </c>
    </row>
    <row r="308" spans="1:11">
      <c r="A308" s="54">
        <f t="shared" si="17"/>
        <v>307</v>
      </c>
      <c r="B308" s="71">
        <v>32</v>
      </c>
      <c r="C308" s="71">
        <v>135</v>
      </c>
      <c r="D308" s="71">
        <v>0</v>
      </c>
      <c r="E308" s="71">
        <v>16</v>
      </c>
      <c r="F308" s="72">
        <f t="shared" si="26"/>
        <v>113500</v>
      </c>
      <c r="G308" s="73">
        <f ca="1">OFFSET(方块表!$K$2,MATCH(F308,方块表!B:B,0)-2,0,1,1)</f>
        <v>6</v>
      </c>
      <c r="H308" s="73">
        <f t="shared" ca="1" si="27"/>
        <v>96</v>
      </c>
      <c r="I308" s="73">
        <f t="shared" si="28"/>
        <v>16</v>
      </c>
      <c r="J308" s="72" t="str">
        <f ca="1">OFFSET(方块表!$I$2,MATCH(F308,方块表!B:B,0)-2,0,1,1)</f>
        <v>桦树木楼梯</v>
      </c>
      <c r="K308" s="54" t="str">
        <f>IF(COUNTIF(B$1:$B308,B308)=1,VLOOKUP(B308,图纸表!$A:$D,4,1),"")</f>
        <v/>
      </c>
    </row>
    <row r="309" spans="1:11">
      <c r="A309" s="54">
        <f t="shared" si="17"/>
        <v>308</v>
      </c>
      <c r="B309" s="71">
        <v>33</v>
      </c>
      <c r="C309" s="71">
        <v>2</v>
      </c>
      <c r="D309" s="71">
        <v>0</v>
      </c>
      <c r="E309" s="71">
        <v>15</v>
      </c>
      <c r="F309" s="72">
        <f t="shared" si="26"/>
        <v>100200</v>
      </c>
      <c r="G309" s="73">
        <f ca="1">OFFSET(方块表!$K$2,MATCH(F309,方块表!B:B,0)-2,0,1,1)</f>
        <v>2</v>
      </c>
      <c r="H309" s="73">
        <f t="shared" ca="1" si="27"/>
        <v>30</v>
      </c>
      <c r="I309" s="73">
        <f t="shared" si="28"/>
        <v>15</v>
      </c>
      <c r="J309" s="72" t="str">
        <f ca="1">OFFSET(方块表!$I$2,MATCH(F309,方块表!B:B,0)-2,0,1,1)</f>
        <v>草方块</v>
      </c>
      <c r="K309" s="54" t="str">
        <f>IF(COUNTIF(B$1:$B309,B309)=1,VLOOKUP(B309,图纸表!$A:$D,4,1),"")</f>
        <v>2build_05_15x18x15-0.schematic</v>
      </c>
    </row>
    <row r="310" spans="1:11">
      <c r="A310" s="54">
        <f t="shared" si="17"/>
        <v>309</v>
      </c>
      <c r="B310" s="71">
        <v>33</v>
      </c>
      <c r="C310" s="71">
        <v>4</v>
      </c>
      <c r="D310" s="71">
        <v>0</v>
      </c>
      <c r="E310" s="71">
        <v>68</v>
      </c>
      <c r="F310" s="72">
        <f t="shared" si="26"/>
        <v>100400</v>
      </c>
      <c r="G310" s="73">
        <f ca="1">OFFSET(方块表!$K$2,MATCH(F310,方块表!B:B,0)-2,0,1,1)</f>
        <v>2</v>
      </c>
      <c r="H310" s="73">
        <f t="shared" ca="1" si="27"/>
        <v>136</v>
      </c>
      <c r="I310" s="73">
        <f t="shared" si="28"/>
        <v>68</v>
      </c>
      <c r="J310" s="72" t="str">
        <f ca="1">OFFSET(方块表!$I$2,MATCH(F310,方块表!B:B,0)-2,0,1,1)</f>
        <v>鹅卵石</v>
      </c>
      <c r="K310" s="54" t="str">
        <f>IF(COUNTIF(B$1:$B310,B310)=1,VLOOKUP(B310,图纸表!$A:$D,4,1),"")</f>
        <v/>
      </c>
    </row>
    <row r="311" spans="1:11">
      <c r="A311" s="54">
        <f t="shared" si="17"/>
        <v>310</v>
      </c>
      <c r="B311" s="71">
        <v>33</v>
      </c>
      <c r="C311" s="71">
        <v>5</v>
      </c>
      <c r="D311" s="71">
        <v>0</v>
      </c>
      <c r="E311" s="71">
        <v>50</v>
      </c>
      <c r="F311" s="72">
        <f t="shared" si="26"/>
        <v>100500</v>
      </c>
      <c r="G311" s="73">
        <f ca="1">OFFSET(方块表!$K$2,MATCH(F311,方块表!B:B,0)-2,0,1,1)</f>
        <v>4</v>
      </c>
      <c r="H311" s="73">
        <f t="shared" ca="1" si="27"/>
        <v>200</v>
      </c>
      <c r="I311" s="73">
        <f t="shared" si="28"/>
        <v>50</v>
      </c>
      <c r="J311" s="72" t="str">
        <f ca="1">OFFSET(方块表!$I$2,MATCH(F311,方块表!B:B,0)-2,0,1,1)</f>
        <v>橡木板</v>
      </c>
      <c r="K311" s="54" t="str">
        <f>IF(COUNTIF(B$1:$B311,B311)=1,VLOOKUP(B311,图纸表!$A:$D,4,1),"")</f>
        <v/>
      </c>
    </row>
    <row r="312" spans="1:11">
      <c r="A312" s="54">
        <f t="shared" si="17"/>
        <v>311</v>
      </c>
      <c r="B312" s="71">
        <v>33</v>
      </c>
      <c r="C312" s="71">
        <v>5</v>
      </c>
      <c r="D312" s="71">
        <v>1</v>
      </c>
      <c r="E312" s="71">
        <v>25</v>
      </c>
      <c r="F312" s="72">
        <f t="shared" si="26"/>
        <v>100501</v>
      </c>
      <c r="G312" s="73">
        <f ca="1">OFFSET(方块表!$K$2,MATCH(F312,方块表!B:B,0)-2,0,1,1)</f>
        <v>4</v>
      </c>
      <c r="H312" s="73">
        <f t="shared" ca="1" si="27"/>
        <v>100</v>
      </c>
      <c r="I312" s="73">
        <f t="shared" si="28"/>
        <v>25</v>
      </c>
      <c r="J312" s="72" t="str">
        <f ca="1">OFFSET(方块表!$I$2,MATCH(F312,方块表!B:B,0)-2,0,1,1)</f>
        <v>云杉木板</v>
      </c>
      <c r="K312" s="54" t="str">
        <f>IF(COUNTIF(B$1:$B312,B312)=1,VLOOKUP(B312,图纸表!$A:$D,4,1),"")</f>
        <v/>
      </c>
    </row>
    <row r="313" spans="1:11">
      <c r="A313" s="54">
        <f t="shared" si="17"/>
        <v>312</v>
      </c>
      <c r="B313" s="71">
        <v>33</v>
      </c>
      <c r="C313" s="71">
        <v>5</v>
      </c>
      <c r="D313" s="71">
        <v>2</v>
      </c>
      <c r="E313" s="71">
        <v>45</v>
      </c>
      <c r="F313" s="72">
        <f t="shared" si="26"/>
        <v>100502</v>
      </c>
      <c r="G313" s="73">
        <f ca="1">OFFSET(方块表!$K$2,MATCH(F313,方块表!B:B,0)-2,0,1,1)</f>
        <v>4</v>
      </c>
      <c r="H313" s="73">
        <f t="shared" ca="1" si="27"/>
        <v>180</v>
      </c>
      <c r="I313" s="73">
        <f t="shared" si="28"/>
        <v>45</v>
      </c>
      <c r="J313" s="72" t="str">
        <f ca="1">OFFSET(方块表!$I$2,MATCH(F313,方块表!B:B,0)-2,0,1,1)</f>
        <v>桦树木板</v>
      </c>
      <c r="K313" s="54" t="str">
        <f>IF(COUNTIF(B$1:$B313,B313)=1,VLOOKUP(B313,图纸表!$A:$D,4,1),"")</f>
        <v/>
      </c>
    </row>
    <row r="314" spans="1:11">
      <c r="A314" s="54">
        <f t="shared" si="17"/>
        <v>313</v>
      </c>
      <c r="B314" s="71">
        <v>33</v>
      </c>
      <c r="C314" s="71">
        <v>17</v>
      </c>
      <c r="D314" s="71">
        <v>2</v>
      </c>
      <c r="E314" s="71">
        <v>157</v>
      </c>
      <c r="F314" s="72">
        <f t="shared" si="26"/>
        <v>101702</v>
      </c>
      <c r="G314" s="73">
        <f ca="1">OFFSET(方块表!$K$2,MATCH(F314,方块表!B:B,0)-2,0,1,1)</f>
        <v>2</v>
      </c>
      <c r="H314" s="73">
        <f t="shared" ca="1" si="27"/>
        <v>314</v>
      </c>
      <c r="I314" s="73">
        <f t="shared" si="28"/>
        <v>157</v>
      </c>
      <c r="J314" s="72" t="str">
        <f ca="1">OFFSET(方块表!$I$2,MATCH(F314,方块表!B:B,0)-2,0,1,1)</f>
        <v>桦树木</v>
      </c>
      <c r="K314" s="54" t="str">
        <f>IF(COUNTIF(B$1:$B314,B314)=1,VLOOKUP(B314,图纸表!$A:$D,4,1),"")</f>
        <v/>
      </c>
    </row>
    <row r="315" spans="1:11">
      <c r="A315" s="54">
        <f t="shared" si="17"/>
        <v>314</v>
      </c>
      <c r="B315" s="71">
        <v>33</v>
      </c>
      <c r="C315" s="71">
        <v>18</v>
      </c>
      <c r="D315" s="71">
        <v>0</v>
      </c>
      <c r="E315" s="71">
        <v>58</v>
      </c>
      <c r="F315" s="72">
        <f t="shared" si="26"/>
        <v>101800</v>
      </c>
      <c r="G315" s="73">
        <f ca="1">OFFSET(方块表!$K$2,MATCH(F315,方块表!B:B,0)-2,0,1,1)</f>
        <v>6</v>
      </c>
      <c r="H315" s="73">
        <f t="shared" ca="1" si="27"/>
        <v>348</v>
      </c>
      <c r="I315" s="73">
        <f t="shared" si="28"/>
        <v>58</v>
      </c>
      <c r="J315" s="72" t="str">
        <f ca="1">OFFSET(方块表!$I$2,MATCH(F315,方块表!B:B,0)-2,0,1,1)</f>
        <v>橡树叶</v>
      </c>
      <c r="K315" s="54" t="str">
        <f>IF(COUNTIF(B$1:$B315,B315)=1,VLOOKUP(B315,图纸表!$A:$D,4,1),"")</f>
        <v/>
      </c>
    </row>
    <row r="316" spans="1:11">
      <c r="A316" s="54">
        <f t="shared" si="17"/>
        <v>315</v>
      </c>
      <c r="B316" s="71">
        <v>33</v>
      </c>
      <c r="C316" s="71">
        <v>44</v>
      </c>
      <c r="D316" s="71">
        <v>0</v>
      </c>
      <c r="E316" s="71">
        <v>15</v>
      </c>
      <c r="F316" s="72">
        <f t="shared" si="26"/>
        <v>104400</v>
      </c>
      <c r="G316" s="73">
        <f ca="1">OFFSET(方块表!$K$2,MATCH(F316,方块表!B:B,0)-2,0,1,1)</f>
        <v>6</v>
      </c>
      <c r="H316" s="73">
        <f t="shared" ca="1" si="27"/>
        <v>90</v>
      </c>
      <c r="I316" s="73">
        <f t="shared" si="28"/>
        <v>15</v>
      </c>
      <c r="J316" s="72" t="str">
        <f ca="1">OFFSET(方块表!$I$2,MATCH(F316,方块表!B:B,0)-2,0,1,1)</f>
        <v>石板</v>
      </c>
      <c r="K316" s="54" t="str">
        <f>IF(COUNTIF(B$1:$B316,B316)=1,VLOOKUP(B316,图纸表!$A:$D,4,1),"")</f>
        <v/>
      </c>
    </row>
    <row r="317" spans="1:11">
      <c r="A317" s="54">
        <f t="shared" si="17"/>
        <v>316</v>
      </c>
      <c r="B317" s="71">
        <v>33</v>
      </c>
      <c r="C317" s="71">
        <v>53</v>
      </c>
      <c r="D317" s="71">
        <v>0</v>
      </c>
      <c r="E317" s="71">
        <v>3</v>
      </c>
      <c r="F317" s="72">
        <f t="shared" si="26"/>
        <v>105300</v>
      </c>
      <c r="G317" s="73">
        <f ca="1">OFFSET(方块表!$K$2,MATCH(F317,方块表!B:B,0)-2,0,1,1)</f>
        <v>6</v>
      </c>
      <c r="H317" s="73">
        <f t="shared" ca="1" si="27"/>
        <v>18</v>
      </c>
      <c r="I317" s="73">
        <f t="shared" si="28"/>
        <v>3</v>
      </c>
      <c r="J317" s="72" t="str">
        <f ca="1">OFFSET(方块表!$I$2,MATCH(F317,方块表!B:B,0)-2,0,1,1)</f>
        <v>橡木楼梯</v>
      </c>
      <c r="K317" s="54" t="str">
        <f>IF(COUNTIF(B$1:$B317,B317)=1,VLOOKUP(B317,图纸表!$A:$D,4,1),"")</f>
        <v/>
      </c>
    </row>
    <row r="318" spans="1:11">
      <c r="A318" s="54">
        <f t="shared" si="17"/>
        <v>317</v>
      </c>
      <c r="B318" s="71">
        <v>33</v>
      </c>
      <c r="C318" s="71">
        <v>324</v>
      </c>
      <c r="D318" s="71">
        <v>0</v>
      </c>
      <c r="E318" s="71">
        <v>3</v>
      </c>
      <c r="F318" s="72">
        <f t="shared" si="26"/>
        <v>132400</v>
      </c>
      <c r="G318" s="73">
        <f ca="1">OFFSET(方块表!$K$2,MATCH(F318,方块表!B:B,0)-2,0,1,1)</f>
        <v>8</v>
      </c>
      <c r="H318" s="73">
        <f t="shared" ca="1" si="27"/>
        <v>24</v>
      </c>
      <c r="I318" s="73">
        <f t="shared" si="28"/>
        <v>3</v>
      </c>
      <c r="J318" s="72" t="str">
        <f ca="1">OFFSET(方块表!$I$2,MATCH(F318,方块表!B:B,0)-2,0,1,1)</f>
        <v>item木门</v>
      </c>
      <c r="K318" s="54" t="str">
        <f>IF(COUNTIF(B$1:$B318,B318)=1,VLOOKUP(B318,图纸表!$A:$D,4,1),"")</f>
        <v/>
      </c>
    </row>
    <row r="319" spans="1:11">
      <c r="A319" s="54">
        <f t="shared" si="17"/>
        <v>318</v>
      </c>
      <c r="B319" s="71">
        <v>33</v>
      </c>
      <c r="C319" s="71">
        <v>67</v>
      </c>
      <c r="D319" s="71">
        <v>0</v>
      </c>
      <c r="E319" s="71">
        <v>88</v>
      </c>
      <c r="F319" s="72">
        <f t="shared" si="26"/>
        <v>106700</v>
      </c>
      <c r="G319" s="73">
        <f ca="1">OFFSET(方块表!$K$2,MATCH(F319,方块表!B:B,0)-2,0,1,1)</f>
        <v>6</v>
      </c>
      <c r="H319" s="73">
        <f t="shared" ca="1" si="27"/>
        <v>528</v>
      </c>
      <c r="I319" s="73">
        <f t="shared" si="28"/>
        <v>88</v>
      </c>
      <c r="J319" s="72" t="str">
        <f ca="1">OFFSET(方块表!$I$2,MATCH(F319,方块表!B:B,0)-2,0,1,1)</f>
        <v>鹅卵石楼梯</v>
      </c>
      <c r="K319" s="54" t="str">
        <f>IF(COUNTIF(B$1:$B319,B319)=1,VLOOKUP(B319,图纸表!$A:$D,4,1),"")</f>
        <v/>
      </c>
    </row>
    <row r="320" spans="1:11">
      <c r="A320" s="54">
        <f t="shared" si="17"/>
        <v>319</v>
      </c>
      <c r="B320" s="71">
        <v>33</v>
      </c>
      <c r="C320" s="71">
        <v>85</v>
      </c>
      <c r="D320" s="71">
        <v>0</v>
      </c>
      <c r="E320" s="71">
        <v>5</v>
      </c>
      <c r="F320" s="72">
        <f t="shared" si="26"/>
        <v>108500</v>
      </c>
      <c r="G320" s="73">
        <f ca="1">OFFSET(方块表!$K$2,MATCH(F320,方块表!B:B,0)-2,0,1,1)</f>
        <v>6</v>
      </c>
      <c r="H320" s="73">
        <f t="shared" ca="1" si="27"/>
        <v>30</v>
      </c>
      <c r="I320" s="73">
        <f t="shared" si="28"/>
        <v>5</v>
      </c>
      <c r="J320" s="72" t="str">
        <f ca="1">OFFSET(方块表!$I$2,MATCH(F320,方块表!B:B,0)-2,0,1,1)</f>
        <v>橡木栅栏</v>
      </c>
      <c r="K320" s="54" t="str">
        <f>IF(COUNTIF(B$1:$B320,B320)=1,VLOOKUP(B320,图纸表!$A:$D,4,1),"")</f>
        <v/>
      </c>
    </row>
    <row r="321" spans="1:11">
      <c r="A321" s="54">
        <f t="shared" si="17"/>
        <v>320</v>
      </c>
      <c r="B321" s="71">
        <v>33</v>
      </c>
      <c r="C321" s="71">
        <v>96</v>
      </c>
      <c r="D321" s="71">
        <v>0</v>
      </c>
      <c r="E321" s="71">
        <v>15</v>
      </c>
      <c r="F321" s="72">
        <f t="shared" si="26"/>
        <v>109600</v>
      </c>
      <c r="G321" s="73">
        <f ca="1">OFFSET(方块表!$K$2,MATCH(F321,方块表!B:B,0)-2,0,1,1)</f>
        <v>8</v>
      </c>
      <c r="H321" s="73">
        <f t="shared" ca="1" si="27"/>
        <v>120</v>
      </c>
      <c r="I321" s="73">
        <f t="shared" si="28"/>
        <v>15</v>
      </c>
      <c r="J321" s="72" t="str">
        <f ca="1">OFFSET(方块表!$I$2,MATCH(F321,方块表!B:B,0)-2,0,1,1)</f>
        <v>活板门</v>
      </c>
      <c r="K321" s="54" t="str">
        <f>IF(COUNTIF(B$1:$B321,B321)=1,VLOOKUP(B321,图纸表!$A:$D,4,1),"")</f>
        <v/>
      </c>
    </row>
    <row r="322" spans="1:11">
      <c r="A322" s="54">
        <f t="shared" si="17"/>
        <v>321</v>
      </c>
      <c r="B322" s="71">
        <v>33</v>
      </c>
      <c r="C322" s="71">
        <v>98</v>
      </c>
      <c r="D322" s="71">
        <v>0</v>
      </c>
      <c r="E322" s="71">
        <v>191</v>
      </c>
      <c r="F322" s="72">
        <f t="shared" si="26"/>
        <v>109800</v>
      </c>
      <c r="G322" s="73">
        <f ca="1">OFFSET(方块表!$K$2,MATCH(F322,方块表!B:B,0)-2,0,1,1)</f>
        <v>4</v>
      </c>
      <c r="H322" s="73">
        <f t="shared" ca="1" si="27"/>
        <v>764</v>
      </c>
      <c r="I322" s="73">
        <f t="shared" si="28"/>
        <v>191</v>
      </c>
      <c r="J322" s="72" t="str">
        <f ca="1">OFFSET(方块表!$I$2,MATCH(F322,方块表!B:B,0)-2,0,1,1)</f>
        <v>石砖</v>
      </c>
      <c r="K322" s="54" t="str">
        <f>IF(COUNTIF(B$1:$B322,B322)=1,VLOOKUP(B322,图纸表!$A:$D,4,1),"")</f>
        <v/>
      </c>
    </row>
    <row r="323" spans="1:11">
      <c r="A323" s="54">
        <f t="shared" ref="A323" si="29">ROW()-1</f>
        <v>322</v>
      </c>
      <c r="B323" s="71">
        <v>33</v>
      </c>
      <c r="C323" s="71">
        <v>126</v>
      </c>
      <c r="D323" s="71">
        <v>2</v>
      </c>
      <c r="E323" s="71">
        <v>25</v>
      </c>
      <c r="F323" s="72">
        <f t="shared" si="26"/>
        <v>112602</v>
      </c>
      <c r="G323" s="73">
        <f ca="1">OFFSET(方块表!$K$2,MATCH(F323,方块表!B:B,0)-2,0,1,1)</f>
        <v>6</v>
      </c>
      <c r="H323" s="73">
        <f t="shared" ca="1" si="27"/>
        <v>150</v>
      </c>
      <c r="I323" s="73">
        <f t="shared" si="28"/>
        <v>25</v>
      </c>
      <c r="J323" s="72" t="str">
        <f ca="1">OFFSET(方块表!$I$2,MATCH(F323,方块表!B:B,0)-2,0,1,1)</f>
        <v>单层桦树木板</v>
      </c>
      <c r="K323" s="54" t="str">
        <f>IF(COUNTIF(B$1:$B323,B323)=1,VLOOKUP(B323,图纸表!$A:$D,4,1),"")</f>
        <v/>
      </c>
    </row>
    <row r="324" spans="1:11">
      <c r="A324" s="54">
        <f>ROW()-1</f>
        <v>323</v>
      </c>
      <c r="B324" s="71">
        <v>33</v>
      </c>
      <c r="C324" s="71">
        <v>128</v>
      </c>
      <c r="D324" s="71">
        <v>0</v>
      </c>
      <c r="E324" s="71">
        <v>24</v>
      </c>
      <c r="F324" s="72">
        <f t="shared" ref="F324:F327" si="30">_xlfn.NUMBERVALUE(CONCATENATE(1,IF(LEN(C324)=1,"00"&amp;C324,IF(LEN(C324)=2,"0"&amp;C324,C324)),IF(LEN(D324)=1,"0"&amp;D324,D324)))</f>
        <v>112800</v>
      </c>
      <c r="G324" s="73">
        <f ca="1">OFFSET(方块表!$K$2,MATCH(F324,方块表!B:B,0)-2,0,1,1)</f>
        <v>6</v>
      </c>
      <c r="H324" s="73">
        <f t="shared" ref="H324:H327" ca="1" si="31">G324*E324</f>
        <v>144</v>
      </c>
      <c r="I324" s="73">
        <f t="shared" ref="I324:I327" si="32">E324</f>
        <v>24</v>
      </c>
      <c r="J324" s="72" t="str">
        <f ca="1">OFFSET(方块表!$I$2,MATCH(F324,方块表!B:B,0)-2,0,1,1)</f>
        <v>砂石楼梯</v>
      </c>
      <c r="K324" s="54" t="str">
        <f>IF(COUNTIF(B$1:$B324,B324)=1,VLOOKUP(B324,图纸表!$A:$D,4,1),"")</f>
        <v/>
      </c>
    </row>
    <row r="325" spans="1:11">
      <c r="A325" s="54">
        <f t="shared" ref="A325:A388" si="33">ROW()-1</f>
        <v>324</v>
      </c>
      <c r="B325" s="71">
        <v>33</v>
      </c>
      <c r="C325" s="71">
        <v>134</v>
      </c>
      <c r="D325" s="71">
        <v>0</v>
      </c>
      <c r="E325" s="71">
        <v>100</v>
      </c>
      <c r="F325" s="72">
        <f t="shared" si="30"/>
        <v>113400</v>
      </c>
      <c r="G325" s="73">
        <f ca="1">OFFSET(方块表!$K$2,MATCH(F325,方块表!B:B,0)-2,0,1,1)</f>
        <v>6</v>
      </c>
      <c r="H325" s="73">
        <f t="shared" ca="1" si="31"/>
        <v>600</v>
      </c>
      <c r="I325" s="73">
        <f t="shared" si="32"/>
        <v>100</v>
      </c>
      <c r="J325" s="72" t="str">
        <f ca="1">OFFSET(方块表!$I$2,MATCH(F325,方块表!B:B,0)-2,0,1,1)</f>
        <v>云杉木楼梯</v>
      </c>
      <c r="K325" s="54" t="str">
        <f>IF(COUNTIF(B$1:$B325,B325)=1,VLOOKUP(B325,图纸表!$A:$D,4,1),"")</f>
        <v/>
      </c>
    </row>
    <row r="326" spans="1:11">
      <c r="A326" s="54">
        <f t="shared" si="33"/>
        <v>325</v>
      </c>
      <c r="B326" s="71">
        <v>33</v>
      </c>
      <c r="C326" s="71">
        <v>135</v>
      </c>
      <c r="D326" s="71">
        <v>0</v>
      </c>
      <c r="E326" s="71">
        <v>14</v>
      </c>
      <c r="F326" s="72">
        <f t="shared" si="30"/>
        <v>113500</v>
      </c>
      <c r="G326" s="73">
        <f ca="1">OFFSET(方块表!$K$2,MATCH(F326,方块表!B:B,0)-2,0,1,1)</f>
        <v>6</v>
      </c>
      <c r="H326" s="73">
        <f t="shared" ca="1" si="31"/>
        <v>84</v>
      </c>
      <c r="I326" s="73">
        <f t="shared" si="32"/>
        <v>14</v>
      </c>
      <c r="J326" s="72" t="str">
        <f ca="1">OFFSET(方块表!$I$2,MATCH(F326,方块表!B:B,0)-2,0,1,1)</f>
        <v>桦树木楼梯</v>
      </c>
      <c r="K326" s="54" t="str">
        <f>IF(COUNTIF(B$1:$B326,B326)=1,VLOOKUP(B326,图纸表!$A:$D,4,1),"")</f>
        <v/>
      </c>
    </row>
    <row r="327" spans="1:11">
      <c r="A327" s="54">
        <f t="shared" si="33"/>
        <v>326</v>
      </c>
      <c r="B327" s="71">
        <v>33</v>
      </c>
      <c r="C327" s="71">
        <v>139</v>
      </c>
      <c r="D327" s="71">
        <v>1</v>
      </c>
      <c r="E327" s="71">
        <v>30</v>
      </c>
      <c r="F327" s="72">
        <f t="shared" si="30"/>
        <v>113901</v>
      </c>
      <c r="G327" s="73">
        <f ca="1">OFFSET(方块表!$K$2,MATCH(F327,方块表!B:B,0)-2,0,1,1)</f>
        <v>6</v>
      </c>
      <c r="H327" s="73">
        <f t="shared" ca="1" si="31"/>
        <v>180</v>
      </c>
      <c r="I327" s="73">
        <f t="shared" si="32"/>
        <v>30</v>
      </c>
      <c r="J327" s="72" t="str">
        <f ca="1">OFFSET(方块表!$I$2,MATCH(F327,方块表!B:B,0)-2,0,1,1)</f>
        <v>苔藓鹅卵石墙</v>
      </c>
      <c r="K327" s="54" t="str">
        <f>IF(COUNTIF(B$1:$B327,B327)=1,VLOOKUP(B327,图纸表!$A:$D,4,1),"")</f>
        <v/>
      </c>
    </row>
    <row r="328" spans="1:11">
      <c r="A328" s="54">
        <f t="shared" si="33"/>
        <v>327</v>
      </c>
      <c r="B328" s="71">
        <v>33</v>
      </c>
      <c r="C328" s="71">
        <v>160</v>
      </c>
      <c r="D328" s="71">
        <v>1</v>
      </c>
      <c r="E328" s="71">
        <v>14</v>
      </c>
      <c r="F328" s="72">
        <f t="shared" ref="F328:F341" si="34">_xlfn.NUMBERVALUE(CONCATENATE(1,IF(LEN(C328)=1,"00"&amp;C328,IF(LEN(C328)=2,"0"&amp;C328,C328)),IF(LEN(D328)=1,"0"&amp;D328,D328)))</f>
        <v>116001</v>
      </c>
      <c r="G328" s="73">
        <f ca="1">OFFSET(方块表!$K$2,MATCH(F328,方块表!B:B,0)-2,0,1,1)</f>
        <v>8</v>
      </c>
      <c r="H328" s="73">
        <f t="shared" ref="H328:H341" ca="1" si="35">G328*E328</f>
        <v>112</v>
      </c>
      <c r="I328" s="73">
        <f t="shared" ref="I328:I341" si="36">E328</f>
        <v>14</v>
      </c>
      <c r="J328" s="72" t="str">
        <f ca="1">OFFSET(方块表!$I$2,MATCH(F328,方块表!B:B,0)-2,0,1,1)</f>
        <v>橙色钢化玻璃窗格</v>
      </c>
      <c r="K328" s="54" t="str">
        <f>IF(COUNTIF(B$1:$B328,B328)=1,VLOOKUP(B328,图纸表!$A:$D,4,1),"")</f>
        <v/>
      </c>
    </row>
    <row r="329" spans="1:11">
      <c r="A329" s="54">
        <f t="shared" si="33"/>
        <v>328</v>
      </c>
      <c r="B329" s="71">
        <v>34</v>
      </c>
      <c r="C329" s="71">
        <v>5</v>
      </c>
      <c r="D329" s="71">
        <v>0</v>
      </c>
      <c r="E329" s="71">
        <v>105</v>
      </c>
      <c r="F329" s="72">
        <f t="shared" si="34"/>
        <v>100500</v>
      </c>
      <c r="G329" s="73">
        <f ca="1">OFFSET(方块表!$K$2,MATCH(F329,方块表!B:B,0)-2,0,1,1)</f>
        <v>4</v>
      </c>
      <c r="H329" s="73">
        <f t="shared" ca="1" si="35"/>
        <v>420</v>
      </c>
      <c r="I329" s="73">
        <f t="shared" si="36"/>
        <v>105</v>
      </c>
      <c r="J329" s="72" t="str">
        <f ca="1">OFFSET(方块表!$I$2,MATCH(F329,方块表!B:B,0)-2,0,1,1)</f>
        <v>橡木板</v>
      </c>
      <c r="K329" s="54" t="str">
        <f>IF(COUNTIF(B$1:$B329,B329)=1,VLOOKUP(B329,图纸表!$A:$D,4,1),"")</f>
        <v>2build_06_15x25x15-0.schematic</v>
      </c>
    </row>
    <row r="330" spans="1:11">
      <c r="A330" s="54">
        <f t="shared" si="33"/>
        <v>329</v>
      </c>
      <c r="B330" s="71">
        <v>34</v>
      </c>
      <c r="C330" s="71">
        <v>5</v>
      </c>
      <c r="D330" s="71">
        <v>2</v>
      </c>
      <c r="E330" s="71">
        <v>93</v>
      </c>
      <c r="F330" s="72">
        <f t="shared" si="34"/>
        <v>100502</v>
      </c>
      <c r="G330" s="73">
        <f ca="1">OFFSET(方块表!$K$2,MATCH(F330,方块表!B:B,0)-2,0,1,1)</f>
        <v>4</v>
      </c>
      <c r="H330" s="73">
        <f t="shared" ca="1" si="35"/>
        <v>372</v>
      </c>
      <c r="I330" s="73">
        <f t="shared" si="36"/>
        <v>93</v>
      </c>
      <c r="J330" s="72" t="str">
        <f ca="1">OFFSET(方块表!$I$2,MATCH(F330,方块表!B:B,0)-2,0,1,1)</f>
        <v>桦树木板</v>
      </c>
      <c r="K330" s="54" t="str">
        <f>IF(COUNTIF(B$1:$B330,B330)=1,VLOOKUP(B330,图纸表!$A:$D,4,1),"")</f>
        <v/>
      </c>
    </row>
    <row r="331" spans="1:11">
      <c r="A331" s="54">
        <f t="shared" si="33"/>
        <v>330</v>
      </c>
      <c r="B331" s="71">
        <v>34</v>
      </c>
      <c r="C331" s="71">
        <v>53</v>
      </c>
      <c r="D331" s="71">
        <v>0</v>
      </c>
      <c r="E331" s="71">
        <v>267</v>
      </c>
      <c r="F331" s="72">
        <f t="shared" si="34"/>
        <v>105300</v>
      </c>
      <c r="G331" s="73">
        <f ca="1">OFFSET(方块表!$K$2,MATCH(F331,方块表!B:B,0)-2,0,1,1)</f>
        <v>6</v>
      </c>
      <c r="H331" s="73">
        <f t="shared" ca="1" si="35"/>
        <v>1602</v>
      </c>
      <c r="I331" s="73">
        <f t="shared" si="36"/>
        <v>267</v>
      </c>
      <c r="J331" s="72" t="str">
        <f ca="1">OFFSET(方块表!$I$2,MATCH(F331,方块表!B:B,0)-2,0,1,1)</f>
        <v>橡木楼梯</v>
      </c>
      <c r="K331" s="54" t="str">
        <f>IF(COUNTIF(B$1:$B331,B331)=1,VLOOKUP(B331,图纸表!$A:$D,4,1),"")</f>
        <v/>
      </c>
    </row>
    <row r="332" spans="1:11">
      <c r="A332" s="54">
        <f t="shared" si="33"/>
        <v>331</v>
      </c>
      <c r="B332" s="71">
        <v>34</v>
      </c>
      <c r="C332" s="71">
        <v>65</v>
      </c>
      <c r="D332" s="71">
        <v>0</v>
      </c>
      <c r="E332" s="71">
        <v>42</v>
      </c>
      <c r="F332" s="72">
        <f t="shared" si="34"/>
        <v>106500</v>
      </c>
      <c r="G332" s="73">
        <f ca="1">OFFSET(方块表!$K$2,MATCH(F332,方块表!B:B,0)-2,0,1,1)</f>
        <v>8</v>
      </c>
      <c r="H332" s="73">
        <f t="shared" ca="1" si="35"/>
        <v>336</v>
      </c>
      <c r="I332" s="73">
        <f t="shared" si="36"/>
        <v>42</v>
      </c>
      <c r="J332" s="72" t="str">
        <f ca="1">OFFSET(方块表!$I$2,MATCH(F332,方块表!B:B,0)-2,0,1,1)</f>
        <v>梯子</v>
      </c>
      <c r="K332" s="54" t="str">
        <f>IF(COUNTIF(B$1:$B332,B332)=1,VLOOKUP(B332,图纸表!$A:$D,4,1),"")</f>
        <v/>
      </c>
    </row>
    <row r="333" spans="1:11">
      <c r="A333" s="54">
        <f t="shared" si="33"/>
        <v>332</v>
      </c>
      <c r="B333" s="71">
        <v>34</v>
      </c>
      <c r="C333" s="71">
        <v>85</v>
      </c>
      <c r="D333" s="71">
        <v>0</v>
      </c>
      <c r="E333" s="71">
        <v>83</v>
      </c>
      <c r="F333" s="72">
        <f t="shared" si="34"/>
        <v>108500</v>
      </c>
      <c r="G333" s="73">
        <f ca="1">OFFSET(方块表!$K$2,MATCH(F333,方块表!B:B,0)-2,0,1,1)</f>
        <v>6</v>
      </c>
      <c r="H333" s="73">
        <f t="shared" ca="1" si="35"/>
        <v>498</v>
      </c>
      <c r="I333" s="73">
        <f t="shared" si="36"/>
        <v>83</v>
      </c>
      <c r="J333" s="72" t="str">
        <f ca="1">OFFSET(方块表!$I$2,MATCH(F333,方块表!B:B,0)-2,0,1,1)</f>
        <v>橡木栅栏</v>
      </c>
      <c r="K333" s="54" t="str">
        <f>IF(COUNTIF(B$1:$B333,B333)=1,VLOOKUP(B333,图纸表!$A:$D,4,1),"")</f>
        <v/>
      </c>
    </row>
    <row r="334" spans="1:11">
      <c r="A334" s="54">
        <f t="shared" si="33"/>
        <v>333</v>
      </c>
      <c r="B334" s="71">
        <v>34</v>
      </c>
      <c r="C334" s="71">
        <v>96</v>
      </c>
      <c r="D334" s="71">
        <v>0</v>
      </c>
      <c r="E334" s="71">
        <v>25</v>
      </c>
      <c r="F334" s="72">
        <f t="shared" si="34"/>
        <v>109600</v>
      </c>
      <c r="G334" s="73">
        <f ca="1">OFFSET(方块表!$K$2,MATCH(F334,方块表!B:B,0)-2,0,1,1)</f>
        <v>8</v>
      </c>
      <c r="H334" s="73">
        <f t="shared" ca="1" si="35"/>
        <v>200</v>
      </c>
      <c r="I334" s="73">
        <f t="shared" si="36"/>
        <v>25</v>
      </c>
      <c r="J334" s="72" t="str">
        <f ca="1">OFFSET(方块表!$I$2,MATCH(F334,方块表!B:B,0)-2,0,1,1)</f>
        <v>活板门</v>
      </c>
      <c r="K334" s="54" t="str">
        <f>IF(COUNTIF(B$1:$B334,B334)=1,VLOOKUP(B334,图纸表!$A:$D,4,1),"")</f>
        <v/>
      </c>
    </row>
    <row r="335" spans="1:11">
      <c r="A335" s="54">
        <f t="shared" si="33"/>
        <v>334</v>
      </c>
      <c r="B335" s="71">
        <v>34</v>
      </c>
      <c r="C335" s="71">
        <v>98</v>
      </c>
      <c r="D335" s="71">
        <v>0</v>
      </c>
      <c r="E335" s="71">
        <v>242</v>
      </c>
      <c r="F335" s="72">
        <f t="shared" si="34"/>
        <v>109800</v>
      </c>
      <c r="G335" s="73">
        <f ca="1">OFFSET(方块表!$K$2,MATCH(F335,方块表!B:B,0)-2,0,1,1)</f>
        <v>4</v>
      </c>
      <c r="H335" s="73">
        <f t="shared" ca="1" si="35"/>
        <v>968</v>
      </c>
      <c r="I335" s="73">
        <f t="shared" si="36"/>
        <v>242</v>
      </c>
      <c r="J335" s="72" t="str">
        <f ca="1">OFFSET(方块表!$I$2,MATCH(F335,方块表!B:B,0)-2,0,1,1)</f>
        <v>石砖</v>
      </c>
      <c r="K335" s="54" t="str">
        <f>IF(COUNTIF(B$1:$B335,B335)=1,VLOOKUP(B335,图纸表!$A:$D,4,1),"")</f>
        <v/>
      </c>
    </row>
    <row r="336" spans="1:11">
      <c r="A336" s="54">
        <f t="shared" si="33"/>
        <v>335</v>
      </c>
      <c r="B336" s="71">
        <v>34</v>
      </c>
      <c r="C336" s="71">
        <v>109</v>
      </c>
      <c r="D336" s="71">
        <v>0</v>
      </c>
      <c r="E336" s="71">
        <v>320</v>
      </c>
      <c r="F336" s="72">
        <f t="shared" si="34"/>
        <v>110900</v>
      </c>
      <c r="G336" s="73">
        <f ca="1">OFFSET(方块表!$K$2,MATCH(F336,方块表!B:B,0)-2,0,1,1)</f>
        <v>6</v>
      </c>
      <c r="H336" s="73">
        <f t="shared" ca="1" si="35"/>
        <v>1920</v>
      </c>
      <c r="I336" s="73">
        <f t="shared" si="36"/>
        <v>320</v>
      </c>
      <c r="J336" s="72" t="str">
        <f ca="1">OFFSET(方块表!$I$2,MATCH(F336,方块表!B:B,0)-2,0,1,1)</f>
        <v>石砖楼梯</v>
      </c>
      <c r="K336" s="54" t="str">
        <f>IF(COUNTIF(B$1:$B336,B336)=1,VLOOKUP(B336,图纸表!$A:$D,4,1),"")</f>
        <v/>
      </c>
    </row>
    <row r="337" spans="1:11">
      <c r="A337" s="54">
        <f t="shared" si="33"/>
        <v>336</v>
      </c>
      <c r="B337" s="71">
        <v>34</v>
      </c>
      <c r="C337" s="71">
        <v>126</v>
      </c>
      <c r="D337" s="71">
        <v>0</v>
      </c>
      <c r="E337" s="71">
        <v>19</v>
      </c>
      <c r="F337" s="72">
        <f t="shared" si="34"/>
        <v>112600</v>
      </c>
      <c r="G337" s="73">
        <f ca="1">OFFSET(方块表!$K$2,MATCH(F337,方块表!B:B,0)-2,0,1,1)</f>
        <v>6</v>
      </c>
      <c r="H337" s="73">
        <f t="shared" ca="1" si="35"/>
        <v>114</v>
      </c>
      <c r="I337" s="73">
        <f t="shared" si="36"/>
        <v>19</v>
      </c>
      <c r="J337" s="72" t="str">
        <f ca="1">OFFSET(方块表!$I$2,MATCH(F337,方块表!B:B,0)-2,0,1,1)</f>
        <v>单层橡木板</v>
      </c>
      <c r="K337" s="54" t="str">
        <f>IF(COUNTIF(B$1:$B337,B337)=1,VLOOKUP(B337,图纸表!$A:$D,4,1),"")</f>
        <v/>
      </c>
    </row>
    <row r="338" spans="1:11">
      <c r="A338" s="54">
        <f t="shared" si="33"/>
        <v>337</v>
      </c>
      <c r="B338" s="71">
        <v>34</v>
      </c>
      <c r="C338" s="71">
        <v>139</v>
      </c>
      <c r="D338" s="71">
        <v>0</v>
      </c>
      <c r="E338" s="71">
        <v>4</v>
      </c>
      <c r="F338" s="72">
        <f t="shared" si="34"/>
        <v>113900</v>
      </c>
      <c r="G338" s="73">
        <f ca="1">OFFSET(方块表!$K$2,MATCH(F338,方块表!B:B,0)-2,0,1,1)</f>
        <v>6</v>
      </c>
      <c r="H338" s="73">
        <f t="shared" ca="1" si="35"/>
        <v>24</v>
      </c>
      <c r="I338" s="73">
        <f t="shared" si="36"/>
        <v>4</v>
      </c>
      <c r="J338" s="72" t="str">
        <f ca="1">OFFSET(方块表!$I$2,MATCH(F338,方块表!B:B,0)-2,0,1,1)</f>
        <v>鹅卵石墙</v>
      </c>
      <c r="K338" s="54" t="str">
        <f>IF(COUNTIF(B$1:$B338,B338)=1,VLOOKUP(B338,图纸表!$A:$D,4,1),"")</f>
        <v/>
      </c>
    </row>
    <row r="339" spans="1:11">
      <c r="A339" s="54">
        <f t="shared" si="33"/>
        <v>338</v>
      </c>
      <c r="B339" s="71">
        <v>34</v>
      </c>
      <c r="C339" s="71">
        <v>160</v>
      </c>
      <c r="D339" s="71">
        <v>1</v>
      </c>
      <c r="E339" s="71">
        <v>36</v>
      </c>
      <c r="F339" s="72">
        <f t="shared" si="34"/>
        <v>116001</v>
      </c>
      <c r="G339" s="73">
        <f ca="1">OFFSET(方块表!$K$2,MATCH(F339,方块表!B:B,0)-2,0,1,1)</f>
        <v>8</v>
      </c>
      <c r="H339" s="73">
        <f t="shared" ca="1" si="35"/>
        <v>288</v>
      </c>
      <c r="I339" s="73">
        <f t="shared" si="36"/>
        <v>36</v>
      </c>
      <c r="J339" s="72" t="str">
        <f ca="1">OFFSET(方块表!$I$2,MATCH(F339,方块表!B:B,0)-2,0,1,1)</f>
        <v>橙色钢化玻璃窗格</v>
      </c>
      <c r="K339" s="54" t="str">
        <f>IF(COUNTIF(B$1:$B339,B339)=1,VLOOKUP(B339,图纸表!$A:$D,4,1),"")</f>
        <v/>
      </c>
    </row>
    <row r="340" spans="1:11">
      <c r="A340" s="54">
        <f t="shared" si="33"/>
        <v>339</v>
      </c>
      <c r="B340" s="71">
        <v>34</v>
      </c>
      <c r="C340" s="71">
        <v>162</v>
      </c>
      <c r="D340" s="71">
        <v>1</v>
      </c>
      <c r="E340" s="71">
        <v>557</v>
      </c>
      <c r="F340" s="72">
        <f t="shared" si="34"/>
        <v>116201</v>
      </c>
      <c r="G340" s="73">
        <f ca="1">OFFSET(方块表!$K$2,MATCH(F340,方块表!B:B,0)-2,0,1,1)</f>
        <v>2</v>
      </c>
      <c r="H340" s="73">
        <f t="shared" ca="1" si="35"/>
        <v>1114</v>
      </c>
      <c r="I340" s="73">
        <f t="shared" si="36"/>
        <v>557</v>
      </c>
      <c r="J340" s="72" t="str">
        <f ca="1">OFFSET(方块表!$I$2,MATCH(F340,方块表!B:B,0)-2,0,1,1)</f>
        <v>暗橡树木</v>
      </c>
      <c r="K340" s="54" t="str">
        <f>IF(COUNTIF(B$1:$B340,B340)=1,VLOOKUP(B340,图纸表!$A:$D,4,1),"")</f>
        <v/>
      </c>
    </row>
    <row r="341" spans="1:11">
      <c r="A341" s="54">
        <f t="shared" si="33"/>
        <v>340</v>
      </c>
      <c r="B341" s="71">
        <v>35</v>
      </c>
      <c r="C341" s="71">
        <v>2</v>
      </c>
      <c r="D341" s="71">
        <v>0</v>
      </c>
      <c r="E341" s="71">
        <v>3</v>
      </c>
      <c r="F341" s="72">
        <f t="shared" si="34"/>
        <v>100200</v>
      </c>
      <c r="G341" s="73">
        <f ca="1">OFFSET(方块表!$K$2,MATCH(F341,方块表!B:B,0)-2,0,1,1)</f>
        <v>2</v>
      </c>
      <c r="H341" s="73">
        <f t="shared" ca="1" si="35"/>
        <v>6</v>
      </c>
      <c r="I341" s="73">
        <f t="shared" si="36"/>
        <v>3</v>
      </c>
      <c r="J341" s="72" t="str">
        <f ca="1">OFFSET(方块表!$I$2,MATCH(F341,方块表!B:B,0)-2,0,1,1)</f>
        <v>草方块</v>
      </c>
      <c r="K341" s="54" t="str">
        <f>IF(COUNTIF(B$1:$B341,B341)=1,VLOOKUP(B341,图纸表!$A:$D,4,1),"")</f>
        <v>2build_07_18x23x18-0.schematic</v>
      </c>
    </row>
    <row r="342" spans="1:11">
      <c r="A342" s="54">
        <f t="shared" si="33"/>
        <v>341</v>
      </c>
      <c r="B342" s="71">
        <v>35</v>
      </c>
      <c r="C342" s="71">
        <v>3</v>
      </c>
      <c r="D342" s="71">
        <v>0</v>
      </c>
      <c r="E342" s="71">
        <v>26</v>
      </c>
      <c r="F342" s="72">
        <f t="shared" ref="F342:F352" si="37">_xlfn.NUMBERVALUE(CONCATENATE(1,IF(LEN(C342)=1,"00"&amp;C342,IF(LEN(C342)=2,"0"&amp;C342,C342)),IF(LEN(D342)=1,"0"&amp;D342,D342)))</f>
        <v>100300</v>
      </c>
      <c r="G342" s="73">
        <f ca="1">OFFSET(方块表!$K$2,MATCH(F342,方块表!B:B,0)-2,0,1,1)</f>
        <v>2</v>
      </c>
      <c r="H342" s="73">
        <f t="shared" ref="H342:H352" ca="1" si="38">G342*E342</f>
        <v>52</v>
      </c>
      <c r="I342" s="73">
        <f t="shared" ref="I342:I352" si="39">E342</f>
        <v>26</v>
      </c>
      <c r="J342" s="72" t="str">
        <f ca="1">OFFSET(方块表!$I$2,MATCH(F342,方块表!B:B,0)-2,0,1,1)</f>
        <v>泥土</v>
      </c>
      <c r="K342" s="54" t="str">
        <f>IF(COUNTIF(B$1:$B342,B342)=1,VLOOKUP(B342,图纸表!$A:$D,4,1),"")</f>
        <v/>
      </c>
    </row>
    <row r="343" spans="1:11">
      <c r="A343" s="54">
        <f t="shared" si="33"/>
        <v>342</v>
      </c>
      <c r="B343" s="71">
        <v>35</v>
      </c>
      <c r="C343" s="71">
        <v>4</v>
      </c>
      <c r="D343" s="71">
        <v>0</v>
      </c>
      <c r="E343" s="71">
        <v>161</v>
      </c>
      <c r="F343" s="72">
        <f t="shared" si="37"/>
        <v>100400</v>
      </c>
      <c r="G343" s="73">
        <f ca="1">OFFSET(方块表!$K$2,MATCH(F343,方块表!B:B,0)-2,0,1,1)</f>
        <v>2</v>
      </c>
      <c r="H343" s="73">
        <f t="shared" ca="1" si="38"/>
        <v>322</v>
      </c>
      <c r="I343" s="73">
        <f t="shared" si="39"/>
        <v>161</v>
      </c>
      <c r="J343" s="72" t="str">
        <f ca="1">OFFSET(方块表!$I$2,MATCH(F343,方块表!B:B,0)-2,0,1,1)</f>
        <v>鹅卵石</v>
      </c>
      <c r="K343" s="54" t="str">
        <f>IF(COUNTIF(B$1:$B343,B343)=1,VLOOKUP(B343,图纸表!$A:$D,4,1),"")</f>
        <v/>
      </c>
    </row>
    <row r="344" spans="1:11">
      <c r="A344" s="54">
        <f t="shared" si="33"/>
        <v>343</v>
      </c>
      <c r="B344" s="71">
        <v>35</v>
      </c>
      <c r="C344" s="71">
        <v>5</v>
      </c>
      <c r="D344" s="71">
        <v>0</v>
      </c>
      <c r="E344" s="71">
        <v>123</v>
      </c>
      <c r="F344" s="72">
        <f t="shared" si="37"/>
        <v>100500</v>
      </c>
      <c r="G344" s="73">
        <f ca="1">OFFSET(方块表!$K$2,MATCH(F344,方块表!B:B,0)-2,0,1,1)</f>
        <v>4</v>
      </c>
      <c r="H344" s="73">
        <f t="shared" ca="1" si="38"/>
        <v>492</v>
      </c>
      <c r="I344" s="73">
        <f t="shared" si="39"/>
        <v>123</v>
      </c>
      <c r="J344" s="72" t="str">
        <f ca="1">OFFSET(方块表!$I$2,MATCH(F344,方块表!B:B,0)-2,0,1,1)</f>
        <v>橡木板</v>
      </c>
      <c r="K344" s="54" t="str">
        <f>IF(COUNTIF(B$1:$B344,B344)=1,VLOOKUP(B344,图纸表!$A:$D,4,1),"")</f>
        <v/>
      </c>
    </row>
    <row r="345" spans="1:11">
      <c r="A345" s="54">
        <f t="shared" si="33"/>
        <v>344</v>
      </c>
      <c r="B345" s="71">
        <v>35</v>
      </c>
      <c r="C345" s="71">
        <v>5</v>
      </c>
      <c r="D345" s="71">
        <v>1</v>
      </c>
      <c r="E345" s="71">
        <v>102</v>
      </c>
      <c r="F345" s="72">
        <f t="shared" si="37"/>
        <v>100501</v>
      </c>
      <c r="G345" s="73">
        <f ca="1">OFFSET(方块表!$K$2,MATCH(F345,方块表!B:B,0)-2,0,1,1)</f>
        <v>4</v>
      </c>
      <c r="H345" s="73">
        <f t="shared" ca="1" si="38"/>
        <v>408</v>
      </c>
      <c r="I345" s="73">
        <f t="shared" si="39"/>
        <v>102</v>
      </c>
      <c r="J345" s="72" t="str">
        <f ca="1">OFFSET(方块表!$I$2,MATCH(F345,方块表!B:B,0)-2,0,1,1)</f>
        <v>云杉木板</v>
      </c>
      <c r="K345" s="54" t="str">
        <f>IF(COUNTIF(B$1:$B345,B345)=1,VLOOKUP(B345,图纸表!$A:$D,4,1),"")</f>
        <v/>
      </c>
    </row>
    <row r="346" spans="1:11">
      <c r="A346" s="54">
        <f t="shared" si="33"/>
        <v>345</v>
      </c>
      <c r="B346" s="71">
        <v>35</v>
      </c>
      <c r="C346" s="71">
        <v>5</v>
      </c>
      <c r="D346" s="71">
        <v>2</v>
      </c>
      <c r="E346" s="71">
        <v>170</v>
      </c>
      <c r="F346" s="72">
        <f t="shared" si="37"/>
        <v>100502</v>
      </c>
      <c r="G346" s="73">
        <f ca="1">OFFSET(方块表!$K$2,MATCH(F346,方块表!B:B,0)-2,0,1,1)</f>
        <v>4</v>
      </c>
      <c r="H346" s="73">
        <f t="shared" ca="1" si="38"/>
        <v>680</v>
      </c>
      <c r="I346" s="73">
        <f t="shared" si="39"/>
        <v>170</v>
      </c>
      <c r="J346" s="72" t="str">
        <f ca="1">OFFSET(方块表!$I$2,MATCH(F346,方块表!B:B,0)-2,0,1,1)</f>
        <v>桦树木板</v>
      </c>
      <c r="K346" s="54" t="str">
        <f>IF(COUNTIF(B$1:$B346,B346)=1,VLOOKUP(B346,图纸表!$A:$D,4,1),"")</f>
        <v/>
      </c>
    </row>
    <row r="347" spans="1:11">
      <c r="A347" s="54">
        <f t="shared" si="33"/>
        <v>346</v>
      </c>
      <c r="B347" s="71">
        <v>35</v>
      </c>
      <c r="C347" s="71">
        <v>17</v>
      </c>
      <c r="D347" s="71">
        <v>1</v>
      </c>
      <c r="E347" s="71">
        <v>37</v>
      </c>
      <c r="F347" s="72">
        <f t="shared" si="37"/>
        <v>101701</v>
      </c>
      <c r="G347" s="73">
        <f ca="1">OFFSET(方块表!$K$2,MATCH(F347,方块表!B:B,0)-2,0,1,1)</f>
        <v>2</v>
      </c>
      <c r="H347" s="73">
        <f t="shared" ca="1" si="38"/>
        <v>74</v>
      </c>
      <c r="I347" s="73">
        <f t="shared" si="39"/>
        <v>37</v>
      </c>
      <c r="J347" s="72" t="str">
        <f ca="1">OFFSET(方块表!$I$2,MATCH(F347,方块表!B:B,0)-2,0,1,1)</f>
        <v>云杉木</v>
      </c>
      <c r="K347" s="54" t="str">
        <f>IF(COUNTIF(B$1:$B347,B347)=1,VLOOKUP(B347,图纸表!$A:$D,4,1),"")</f>
        <v/>
      </c>
    </row>
    <row r="348" spans="1:11">
      <c r="A348" s="54">
        <f t="shared" si="33"/>
        <v>347</v>
      </c>
      <c r="B348" s="71">
        <v>35</v>
      </c>
      <c r="C348" s="71">
        <v>18</v>
      </c>
      <c r="D348" s="71">
        <v>0</v>
      </c>
      <c r="E348" s="71">
        <v>30</v>
      </c>
      <c r="F348" s="72">
        <f t="shared" si="37"/>
        <v>101800</v>
      </c>
      <c r="G348" s="73">
        <f ca="1">OFFSET(方块表!$K$2,MATCH(F348,方块表!B:B,0)-2,0,1,1)</f>
        <v>6</v>
      </c>
      <c r="H348" s="73">
        <f t="shared" ca="1" si="38"/>
        <v>180</v>
      </c>
      <c r="I348" s="73">
        <f t="shared" si="39"/>
        <v>30</v>
      </c>
      <c r="J348" s="72" t="str">
        <f ca="1">OFFSET(方块表!$I$2,MATCH(F348,方块表!B:B,0)-2,0,1,1)</f>
        <v>橡树叶</v>
      </c>
      <c r="K348" s="54" t="str">
        <f>IF(COUNTIF(B$1:$B348,B348)=1,VLOOKUP(B348,图纸表!$A:$D,4,1),"")</f>
        <v/>
      </c>
    </row>
    <row r="349" spans="1:11">
      <c r="A349" s="54">
        <f t="shared" si="33"/>
        <v>348</v>
      </c>
      <c r="B349" s="71">
        <v>35</v>
      </c>
      <c r="C349" s="71">
        <v>18</v>
      </c>
      <c r="D349" s="71">
        <v>3</v>
      </c>
      <c r="E349" s="71">
        <v>17</v>
      </c>
      <c r="F349" s="72">
        <f t="shared" si="37"/>
        <v>101803</v>
      </c>
      <c r="G349" s="73">
        <f ca="1">OFFSET(方块表!$K$2,MATCH(F349,方块表!B:B,0)-2,0,1,1)</f>
        <v>6</v>
      </c>
      <c r="H349" s="73">
        <f t="shared" ca="1" si="38"/>
        <v>102</v>
      </c>
      <c r="I349" s="73">
        <f t="shared" si="39"/>
        <v>17</v>
      </c>
      <c r="J349" s="72" t="str">
        <f ca="1">OFFSET(方块表!$I$2,MATCH(F349,方块表!B:B,0)-2,0,1,1)</f>
        <v>丛林树叶</v>
      </c>
      <c r="K349" s="54" t="str">
        <f>IF(COUNTIF(B$1:$B349,B349)=1,VLOOKUP(B349,图纸表!$A:$D,4,1),"")</f>
        <v/>
      </c>
    </row>
    <row r="350" spans="1:11">
      <c r="A350" s="54">
        <f t="shared" si="33"/>
        <v>349</v>
      </c>
      <c r="B350" s="71">
        <v>35</v>
      </c>
      <c r="C350" s="71">
        <v>53</v>
      </c>
      <c r="D350" s="71">
        <v>0</v>
      </c>
      <c r="E350" s="71">
        <v>15</v>
      </c>
      <c r="F350" s="72">
        <f t="shared" si="37"/>
        <v>105300</v>
      </c>
      <c r="G350" s="73">
        <f ca="1">OFFSET(方块表!$K$2,MATCH(F350,方块表!B:B,0)-2,0,1,1)</f>
        <v>6</v>
      </c>
      <c r="H350" s="73">
        <f t="shared" ca="1" si="38"/>
        <v>90</v>
      </c>
      <c r="I350" s="73">
        <f t="shared" si="39"/>
        <v>15</v>
      </c>
      <c r="J350" s="72" t="str">
        <f ca="1">OFFSET(方块表!$I$2,MATCH(F350,方块表!B:B,0)-2,0,1,1)</f>
        <v>橡木楼梯</v>
      </c>
      <c r="K350" s="54" t="str">
        <f>IF(COUNTIF(B$1:$B350,B350)=1,VLOOKUP(B350,图纸表!$A:$D,4,1),"")</f>
        <v/>
      </c>
    </row>
    <row r="351" spans="1:11">
      <c r="A351" s="54">
        <f t="shared" si="33"/>
        <v>350</v>
      </c>
      <c r="B351" s="71">
        <v>35</v>
      </c>
      <c r="C351" s="71">
        <v>65</v>
      </c>
      <c r="D351" s="71">
        <v>0</v>
      </c>
      <c r="E351" s="71">
        <v>5</v>
      </c>
      <c r="F351" s="72">
        <f t="shared" si="37"/>
        <v>106500</v>
      </c>
      <c r="G351" s="73">
        <f ca="1">OFFSET(方块表!$K$2,MATCH(F351,方块表!B:B,0)-2,0,1,1)</f>
        <v>8</v>
      </c>
      <c r="H351" s="73">
        <f t="shared" ca="1" si="38"/>
        <v>40</v>
      </c>
      <c r="I351" s="73">
        <f t="shared" si="39"/>
        <v>5</v>
      </c>
      <c r="J351" s="72" t="str">
        <f ca="1">OFFSET(方块表!$I$2,MATCH(F351,方块表!B:B,0)-2,0,1,1)</f>
        <v>梯子</v>
      </c>
      <c r="K351" s="54" t="str">
        <f>IF(COUNTIF(B$1:$B351,B351)=1,VLOOKUP(B351,图纸表!$A:$D,4,1),"")</f>
        <v/>
      </c>
    </row>
    <row r="352" spans="1:11">
      <c r="A352" s="54">
        <f t="shared" si="33"/>
        <v>351</v>
      </c>
      <c r="B352" s="71">
        <v>35</v>
      </c>
      <c r="C352" s="71">
        <v>96</v>
      </c>
      <c r="D352" s="71">
        <v>0</v>
      </c>
      <c r="E352" s="71">
        <v>1</v>
      </c>
      <c r="F352" s="72">
        <f t="shared" si="37"/>
        <v>109600</v>
      </c>
      <c r="G352" s="73">
        <f ca="1">OFFSET(方块表!$K$2,MATCH(F352,方块表!B:B,0)-2,0,1,1)</f>
        <v>8</v>
      </c>
      <c r="H352" s="73">
        <f t="shared" ca="1" si="38"/>
        <v>8</v>
      </c>
      <c r="I352" s="73">
        <f t="shared" si="39"/>
        <v>1</v>
      </c>
      <c r="J352" s="72" t="str">
        <f ca="1">OFFSET(方块表!$I$2,MATCH(F352,方块表!B:B,0)-2,0,1,1)</f>
        <v>活板门</v>
      </c>
      <c r="K352" s="54" t="str">
        <f>IF(COUNTIF(B$1:$B352,B352)=1,VLOOKUP(B352,图纸表!$A:$D,4,1),"")</f>
        <v/>
      </c>
    </row>
    <row r="353" spans="1:11">
      <c r="A353" s="54">
        <f t="shared" si="33"/>
        <v>352</v>
      </c>
      <c r="B353" s="71">
        <v>35</v>
      </c>
      <c r="C353" s="71">
        <v>126</v>
      </c>
      <c r="D353" s="71">
        <v>0</v>
      </c>
      <c r="E353" s="71">
        <v>26</v>
      </c>
      <c r="F353" s="72">
        <f t="shared" ref="F353:F372" si="40">_xlfn.NUMBERVALUE(CONCATENATE(1,IF(LEN(C353)=1,"00"&amp;C353,IF(LEN(C353)=2,"0"&amp;C353,C353)),IF(LEN(D353)=1,"0"&amp;D353,D353)))</f>
        <v>112600</v>
      </c>
      <c r="G353" s="73">
        <f ca="1">OFFSET(方块表!$K$2,MATCH(F353,方块表!B:B,0)-2,0,1,1)</f>
        <v>6</v>
      </c>
      <c r="H353" s="73">
        <f t="shared" ref="H353:H372" ca="1" si="41">G353*E353</f>
        <v>156</v>
      </c>
      <c r="I353" s="73">
        <f t="shared" ref="I353:I372" si="42">E353</f>
        <v>26</v>
      </c>
      <c r="J353" s="72" t="str">
        <f ca="1">OFFSET(方块表!$I$2,MATCH(F353,方块表!B:B,0)-2,0,1,1)</f>
        <v>单层橡木板</v>
      </c>
      <c r="K353" s="54" t="str">
        <f>IF(COUNTIF(B$1:$B353,B353)=1,VLOOKUP(B353,图纸表!$A:$D,4,1),"")</f>
        <v/>
      </c>
    </row>
    <row r="354" spans="1:11">
      <c r="A354" s="54">
        <f t="shared" si="33"/>
        <v>353</v>
      </c>
      <c r="B354" s="71">
        <v>35</v>
      </c>
      <c r="C354" s="71">
        <v>126</v>
      </c>
      <c r="D354" s="71">
        <v>1</v>
      </c>
      <c r="E354" s="71">
        <v>7</v>
      </c>
      <c r="F354" s="72">
        <f t="shared" si="40"/>
        <v>112601</v>
      </c>
      <c r="G354" s="73">
        <f ca="1">OFFSET(方块表!$K$2,MATCH(F354,方块表!B:B,0)-2,0,1,1)</f>
        <v>6</v>
      </c>
      <c r="H354" s="73">
        <f t="shared" ca="1" si="41"/>
        <v>42</v>
      </c>
      <c r="I354" s="73">
        <f t="shared" si="42"/>
        <v>7</v>
      </c>
      <c r="J354" s="72" t="str">
        <f ca="1">OFFSET(方块表!$I$2,MATCH(F354,方块表!B:B,0)-2,0,1,1)</f>
        <v>单层云杉木板</v>
      </c>
      <c r="K354" s="54" t="str">
        <f>IF(COUNTIF(B$1:$B354,B354)=1,VLOOKUP(B354,图纸表!$A:$D,4,1),"")</f>
        <v/>
      </c>
    </row>
    <row r="355" spans="1:11">
      <c r="A355" s="54">
        <f t="shared" si="33"/>
        <v>354</v>
      </c>
      <c r="B355" s="71">
        <v>35</v>
      </c>
      <c r="C355" s="71">
        <v>126</v>
      </c>
      <c r="D355" s="71">
        <v>2</v>
      </c>
      <c r="E355" s="71">
        <v>49</v>
      </c>
      <c r="F355" s="72">
        <f t="shared" si="40"/>
        <v>112602</v>
      </c>
      <c r="G355" s="73">
        <f ca="1">OFFSET(方块表!$K$2,MATCH(F355,方块表!B:B,0)-2,0,1,1)</f>
        <v>6</v>
      </c>
      <c r="H355" s="73">
        <f t="shared" ca="1" si="41"/>
        <v>294</v>
      </c>
      <c r="I355" s="73">
        <f t="shared" si="42"/>
        <v>49</v>
      </c>
      <c r="J355" s="72" t="str">
        <f ca="1">OFFSET(方块表!$I$2,MATCH(F355,方块表!B:B,0)-2,0,1,1)</f>
        <v>单层桦树木板</v>
      </c>
      <c r="K355" s="54" t="str">
        <f>IF(COUNTIF(B$1:$B355,B355)=1,VLOOKUP(B355,图纸表!$A:$D,4,1),"")</f>
        <v/>
      </c>
    </row>
    <row r="356" spans="1:11">
      <c r="A356" s="54">
        <f t="shared" si="33"/>
        <v>355</v>
      </c>
      <c r="B356" s="71">
        <v>35</v>
      </c>
      <c r="C356" s="71">
        <v>126</v>
      </c>
      <c r="D356" s="71">
        <v>1</v>
      </c>
      <c r="E356" s="71">
        <v>16</v>
      </c>
      <c r="F356" s="72">
        <f t="shared" si="40"/>
        <v>112601</v>
      </c>
      <c r="G356" s="73">
        <f ca="1">OFFSET(方块表!$K$2,MATCH(F356,方块表!B:B,0)-2,0,1,1)</f>
        <v>6</v>
      </c>
      <c r="H356" s="73">
        <f t="shared" ca="1" si="41"/>
        <v>96</v>
      </c>
      <c r="I356" s="73">
        <f t="shared" si="42"/>
        <v>16</v>
      </c>
      <c r="J356" s="72" t="str">
        <f ca="1">OFFSET(方块表!$I$2,MATCH(F356,方块表!B:B,0)-2,0,1,1)</f>
        <v>单层云杉木板</v>
      </c>
      <c r="K356" s="54" t="str">
        <f>IF(COUNTIF(B$1:$B356,B356)=1,VLOOKUP(B356,图纸表!$A:$D,4,1),"")</f>
        <v/>
      </c>
    </row>
    <row r="357" spans="1:11">
      <c r="A357" s="54">
        <f t="shared" si="33"/>
        <v>356</v>
      </c>
      <c r="B357" s="71">
        <v>35</v>
      </c>
      <c r="C357" s="71">
        <v>126</v>
      </c>
      <c r="D357" s="71">
        <v>2</v>
      </c>
      <c r="E357" s="71">
        <v>48</v>
      </c>
      <c r="F357" s="72">
        <f t="shared" si="40"/>
        <v>112602</v>
      </c>
      <c r="G357" s="73">
        <f ca="1">OFFSET(方块表!$K$2,MATCH(F357,方块表!B:B,0)-2,0,1,1)</f>
        <v>6</v>
      </c>
      <c r="H357" s="73">
        <f t="shared" ca="1" si="41"/>
        <v>288</v>
      </c>
      <c r="I357" s="73">
        <f t="shared" si="42"/>
        <v>48</v>
      </c>
      <c r="J357" s="72" t="str">
        <f ca="1">OFFSET(方块表!$I$2,MATCH(F357,方块表!B:B,0)-2,0,1,1)</f>
        <v>单层桦树木板</v>
      </c>
      <c r="K357" s="54" t="str">
        <f>IF(COUNTIF(B$1:$B357,B357)=1,VLOOKUP(B357,图纸表!$A:$D,4,1),"")</f>
        <v/>
      </c>
    </row>
    <row r="358" spans="1:11">
      <c r="A358" s="54">
        <f t="shared" si="33"/>
        <v>357</v>
      </c>
      <c r="B358" s="71">
        <v>35</v>
      </c>
      <c r="C358" s="71">
        <v>134</v>
      </c>
      <c r="D358" s="71">
        <v>0</v>
      </c>
      <c r="E358" s="71">
        <v>4</v>
      </c>
      <c r="F358" s="72">
        <f t="shared" si="40"/>
        <v>113400</v>
      </c>
      <c r="G358" s="73">
        <f ca="1">OFFSET(方块表!$K$2,MATCH(F358,方块表!B:B,0)-2,0,1,1)</f>
        <v>6</v>
      </c>
      <c r="H358" s="73">
        <f t="shared" ca="1" si="41"/>
        <v>24</v>
      </c>
      <c r="I358" s="73">
        <f t="shared" si="42"/>
        <v>4</v>
      </c>
      <c r="J358" s="72" t="str">
        <f ca="1">OFFSET(方块表!$I$2,MATCH(F358,方块表!B:B,0)-2,0,1,1)</f>
        <v>云杉木楼梯</v>
      </c>
      <c r="K358" s="54" t="str">
        <f>IF(COUNTIF(B$1:$B358,B358)=1,VLOOKUP(B358,图纸表!$A:$D,4,1),"")</f>
        <v/>
      </c>
    </row>
    <row r="359" spans="1:11">
      <c r="A359" s="54">
        <f t="shared" si="33"/>
        <v>358</v>
      </c>
      <c r="B359" s="71">
        <v>35</v>
      </c>
      <c r="C359" s="71">
        <v>135</v>
      </c>
      <c r="D359" s="71">
        <v>0</v>
      </c>
      <c r="E359" s="71">
        <v>46</v>
      </c>
      <c r="F359" s="72">
        <f t="shared" si="40"/>
        <v>113500</v>
      </c>
      <c r="G359" s="73">
        <f ca="1">OFFSET(方块表!$K$2,MATCH(F359,方块表!B:B,0)-2,0,1,1)</f>
        <v>6</v>
      </c>
      <c r="H359" s="73">
        <f t="shared" ca="1" si="41"/>
        <v>276</v>
      </c>
      <c r="I359" s="73">
        <f t="shared" si="42"/>
        <v>46</v>
      </c>
      <c r="J359" s="72" t="str">
        <f ca="1">OFFSET(方块表!$I$2,MATCH(F359,方块表!B:B,0)-2,0,1,1)</f>
        <v>桦树木楼梯</v>
      </c>
      <c r="K359" s="54" t="str">
        <f>IF(COUNTIF(B$1:$B359,B359)=1,VLOOKUP(B359,图纸表!$A:$D,4,1),"")</f>
        <v/>
      </c>
    </row>
    <row r="360" spans="1:11">
      <c r="A360" s="54">
        <f t="shared" si="33"/>
        <v>359</v>
      </c>
      <c r="B360" s="71">
        <v>35</v>
      </c>
      <c r="C360" s="71">
        <v>139</v>
      </c>
      <c r="D360" s="71">
        <v>0</v>
      </c>
      <c r="E360" s="71">
        <v>47</v>
      </c>
      <c r="F360" s="72">
        <f t="shared" si="40"/>
        <v>113900</v>
      </c>
      <c r="G360" s="73">
        <f ca="1">OFFSET(方块表!$K$2,MATCH(F360,方块表!B:B,0)-2,0,1,1)</f>
        <v>6</v>
      </c>
      <c r="H360" s="73">
        <f t="shared" ca="1" si="41"/>
        <v>282</v>
      </c>
      <c r="I360" s="73">
        <f t="shared" si="42"/>
        <v>47</v>
      </c>
      <c r="J360" s="72" t="str">
        <f ca="1">OFFSET(方块表!$I$2,MATCH(F360,方块表!B:B,0)-2,0,1,1)</f>
        <v>鹅卵石墙</v>
      </c>
      <c r="K360" s="54" t="str">
        <f>IF(COUNTIF(B$1:$B360,B360)=1,VLOOKUP(B360,图纸表!$A:$D,4,1),"")</f>
        <v/>
      </c>
    </row>
    <row r="361" spans="1:11">
      <c r="A361" s="54">
        <f t="shared" si="33"/>
        <v>360</v>
      </c>
      <c r="B361" s="71">
        <v>35</v>
      </c>
      <c r="C361" s="71">
        <v>159</v>
      </c>
      <c r="D361" s="71">
        <v>13</v>
      </c>
      <c r="E361" s="71">
        <v>280</v>
      </c>
      <c r="F361" s="72">
        <f t="shared" si="40"/>
        <v>115913</v>
      </c>
      <c r="G361" s="73">
        <f ca="1">OFFSET(方块表!$K$2,MATCH(F361,方块表!B:B,0)-2,0,1,1)</f>
        <v>6</v>
      </c>
      <c r="H361" s="73">
        <f t="shared" ca="1" si="41"/>
        <v>1680</v>
      </c>
      <c r="I361" s="73">
        <f t="shared" si="42"/>
        <v>280</v>
      </c>
      <c r="J361" s="72" t="str">
        <f ca="1">OFFSET(方块表!$I$2,MATCH(F361,方块表!B:B,0)-2,0,1,1)</f>
        <v>绿色陶瓦</v>
      </c>
      <c r="K361" s="54" t="str">
        <f>IF(COUNTIF(B$1:$B361,B361)=1,VLOOKUP(B361,图纸表!$A:$D,4,1),"")</f>
        <v/>
      </c>
    </row>
    <row r="362" spans="1:11">
      <c r="A362" s="54">
        <f t="shared" si="33"/>
        <v>361</v>
      </c>
      <c r="B362" s="71">
        <v>35</v>
      </c>
      <c r="C362" s="71">
        <v>160</v>
      </c>
      <c r="D362" s="71">
        <v>1</v>
      </c>
      <c r="E362" s="71">
        <v>14</v>
      </c>
      <c r="F362" s="72">
        <f t="shared" si="40"/>
        <v>116001</v>
      </c>
      <c r="G362" s="73">
        <f ca="1">OFFSET(方块表!$K$2,MATCH(F362,方块表!B:B,0)-2,0,1,1)</f>
        <v>8</v>
      </c>
      <c r="H362" s="73">
        <f t="shared" ca="1" si="41"/>
        <v>112</v>
      </c>
      <c r="I362" s="73">
        <f t="shared" si="42"/>
        <v>14</v>
      </c>
      <c r="J362" s="72" t="str">
        <f ca="1">OFFSET(方块表!$I$2,MATCH(F362,方块表!B:B,0)-2,0,1,1)</f>
        <v>橙色钢化玻璃窗格</v>
      </c>
      <c r="K362" s="54" t="str">
        <f>IF(COUNTIF(B$1:$B362,B362)=1,VLOOKUP(B362,图纸表!$A:$D,4,1),"")</f>
        <v/>
      </c>
    </row>
    <row r="363" spans="1:11">
      <c r="A363" s="54">
        <f t="shared" si="33"/>
        <v>362</v>
      </c>
      <c r="B363" s="71">
        <v>35</v>
      </c>
      <c r="C363" s="71">
        <v>160</v>
      </c>
      <c r="D363" s="71">
        <v>12</v>
      </c>
      <c r="E363" s="71">
        <v>11</v>
      </c>
      <c r="F363" s="72">
        <f t="shared" si="40"/>
        <v>116012</v>
      </c>
      <c r="G363" s="73">
        <f ca="1">OFFSET(方块表!$K$2,MATCH(F363,方块表!B:B,0)-2,0,1,1)</f>
        <v>8</v>
      </c>
      <c r="H363" s="73">
        <f t="shared" ca="1" si="41"/>
        <v>88</v>
      </c>
      <c r="I363" s="73">
        <f t="shared" si="42"/>
        <v>11</v>
      </c>
      <c r="J363" s="72" t="str">
        <f ca="1">OFFSET(方块表!$I$2,MATCH(F363,方块表!B:B,0)-2,0,1,1)</f>
        <v>棕色钢化玻璃窗格</v>
      </c>
      <c r="K363" s="54" t="str">
        <f>IF(COUNTIF(B$1:$B363,B363)=1,VLOOKUP(B363,图纸表!$A:$D,4,1),"")</f>
        <v/>
      </c>
    </row>
    <row r="364" spans="1:11">
      <c r="A364" s="54">
        <f t="shared" si="33"/>
        <v>363</v>
      </c>
      <c r="B364" s="71">
        <v>35</v>
      </c>
      <c r="C364" s="71">
        <v>162</v>
      </c>
      <c r="D364" s="71">
        <v>1</v>
      </c>
      <c r="E364" s="71">
        <v>40</v>
      </c>
      <c r="F364" s="72">
        <f t="shared" si="40"/>
        <v>116201</v>
      </c>
      <c r="G364" s="73">
        <f ca="1">OFFSET(方块表!$K$2,MATCH(F364,方块表!B:B,0)-2,0,1,1)</f>
        <v>2</v>
      </c>
      <c r="H364" s="73">
        <f t="shared" ca="1" si="41"/>
        <v>80</v>
      </c>
      <c r="I364" s="73">
        <f t="shared" si="42"/>
        <v>40</v>
      </c>
      <c r="J364" s="72" t="str">
        <f ca="1">OFFSET(方块表!$I$2,MATCH(F364,方块表!B:B,0)-2,0,1,1)</f>
        <v>暗橡树木</v>
      </c>
      <c r="K364" s="54" t="str">
        <f>IF(COUNTIF(B$1:$B364,B364)=1,VLOOKUP(B364,图纸表!$A:$D,4,1),"")</f>
        <v/>
      </c>
    </row>
    <row r="365" spans="1:11">
      <c r="A365" s="54">
        <f t="shared" si="33"/>
        <v>364</v>
      </c>
      <c r="B365" s="71">
        <v>35</v>
      </c>
      <c r="C365" s="71">
        <v>171</v>
      </c>
      <c r="D365" s="71">
        <v>8</v>
      </c>
      <c r="E365" s="71">
        <v>4</v>
      </c>
      <c r="F365" s="72">
        <f t="shared" si="40"/>
        <v>117108</v>
      </c>
      <c r="G365" s="73">
        <f ca="1">OFFSET(方块表!$K$2,MATCH(F365,方块表!B:B,0)-2,0,1,1)</f>
        <v>4</v>
      </c>
      <c r="H365" s="73">
        <f t="shared" ca="1" si="41"/>
        <v>16</v>
      </c>
      <c r="I365" s="73">
        <f t="shared" si="42"/>
        <v>4</v>
      </c>
      <c r="J365" s="72" t="str">
        <f ca="1">OFFSET(方块表!$I$2,MATCH(F365,方块表!B:B,0)-2,0,1,1)</f>
        <v>浅灰色地毯</v>
      </c>
      <c r="K365" s="54" t="str">
        <f>IF(COUNTIF(B$1:$B365,B365)=1,VLOOKUP(B365,图纸表!$A:$D,4,1),"")</f>
        <v/>
      </c>
    </row>
    <row r="366" spans="1:11">
      <c r="A366" s="54">
        <f t="shared" si="33"/>
        <v>365</v>
      </c>
      <c r="B366" s="71">
        <v>36</v>
      </c>
      <c r="C366" s="71">
        <v>4</v>
      </c>
      <c r="D366" s="71">
        <v>0</v>
      </c>
      <c r="E366" s="71">
        <v>119</v>
      </c>
      <c r="F366" s="72">
        <f t="shared" si="40"/>
        <v>100400</v>
      </c>
      <c r="G366" s="73">
        <f ca="1">OFFSET(方块表!$K$2,MATCH(F366,方块表!B:B,0)-2,0,1,1)</f>
        <v>2</v>
      </c>
      <c r="H366" s="73">
        <f t="shared" ca="1" si="41"/>
        <v>238</v>
      </c>
      <c r="I366" s="73">
        <f t="shared" si="42"/>
        <v>119</v>
      </c>
      <c r="J366" s="72" t="str">
        <f ca="1">OFFSET(方块表!$I$2,MATCH(F366,方块表!B:B,0)-2,0,1,1)</f>
        <v>鹅卵石</v>
      </c>
      <c r="K366" s="54" t="str">
        <f>IF(COUNTIF(B$1:$B366,B366)=1,VLOOKUP(B366,图纸表!$A:$D,4,1),"")</f>
        <v>2build_08_23x23x23-0.schematic</v>
      </c>
    </row>
    <row r="367" spans="1:11">
      <c r="A367" s="54">
        <f t="shared" si="33"/>
        <v>366</v>
      </c>
      <c r="B367" s="71">
        <v>36</v>
      </c>
      <c r="C367" s="71">
        <v>5</v>
      </c>
      <c r="D367" s="71">
        <v>0</v>
      </c>
      <c r="E367" s="71">
        <v>247</v>
      </c>
      <c r="F367" s="72">
        <f t="shared" si="40"/>
        <v>100500</v>
      </c>
      <c r="G367" s="73">
        <f ca="1">OFFSET(方块表!$K$2,MATCH(F367,方块表!B:B,0)-2,0,1,1)</f>
        <v>4</v>
      </c>
      <c r="H367" s="73">
        <f t="shared" ca="1" si="41"/>
        <v>988</v>
      </c>
      <c r="I367" s="73">
        <f t="shared" si="42"/>
        <v>247</v>
      </c>
      <c r="J367" s="72" t="str">
        <f ca="1">OFFSET(方块表!$I$2,MATCH(F367,方块表!B:B,0)-2,0,1,1)</f>
        <v>橡木板</v>
      </c>
      <c r="K367" s="54" t="str">
        <f>IF(COUNTIF(B$1:$B367,B367)=1,VLOOKUP(B367,图纸表!$A:$D,4,1),"")</f>
        <v/>
      </c>
    </row>
    <row r="368" spans="1:11">
      <c r="A368" s="54">
        <f t="shared" si="33"/>
        <v>367</v>
      </c>
      <c r="B368" s="71">
        <v>36</v>
      </c>
      <c r="C368" s="71">
        <v>5</v>
      </c>
      <c r="D368" s="71">
        <v>1</v>
      </c>
      <c r="E368" s="71">
        <v>234</v>
      </c>
      <c r="F368" s="72">
        <f t="shared" si="40"/>
        <v>100501</v>
      </c>
      <c r="G368" s="73">
        <f ca="1">OFFSET(方块表!$K$2,MATCH(F368,方块表!B:B,0)-2,0,1,1)</f>
        <v>4</v>
      </c>
      <c r="H368" s="73">
        <f t="shared" ca="1" si="41"/>
        <v>936</v>
      </c>
      <c r="I368" s="73">
        <f t="shared" si="42"/>
        <v>234</v>
      </c>
      <c r="J368" s="72" t="str">
        <f ca="1">OFFSET(方块表!$I$2,MATCH(F368,方块表!B:B,0)-2,0,1,1)</f>
        <v>云杉木板</v>
      </c>
      <c r="K368" s="54" t="str">
        <f>IF(COUNTIF(B$1:$B368,B368)=1,VLOOKUP(B368,图纸表!$A:$D,4,1),"")</f>
        <v/>
      </c>
    </row>
    <row r="369" spans="1:11">
      <c r="A369" s="54">
        <f t="shared" si="33"/>
        <v>368</v>
      </c>
      <c r="B369" s="71">
        <v>36</v>
      </c>
      <c r="C369" s="71">
        <v>5</v>
      </c>
      <c r="D369" s="71">
        <v>2</v>
      </c>
      <c r="E369" s="71">
        <v>330</v>
      </c>
      <c r="F369" s="72">
        <f t="shared" si="40"/>
        <v>100502</v>
      </c>
      <c r="G369" s="73">
        <f ca="1">OFFSET(方块表!$K$2,MATCH(F369,方块表!B:B,0)-2,0,1,1)</f>
        <v>4</v>
      </c>
      <c r="H369" s="73">
        <f t="shared" ca="1" si="41"/>
        <v>1320</v>
      </c>
      <c r="I369" s="73">
        <f t="shared" si="42"/>
        <v>330</v>
      </c>
      <c r="J369" s="72" t="str">
        <f ca="1">OFFSET(方块表!$I$2,MATCH(F369,方块表!B:B,0)-2,0,1,1)</f>
        <v>桦树木板</v>
      </c>
      <c r="K369" s="54" t="str">
        <f>IF(COUNTIF(B$1:$B369,B369)=1,VLOOKUP(B369,图纸表!$A:$D,4,1),"")</f>
        <v/>
      </c>
    </row>
    <row r="370" spans="1:11">
      <c r="A370" s="54">
        <f t="shared" si="33"/>
        <v>369</v>
      </c>
      <c r="B370" s="71">
        <v>36</v>
      </c>
      <c r="C370" s="71">
        <v>17</v>
      </c>
      <c r="D370" s="71">
        <v>2</v>
      </c>
      <c r="E370" s="71">
        <v>27</v>
      </c>
      <c r="F370" s="72">
        <f t="shared" si="40"/>
        <v>101702</v>
      </c>
      <c r="G370" s="73">
        <f ca="1">OFFSET(方块表!$K$2,MATCH(F370,方块表!B:B,0)-2,0,1,1)</f>
        <v>2</v>
      </c>
      <c r="H370" s="73">
        <f t="shared" ca="1" si="41"/>
        <v>54</v>
      </c>
      <c r="I370" s="73">
        <f t="shared" si="42"/>
        <v>27</v>
      </c>
      <c r="J370" s="72" t="str">
        <f ca="1">OFFSET(方块表!$I$2,MATCH(F370,方块表!B:B,0)-2,0,1,1)</f>
        <v>桦树木</v>
      </c>
      <c r="K370" s="54" t="str">
        <f>IF(COUNTIF(B$1:$B370,B370)=1,VLOOKUP(B370,图纸表!$A:$D,4,1),"")</f>
        <v/>
      </c>
    </row>
    <row r="371" spans="1:11">
      <c r="A371" s="54">
        <f t="shared" si="33"/>
        <v>370</v>
      </c>
      <c r="B371" s="71">
        <v>36</v>
      </c>
      <c r="C371" s="71">
        <v>17</v>
      </c>
      <c r="D371" s="71">
        <v>3</v>
      </c>
      <c r="E371" s="71">
        <v>67</v>
      </c>
      <c r="F371" s="72">
        <f t="shared" si="40"/>
        <v>101703</v>
      </c>
      <c r="G371" s="73">
        <f ca="1">OFFSET(方块表!$K$2,MATCH(F371,方块表!B:B,0)-2,0,1,1)</f>
        <v>2</v>
      </c>
      <c r="H371" s="73">
        <f t="shared" ca="1" si="41"/>
        <v>134</v>
      </c>
      <c r="I371" s="73">
        <f t="shared" si="42"/>
        <v>67</v>
      </c>
      <c r="J371" s="72" t="str">
        <f ca="1">OFFSET(方块表!$I$2,MATCH(F371,方块表!B:B,0)-2,0,1,1)</f>
        <v>丛林木</v>
      </c>
      <c r="K371" s="54" t="str">
        <f>IF(COUNTIF(B$1:$B371,B371)=1,VLOOKUP(B371,图纸表!$A:$D,4,1),"")</f>
        <v/>
      </c>
    </row>
    <row r="372" spans="1:11">
      <c r="A372" s="54">
        <f t="shared" si="33"/>
        <v>371</v>
      </c>
      <c r="B372" s="71">
        <v>36</v>
      </c>
      <c r="C372" s="71">
        <v>18</v>
      </c>
      <c r="D372" s="71">
        <v>0</v>
      </c>
      <c r="E372" s="71">
        <v>62</v>
      </c>
      <c r="F372" s="72">
        <f t="shared" si="40"/>
        <v>101800</v>
      </c>
      <c r="G372" s="73">
        <f ca="1">OFFSET(方块表!$K$2,MATCH(F372,方块表!B:B,0)-2,0,1,1)</f>
        <v>6</v>
      </c>
      <c r="H372" s="73">
        <f t="shared" ca="1" si="41"/>
        <v>372</v>
      </c>
      <c r="I372" s="73">
        <f t="shared" si="42"/>
        <v>62</v>
      </c>
      <c r="J372" s="72" t="str">
        <f ca="1">OFFSET(方块表!$I$2,MATCH(F372,方块表!B:B,0)-2,0,1,1)</f>
        <v>橡树叶</v>
      </c>
      <c r="K372" s="54" t="str">
        <f>IF(COUNTIF(B$1:$B372,B372)=1,VLOOKUP(B372,图纸表!$A:$D,4,1),"")</f>
        <v/>
      </c>
    </row>
    <row r="373" spans="1:11">
      <c r="A373" s="54">
        <f t="shared" si="33"/>
        <v>372</v>
      </c>
      <c r="B373" s="71">
        <v>36</v>
      </c>
      <c r="C373" s="71">
        <v>18</v>
      </c>
      <c r="D373" s="71">
        <v>3</v>
      </c>
      <c r="E373" s="71">
        <v>50</v>
      </c>
      <c r="F373" s="72">
        <f t="shared" ref="F373:F384" si="43">_xlfn.NUMBERVALUE(CONCATENATE(1,IF(LEN(C373)=1,"00"&amp;C373,IF(LEN(C373)=2,"0"&amp;C373,C373)),IF(LEN(D373)=1,"0"&amp;D373,D373)))</f>
        <v>101803</v>
      </c>
      <c r="G373" s="73">
        <f ca="1">OFFSET(方块表!$K$2,MATCH(F373,方块表!B:B,0)-2,0,1,1)</f>
        <v>6</v>
      </c>
      <c r="H373" s="73">
        <f t="shared" ref="H373:H384" ca="1" si="44">G373*E373</f>
        <v>300</v>
      </c>
      <c r="I373" s="73">
        <f t="shared" ref="I373:I384" si="45">E373</f>
        <v>50</v>
      </c>
      <c r="J373" s="72" t="str">
        <f ca="1">OFFSET(方块表!$I$2,MATCH(F373,方块表!B:B,0)-2,0,1,1)</f>
        <v>丛林树叶</v>
      </c>
      <c r="K373" s="54" t="str">
        <f>IF(COUNTIF(B$1:$B373,B373)=1,VLOOKUP(B373,图纸表!$A:$D,4,1),"")</f>
        <v/>
      </c>
    </row>
    <row r="374" spans="1:11">
      <c r="A374" s="54">
        <f t="shared" si="33"/>
        <v>373</v>
      </c>
      <c r="B374" s="71">
        <v>36</v>
      </c>
      <c r="C374" s="71">
        <v>18</v>
      </c>
      <c r="D374" s="71">
        <v>0</v>
      </c>
      <c r="E374" s="71">
        <v>36</v>
      </c>
      <c r="F374" s="72">
        <f t="shared" si="43"/>
        <v>101800</v>
      </c>
      <c r="G374" s="73">
        <f ca="1">OFFSET(方块表!$K$2,MATCH(F374,方块表!B:B,0)-2,0,1,1)</f>
        <v>6</v>
      </c>
      <c r="H374" s="73">
        <f t="shared" ca="1" si="44"/>
        <v>216</v>
      </c>
      <c r="I374" s="73">
        <f t="shared" si="45"/>
        <v>36</v>
      </c>
      <c r="J374" s="72" t="str">
        <f ca="1">OFFSET(方块表!$I$2,MATCH(F374,方块表!B:B,0)-2,0,1,1)</f>
        <v>橡树叶</v>
      </c>
      <c r="K374" s="54" t="str">
        <f>IF(COUNTIF(B$1:$B374,B374)=1,VLOOKUP(B374,图纸表!$A:$D,4,1),"")</f>
        <v/>
      </c>
    </row>
    <row r="375" spans="1:11">
      <c r="A375" s="54">
        <f t="shared" si="33"/>
        <v>374</v>
      </c>
      <c r="B375" s="71">
        <v>36</v>
      </c>
      <c r="C375" s="71">
        <v>18</v>
      </c>
      <c r="D375" s="71">
        <v>3</v>
      </c>
      <c r="E375" s="71">
        <v>13</v>
      </c>
      <c r="F375" s="72">
        <f t="shared" si="43"/>
        <v>101803</v>
      </c>
      <c r="G375" s="73">
        <f ca="1">OFFSET(方块表!$K$2,MATCH(F375,方块表!B:B,0)-2,0,1,1)</f>
        <v>6</v>
      </c>
      <c r="H375" s="73">
        <f t="shared" ca="1" si="44"/>
        <v>78</v>
      </c>
      <c r="I375" s="73">
        <f t="shared" si="45"/>
        <v>13</v>
      </c>
      <c r="J375" s="72" t="str">
        <f ca="1">OFFSET(方块表!$I$2,MATCH(F375,方块表!B:B,0)-2,0,1,1)</f>
        <v>丛林树叶</v>
      </c>
      <c r="K375" s="54" t="str">
        <f>IF(COUNTIF(B$1:$B375,B375)=1,VLOOKUP(B375,图纸表!$A:$D,4,1),"")</f>
        <v/>
      </c>
    </row>
    <row r="376" spans="1:11">
      <c r="A376" s="54">
        <f t="shared" si="33"/>
        <v>375</v>
      </c>
      <c r="B376" s="71">
        <v>36</v>
      </c>
      <c r="C376" s="71">
        <v>24</v>
      </c>
      <c r="D376" s="71">
        <v>0</v>
      </c>
      <c r="E376" s="71">
        <v>681</v>
      </c>
      <c r="F376" s="72">
        <f t="shared" si="43"/>
        <v>102400</v>
      </c>
      <c r="G376" s="73">
        <f ca="1">OFFSET(方块表!$K$2,MATCH(F376,方块表!B:B,0)-2,0,1,1)</f>
        <v>4</v>
      </c>
      <c r="H376" s="73">
        <f t="shared" ca="1" si="44"/>
        <v>2724</v>
      </c>
      <c r="I376" s="73">
        <f t="shared" si="45"/>
        <v>681</v>
      </c>
      <c r="J376" s="72" t="str">
        <f ca="1">OFFSET(方块表!$I$2,MATCH(F376,方块表!B:B,0)-2,0,1,1)</f>
        <v>砂石</v>
      </c>
      <c r="K376" s="54" t="str">
        <f>IF(COUNTIF(B$1:$B376,B376)=1,VLOOKUP(B376,图纸表!$A:$D,4,1),"")</f>
        <v/>
      </c>
    </row>
    <row r="377" spans="1:11">
      <c r="A377" s="54">
        <f t="shared" si="33"/>
        <v>376</v>
      </c>
      <c r="B377" s="71">
        <v>36</v>
      </c>
      <c r="C377" s="71">
        <v>53</v>
      </c>
      <c r="D377" s="71">
        <v>0</v>
      </c>
      <c r="E377" s="71">
        <v>16</v>
      </c>
      <c r="F377" s="72">
        <f t="shared" si="43"/>
        <v>105300</v>
      </c>
      <c r="G377" s="73">
        <f ca="1">OFFSET(方块表!$K$2,MATCH(F377,方块表!B:B,0)-2,0,1,1)</f>
        <v>6</v>
      </c>
      <c r="H377" s="73">
        <f t="shared" ca="1" si="44"/>
        <v>96</v>
      </c>
      <c r="I377" s="73">
        <f t="shared" si="45"/>
        <v>16</v>
      </c>
      <c r="J377" s="72" t="str">
        <f ca="1">OFFSET(方块表!$I$2,MATCH(F377,方块表!B:B,0)-2,0,1,1)</f>
        <v>橡木楼梯</v>
      </c>
      <c r="K377" s="54" t="str">
        <f>IF(COUNTIF(B$1:$B377,B377)=1,VLOOKUP(B377,图纸表!$A:$D,4,1),"")</f>
        <v/>
      </c>
    </row>
    <row r="378" spans="1:11">
      <c r="A378" s="54">
        <f t="shared" si="33"/>
        <v>377</v>
      </c>
      <c r="B378" s="71">
        <v>36</v>
      </c>
      <c r="C378" s="71">
        <v>65</v>
      </c>
      <c r="D378" s="71">
        <v>0</v>
      </c>
      <c r="E378" s="71">
        <v>5</v>
      </c>
      <c r="F378" s="72">
        <f t="shared" si="43"/>
        <v>106500</v>
      </c>
      <c r="G378" s="73">
        <f ca="1">OFFSET(方块表!$K$2,MATCH(F378,方块表!B:B,0)-2,0,1,1)</f>
        <v>8</v>
      </c>
      <c r="H378" s="73">
        <f t="shared" ca="1" si="44"/>
        <v>40</v>
      </c>
      <c r="I378" s="73">
        <f t="shared" si="45"/>
        <v>5</v>
      </c>
      <c r="J378" s="72" t="str">
        <f ca="1">OFFSET(方块表!$I$2,MATCH(F378,方块表!B:B,0)-2,0,1,1)</f>
        <v>梯子</v>
      </c>
      <c r="K378" s="54" t="str">
        <f>IF(COUNTIF(B$1:$B378,B378)=1,VLOOKUP(B378,图纸表!$A:$D,4,1),"")</f>
        <v/>
      </c>
    </row>
    <row r="379" spans="1:11">
      <c r="A379" s="54">
        <f t="shared" si="33"/>
        <v>378</v>
      </c>
      <c r="B379" s="71">
        <v>36</v>
      </c>
      <c r="C379" s="71">
        <v>67</v>
      </c>
      <c r="D379" s="71">
        <v>0</v>
      </c>
      <c r="E379" s="71">
        <v>14</v>
      </c>
      <c r="F379" s="72">
        <f t="shared" si="43"/>
        <v>106700</v>
      </c>
      <c r="G379" s="73">
        <f ca="1">OFFSET(方块表!$K$2,MATCH(F379,方块表!B:B,0)-2,0,1,1)</f>
        <v>6</v>
      </c>
      <c r="H379" s="73">
        <f t="shared" ca="1" si="44"/>
        <v>84</v>
      </c>
      <c r="I379" s="73">
        <f t="shared" si="45"/>
        <v>14</v>
      </c>
      <c r="J379" s="72" t="str">
        <f ca="1">OFFSET(方块表!$I$2,MATCH(F379,方块表!B:B,0)-2,0,1,1)</f>
        <v>鹅卵石楼梯</v>
      </c>
      <c r="K379" s="54" t="str">
        <f>IF(COUNTIF(B$1:$B379,B379)=1,VLOOKUP(B379,图纸表!$A:$D,4,1),"")</f>
        <v/>
      </c>
    </row>
    <row r="380" spans="1:11">
      <c r="A380" s="54">
        <f t="shared" si="33"/>
        <v>379</v>
      </c>
      <c r="B380" s="71">
        <v>36</v>
      </c>
      <c r="C380" s="71">
        <v>85</v>
      </c>
      <c r="D380" s="71">
        <v>0</v>
      </c>
      <c r="E380" s="71">
        <v>48</v>
      </c>
      <c r="F380" s="72">
        <f t="shared" si="43"/>
        <v>108500</v>
      </c>
      <c r="G380" s="73">
        <f ca="1">OFFSET(方块表!$K$2,MATCH(F380,方块表!B:B,0)-2,0,1,1)</f>
        <v>6</v>
      </c>
      <c r="H380" s="73">
        <f t="shared" ca="1" si="44"/>
        <v>288</v>
      </c>
      <c r="I380" s="73">
        <f t="shared" si="45"/>
        <v>48</v>
      </c>
      <c r="J380" s="72" t="str">
        <f ca="1">OFFSET(方块表!$I$2,MATCH(F380,方块表!B:B,0)-2,0,1,1)</f>
        <v>橡木栅栏</v>
      </c>
      <c r="K380" s="54" t="str">
        <f>IF(COUNTIF(B$1:$B380,B380)=1,VLOOKUP(B380,图纸表!$A:$D,4,1),"")</f>
        <v/>
      </c>
    </row>
    <row r="381" spans="1:11">
      <c r="A381" s="54">
        <f t="shared" si="33"/>
        <v>380</v>
      </c>
      <c r="B381" s="71">
        <v>36</v>
      </c>
      <c r="C381" s="71">
        <v>98</v>
      </c>
      <c r="D381" s="71">
        <v>0</v>
      </c>
      <c r="E381" s="71">
        <v>660</v>
      </c>
      <c r="F381" s="72">
        <f t="shared" si="43"/>
        <v>109800</v>
      </c>
      <c r="G381" s="73">
        <f ca="1">OFFSET(方块表!$K$2,MATCH(F381,方块表!B:B,0)-2,0,1,1)</f>
        <v>4</v>
      </c>
      <c r="H381" s="73">
        <f t="shared" ca="1" si="44"/>
        <v>2640</v>
      </c>
      <c r="I381" s="73">
        <f t="shared" si="45"/>
        <v>660</v>
      </c>
      <c r="J381" s="72" t="str">
        <f ca="1">OFFSET(方块表!$I$2,MATCH(F381,方块表!B:B,0)-2,0,1,1)</f>
        <v>石砖</v>
      </c>
      <c r="K381" s="54" t="str">
        <f>IF(COUNTIF(B$1:$B381,B381)=1,VLOOKUP(B381,图纸表!$A:$D,4,1),"")</f>
        <v/>
      </c>
    </row>
    <row r="382" spans="1:11">
      <c r="A382" s="54">
        <f t="shared" si="33"/>
        <v>381</v>
      </c>
      <c r="B382" s="71">
        <v>36</v>
      </c>
      <c r="C382" s="71">
        <v>109</v>
      </c>
      <c r="D382" s="71">
        <v>0</v>
      </c>
      <c r="E382" s="71">
        <v>80</v>
      </c>
      <c r="F382" s="72">
        <f t="shared" si="43"/>
        <v>110900</v>
      </c>
      <c r="G382" s="73">
        <f ca="1">OFFSET(方块表!$K$2,MATCH(F382,方块表!B:B,0)-2,0,1,1)</f>
        <v>6</v>
      </c>
      <c r="H382" s="73">
        <f t="shared" ca="1" si="44"/>
        <v>480</v>
      </c>
      <c r="I382" s="73">
        <f t="shared" si="45"/>
        <v>80</v>
      </c>
      <c r="J382" s="72" t="str">
        <f ca="1">OFFSET(方块表!$I$2,MATCH(F382,方块表!B:B,0)-2,0,1,1)</f>
        <v>石砖楼梯</v>
      </c>
      <c r="K382" s="54" t="str">
        <f>IF(COUNTIF(B$1:$B382,B382)=1,VLOOKUP(B382,图纸表!$A:$D,4,1),"")</f>
        <v/>
      </c>
    </row>
    <row r="383" spans="1:11">
      <c r="A383" s="54">
        <f t="shared" si="33"/>
        <v>382</v>
      </c>
      <c r="B383" s="71">
        <v>36</v>
      </c>
      <c r="C383" s="71">
        <v>126</v>
      </c>
      <c r="D383" s="71">
        <v>0</v>
      </c>
      <c r="E383" s="71">
        <v>56</v>
      </c>
      <c r="F383" s="72">
        <f t="shared" si="43"/>
        <v>112600</v>
      </c>
      <c r="G383" s="73">
        <f ca="1">OFFSET(方块表!$K$2,MATCH(F383,方块表!B:B,0)-2,0,1,1)</f>
        <v>6</v>
      </c>
      <c r="H383" s="73">
        <f t="shared" ca="1" si="44"/>
        <v>336</v>
      </c>
      <c r="I383" s="73">
        <f t="shared" si="45"/>
        <v>56</v>
      </c>
      <c r="J383" s="72" t="str">
        <f ca="1">OFFSET(方块表!$I$2,MATCH(F383,方块表!B:B,0)-2,0,1,1)</f>
        <v>单层橡木板</v>
      </c>
      <c r="K383" s="54" t="str">
        <f>IF(COUNTIF(B$1:$B383,B383)=1,VLOOKUP(B383,图纸表!$A:$D,4,1),"")</f>
        <v/>
      </c>
    </row>
    <row r="384" spans="1:11">
      <c r="A384" s="54">
        <f t="shared" si="33"/>
        <v>383</v>
      </c>
      <c r="B384" s="71">
        <v>36</v>
      </c>
      <c r="C384" s="71">
        <v>126</v>
      </c>
      <c r="D384" s="71">
        <v>1</v>
      </c>
      <c r="E384" s="71">
        <v>10</v>
      </c>
      <c r="F384" s="72">
        <f t="shared" si="43"/>
        <v>112601</v>
      </c>
      <c r="G384" s="73">
        <f ca="1">OFFSET(方块表!$K$2,MATCH(F384,方块表!B:B,0)-2,0,1,1)</f>
        <v>6</v>
      </c>
      <c r="H384" s="73">
        <f t="shared" ca="1" si="44"/>
        <v>60</v>
      </c>
      <c r="I384" s="73">
        <f t="shared" si="45"/>
        <v>10</v>
      </c>
      <c r="J384" s="72" t="str">
        <f ca="1">OFFSET(方块表!$I$2,MATCH(F384,方块表!B:B,0)-2,0,1,1)</f>
        <v>单层云杉木板</v>
      </c>
      <c r="K384" s="54" t="str">
        <f>IF(COUNTIF(B$1:$B384,B384)=1,VLOOKUP(B384,图纸表!$A:$D,4,1),"")</f>
        <v/>
      </c>
    </row>
    <row r="385" spans="1:11">
      <c r="A385" s="54">
        <f t="shared" si="33"/>
        <v>384</v>
      </c>
      <c r="B385" s="71">
        <v>36</v>
      </c>
      <c r="C385" s="71">
        <v>126</v>
      </c>
      <c r="D385" s="71">
        <v>2</v>
      </c>
      <c r="E385" s="71">
        <v>15</v>
      </c>
      <c r="F385" s="72">
        <f t="shared" ref="F385:F409" si="46">_xlfn.NUMBERVALUE(CONCATENATE(1,IF(LEN(C385)=1,"00"&amp;C385,IF(LEN(C385)=2,"0"&amp;C385,C385)),IF(LEN(D385)=1,"0"&amp;D385,D385)))</f>
        <v>112602</v>
      </c>
      <c r="G385" s="73">
        <f ca="1">OFFSET(方块表!$K$2,MATCH(F385,方块表!B:B,0)-2,0,1,1)</f>
        <v>6</v>
      </c>
      <c r="H385" s="73">
        <f t="shared" ref="H385:H409" ca="1" si="47">G385*E385</f>
        <v>90</v>
      </c>
      <c r="I385" s="73">
        <f t="shared" ref="I385:I409" si="48">E385</f>
        <v>15</v>
      </c>
      <c r="J385" s="72" t="str">
        <f ca="1">OFFSET(方块表!$I$2,MATCH(F385,方块表!B:B,0)-2,0,1,1)</f>
        <v>单层桦树木板</v>
      </c>
      <c r="K385" s="54" t="str">
        <f>IF(COUNTIF(B$1:$B385,B385)=1,VLOOKUP(B385,图纸表!$A:$D,4,1),"")</f>
        <v/>
      </c>
    </row>
    <row r="386" spans="1:11">
      <c r="A386" s="54">
        <f t="shared" si="33"/>
        <v>385</v>
      </c>
      <c r="B386" s="71">
        <v>36</v>
      </c>
      <c r="C386" s="71">
        <v>126</v>
      </c>
      <c r="D386" s="71">
        <v>0</v>
      </c>
      <c r="E386" s="71">
        <v>38</v>
      </c>
      <c r="F386" s="72">
        <f t="shared" si="46"/>
        <v>112600</v>
      </c>
      <c r="G386" s="73">
        <f ca="1">OFFSET(方块表!$K$2,MATCH(F386,方块表!B:B,0)-2,0,1,1)</f>
        <v>6</v>
      </c>
      <c r="H386" s="73">
        <f t="shared" ca="1" si="47"/>
        <v>228</v>
      </c>
      <c r="I386" s="73">
        <f t="shared" si="48"/>
        <v>38</v>
      </c>
      <c r="J386" s="72" t="str">
        <f ca="1">OFFSET(方块表!$I$2,MATCH(F386,方块表!B:B,0)-2,0,1,1)</f>
        <v>单层橡木板</v>
      </c>
      <c r="K386" s="54" t="str">
        <f>IF(COUNTIF(B$1:$B386,B386)=1,VLOOKUP(B386,图纸表!$A:$D,4,1),"")</f>
        <v/>
      </c>
    </row>
    <row r="387" spans="1:11">
      <c r="A387" s="54">
        <f t="shared" si="33"/>
        <v>386</v>
      </c>
      <c r="B387" s="71">
        <v>36</v>
      </c>
      <c r="C387" s="71">
        <v>126</v>
      </c>
      <c r="D387" s="71">
        <v>1</v>
      </c>
      <c r="E387" s="71">
        <v>5</v>
      </c>
      <c r="F387" s="72">
        <f t="shared" si="46"/>
        <v>112601</v>
      </c>
      <c r="G387" s="73">
        <f ca="1">OFFSET(方块表!$K$2,MATCH(F387,方块表!B:B,0)-2,0,1,1)</f>
        <v>6</v>
      </c>
      <c r="H387" s="73">
        <f t="shared" ca="1" si="47"/>
        <v>30</v>
      </c>
      <c r="I387" s="73">
        <f t="shared" si="48"/>
        <v>5</v>
      </c>
      <c r="J387" s="72" t="str">
        <f ca="1">OFFSET(方块表!$I$2,MATCH(F387,方块表!B:B,0)-2,0,1,1)</f>
        <v>单层云杉木板</v>
      </c>
      <c r="K387" s="54" t="str">
        <f>IF(COUNTIF(B$1:$B387,B387)=1,VLOOKUP(B387,图纸表!$A:$D,4,1),"")</f>
        <v/>
      </c>
    </row>
    <row r="388" spans="1:11">
      <c r="A388" s="54">
        <f t="shared" si="33"/>
        <v>387</v>
      </c>
      <c r="B388" s="71">
        <v>36</v>
      </c>
      <c r="C388" s="71">
        <v>126</v>
      </c>
      <c r="D388" s="71">
        <v>2</v>
      </c>
      <c r="E388" s="71">
        <v>16</v>
      </c>
      <c r="F388" s="72">
        <f t="shared" si="46"/>
        <v>112602</v>
      </c>
      <c r="G388" s="73">
        <f ca="1">OFFSET(方块表!$K$2,MATCH(F388,方块表!B:B,0)-2,0,1,1)</f>
        <v>6</v>
      </c>
      <c r="H388" s="73">
        <f t="shared" ca="1" si="47"/>
        <v>96</v>
      </c>
      <c r="I388" s="73">
        <f t="shared" si="48"/>
        <v>16</v>
      </c>
      <c r="J388" s="72" t="str">
        <f ca="1">OFFSET(方块表!$I$2,MATCH(F388,方块表!B:B,0)-2,0,1,1)</f>
        <v>单层桦树木板</v>
      </c>
      <c r="K388" s="54" t="str">
        <f>IF(COUNTIF(B$1:$B388,B388)=1,VLOOKUP(B388,图纸表!$A:$D,4,1),"")</f>
        <v/>
      </c>
    </row>
    <row r="389" spans="1:11">
      <c r="A389" s="54">
        <f t="shared" ref="A389:A452" si="49">ROW()-1</f>
        <v>388</v>
      </c>
      <c r="B389" s="71">
        <v>36</v>
      </c>
      <c r="C389" s="71">
        <v>134</v>
      </c>
      <c r="D389" s="71">
        <v>0</v>
      </c>
      <c r="E389" s="71">
        <v>4</v>
      </c>
      <c r="F389" s="72">
        <f t="shared" si="46"/>
        <v>113400</v>
      </c>
      <c r="G389" s="73">
        <f ca="1">OFFSET(方块表!$K$2,MATCH(F389,方块表!B:B,0)-2,0,1,1)</f>
        <v>6</v>
      </c>
      <c r="H389" s="73">
        <f t="shared" ca="1" si="47"/>
        <v>24</v>
      </c>
      <c r="I389" s="73">
        <f t="shared" si="48"/>
        <v>4</v>
      </c>
      <c r="J389" s="72" t="str">
        <f ca="1">OFFSET(方块表!$I$2,MATCH(F389,方块表!B:B,0)-2,0,1,1)</f>
        <v>云杉木楼梯</v>
      </c>
      <c r="K389" s="54" t="str">
        <f>IF(COUNTIF(B$1:$B389,B389)=1,VLOOKUP(B389,图纸表!$A:$D,4,1),"")</f>
        <v/>
      </c>
    </row>
    <row r="390" spans="1:11">
      <c r="A390" s="54">
        <f t="shared" si="49"/>
        <v>389</v>
      </c>
      <c r="B390" s="71">
        <v>36</v>
      </c>
      <c r="C390" s="71">
        <v>135</v>
      </c>
      <c r="D390" s="71">
        <v>0</v>
      </c>
      <c r="E390" s="71">
        <v>4</v>
      </c>
      <c r="F390" s="72">
        <f t="shared" si="46"/>
        <v>113500</v>
      </c>
      <c r="G390" s="73">
        <f ca="1">OFFSET(方块表!$K$2,MATCH(F390,方块表!B:B,0)-2,0,1,1)</f>
        <v>6</v>
      </c>
      <c r="H390" s="73">
        <f t="shared" ca="1" si="47"/>
        <v>24</v>
      </c>
      <c r="I390" s="73">
        <f t="shared" si="48"/>
        <v>4</v>
      </c>
      <c r="J390" s="72" t="str">
        <f ca="1">OFFSET(方块表!$I$2,MATCH(F390,方块表!B:B,0)-2,0,1,1)</f>
        <v>桦树木楼梯</v>
      </c>
      <c r="K390" s="54" t="str">
        <f>IF(COUNTIF(B$1:$B390,B390)=1,VLOOKUP(B390,图纸表!$A:$D,4,1),"")</f>
        <v/>
      </c>
    </row>
    <row r="391" spans="1:11">
      <c r="A391" s="54">
        <f t="shared" si="49"/>
        <v>390</v>
      </c>
      <c r="B391" s="71">
        <v>36</v>
      </c>
      <c r="C391" s="71">
        <v>136</v>
      </c>
      <c r="D391" s="71">
        <v>0</v>
      </c>
      <c r="E391" s="71">
        <v>2</v>
      </c>
      <c r="F391" s="72">
        <f t="shared" si="46"/>
        <v>113600</v>
      </c>
      <c r="G391" s="73">
        <f ca="1">OFFSET(方块表!$K$2,MATCH(F391,方块表!B:B,0)-2,0,1,1)</f>
        <v>6</v>
      </c>
      <c r="H391" s="73">
        <f t="shared" ca="1" si="47"/>
        <v>12</v>
      </c>
      <c r="I391" s="73">
        <f t="shared" si="48"/>
        <v>2</v>
      </c>
      <c r="J391" s="72" t="str">
        <f ca="1">OFFSET(方块表!$I$2,MATCH(F391,方块表!B:B,0)-2,0,1,1)</f>
        <v>丛林木楼梯</v>
      </c>
      <c r="K391" s="54" t="str">
        <f>IF(COUNTIF(B$1:$B391,B391)=1,VLOOKUP(B391,图纸表!$A:$D,4,1),"")</f>
        <v/>
      </c>
    </row>
    <row r="392" spans="1:11">
      <c r="A392" s="54">
        <f t="shared" si="49"/>
        <v>391</v>
      </c>
      <c r="B392" s="71">
        <v>36</v>
      </c>
      <c r="C392" s="71">
        <v>139</v>
      </c>
      <c r="D392" s="71">
        <v>0</v>
      </c>
      <c r="E392" s="71">
        <v>54</v>
      </c>
      <c r="F392" s="72">
        <f t="shared" si="46"/>
        <v>113900</v>
      </c>
      <c r="G392" s="73">
        <f ca="1">OFFSET(方块表!$K$2,MATCH(F392,方块表!B:B,0)-2,0,1,1)</f>
        <v>6</v>
      </c>
      <c r="H392" s="73">
        <f t="shared" ca="1" si="47"/>
        <v>324</v>
      </c>
      <c r="I392" s="73">
        <f t="shared" si="48"/>
        <v>54</v>
      </c>
      <c r="J392" s="72" t="str">
        <f ca="1">OFFSET(方块表!$I$2,MATCH(F392,方块表!B:B,0)-2,0,1,1)</f>
        <v>鹅卵石墙</v>
      </c>
      <c r="K392" s="54" t="str">
        <f>IF(COUNTIF(B$1:$B392,B392)=1,VLOOKUP(B392,图纸表!$A:$D,4,1),"")</f>
        <v/>
      </c>
    </row>
    <row r="393" spans="1:11">
      <c r="A393" s="54">
        <f t="shared" si="49"/>
        <v>392</v>
      </c>
      <c r="B393" s="71">
        <v>36</v>
      </c>
      <c r="C393" s="71">
        <v>160</v>
      </c>
      <c r="D393" s="71">
        <v>1</v>
      </c>
      <c r="E393" s="71">
        <v>29</v>
      </c>
      <c r="F393" s="72">
        <f t="shared" si="46"/>
        <v>116001</v>
      </c>
      <c r="G393" s="73">
        <f ca="1">OFFSET(方块表!$K$2,MATCH(F393,方块表!B:B,0)-2,0,1,1)</f>
        <v>8</v>
      </c>
      <c r="H393" s="73">
        <f t="shared" ca="1" si="47"/>
        <v>232</v>
      </c>
      <c r="I393" s="73">
        <f t="shared" si="48"/>
        <v>29</v>
      </c>
      <c r="J393" s="72" t="str">
        <f ca="1">OFFSET(方块表!$I$2,MATCH(F393,方块表!B:B,0)-2,0,1,1)</f>
        <v>橙色钢化玻璃窗格</v>
      </c>
      <c r="K393" s="54" t="str">
        <f>IF(COUNTIF(B$1:$B393,B393)=1,VLOOKUP(B393,图纸表!$A:$D,4,1),"")</f>
        <v/>
      </c>
    </row>
    <row r="394" spans="1:11">
      <c r="A394" s="54">
        <f t="shared" si="49"/>
        <v>393</v>
      </c>
      <c r="B394" s="71">
        <v>36</v>
      </c>
      <c r="C394" s="71">
        <v>162</v>
      </c>
      <c r="D394" s="71">
        <v>1</v>
      </c>
      <c r="E394" s="71">
        <v>5</v>
      </c>
      <c r="F394" s="72">
        <f t="shared" si="46"/>
        <v>116201</v>
      </c>
      <c r="G394" s="73">
        <f ca="1">OFFSET(方块表!$K$2,MATCH(F394,方块表!B:B,0)-2,0,1,1)</f>
        <v>2</v>
      </c>
      <c r="H394" s="73">
        <f t="shared" ca="1" si="47"/>
        <v>10</v>
      </c>
      <c r="I394" s="73">
        <f t="shared" si="48"/>
        <v>5</v>
      </c>
      <c r="J394" s="72" t="str">
        <f ca="1">OFFSET(方块表!$I$2,MATCH(F394,方块表!B:B,0)-2,0,1,1)</f>
        <v>暗橡树木</v>
      </c>
      <c r="K394" s="54" t="str">
        <f>IF(COUNTIF(B$1:$B394,B394)=1,VLOOKUP(B394,图纸表!$A:$D,4,1),"")</f>
        <v/>
      </c>
    </row>
    <row r="395" spans="1:11">
      <c r="A395" s="54">
        <f t="shared" si="49"/>
        <v>394</v>
      </c>
      <c r="B395" s="71">
        <v>37</v>
      </c>
      <c r="C395" s="71">
        <v>5</v>
      </c>
      <c r="D395" s="71">
        <v>0</v>
      </c>
      <c r="E395" s="71">
        <v>44</v>
      </c>
      <c r="F395" s="72">
        <f t="shared" si="46"/>
        <v>100500</v>
      </c>
      <c r="G395" s="73">
        <f ca="1">OFFSET(方块表!$K$2,MATCH(F395,方块表!B:B,0)-2,0,1,1)</f>
        <v>4</v>
      </c>
      <c r="H395" s="73">
        <f t="shared" ca="1" si="47"/>
        <v>176</v>
      </c>
      <c r="I395" s="73">
        <f t="shared" si="48"/>
        <v>44</v>
      </c>
      <c r="J395" s="72" t="str">
        <f ca="1">OFFSET(方块表!$I$2,MATCH(F395,方块表!B:B,0)-2,0,1,1)</f>
        <v>橡木板</v>
      </c>
      <c r="K395" s="54" t="str">
        <f>IF(COUNTIF(B$1:$B395,B395)=1,VLOOKUP(B395,图纸表!$A:$D,4,1),"")</f>
        <v>2build_09_23x27x23-1.schematic</v>
      </c>
    </row>
    <row r="396" spans="1:11">
      <c r="A396" s="54">
        <f t="shared" si="49"/>
        <v>395</v>
      </c>
      <c r="B396" s="71">
        <v>37</v>
      </c>
      <c r="C396" s="71">
        <v>5</v>
      </c>
      <c r="D396" s="71">
        <v>1</v>
      </c>
      <c r="E396" s="71">
        <v>327</v>
      </c>
      <c r="F396" s="72">
        <f t="shared" si="46"/>
        <v>100501</v>
      </c>
      <c r="G396" s="73">
        <f ca="1">OFFSET(方块表!$K$2,MATCH(F396,方块表!B:B,0)-2,0,1,1)</f>
        <v>4</v>
      </c>
      <c r="H396" s="73">
        <f t="shared" ca="1" si="47"/>
        <v>1308</v>
      </c>
      <c r="I396" s="73">
        <f t="shared" si="48"/>
        <v>327</v>
      </c>
      <c r="J396" s="72" t="str">
        <f ca="1">OFFSET(方块表!$I$2,MATCH(F396,方块表!B:B,0)-2,0,1,1)</f>
        <v>云杉木板</v>
      </c>
      <c r="K396" s="54" t="str">
        <f>IF(COUNTIF(B$1:$B396,B396)=1,VLOOKUP(B396,图纸表!$A:$D,4,1),"")</f>
        <v/>
      </c>
    </row>
    <row r="397" spans="1:11">
      <c r="A397" s="54">
        <f t="shared" si="49"/>
        <v>396</v>
      </c>
      <c r="B397" s="71">
        <v>37</v>
      </c>
      <c r="C397" s="71">
        <v>5</v>
      </c>
      <c r="D397" s="71">
        <v>2</v>
      </c>
      <c r="E397" s="71">
        <v>258</v>
      </c>
      <c r="F397" s="72">
        <f t="shared" si="46"/>
        <v>100502</v>
      </c>
      <c r="G397" s="73">
        <f ca="1">OFFSET(方块表!$K$2,MATCH(F397,方块表!B:B,0)-2,0,1,1)</f>
        <v>4</v>
      </c>
      <c r="H397" s="73">
        <f t="shared" ca="1" si="47"/>
        <v>1032</v>
      </c>
      <c r="I397" s="73">
        <f t="shared" si="48"/>
        <v>258</v>
      </c>
      <c r="J397" s="72" t="str">
        <f ca="1">OFFSET(方块表!$I$2,MATCH(F397,方块表!B:B,0)-2,0,1,1)</f>
        <v>桦树木板</v>
      </c>
      <c r="K397" s="54" t="str">
        <f>IF(COUNTIF(B$1:$B397,B397)=1,VLOOKUP(B397,图纸表!$A:$D,4,1),"")</f>
        <v/>
      </c>
    </row>
    <row r="398" spans="1:11">
      <c r="A398" s="54">
        <f t="shared" si="49"/>
        <v>397</v>
      </c>
      <c r="B398" s="71">
        <v>37</v>
      </c>
      <c r="C398" s="71">
        <v>5</v>
      </c>
      <c r="D398" s="71">
        <v>4</v>
      </c>
      <c r="E398" s="71">
        <v>589</v>
      </c>
      <c r="F398" s="72">
        <f t="shared" si="46"/>
        <v>100504</v>
      </c>
      <c r="G398" s="73">
        <f ca="1">OFFSET(方块表!$K$2,MATCH(F398,方块表!B:B,0)-2,0,1,1)</f>
        <v>4</v>
      </c>
      <c r="H398" s="73">
        <f t="shared" ca="1" si="47"/>
        <v>2356</v>
      </c>
      <c r="I398" s="73">
        <f t="shared" si="48"/>
        <v>589</v>
      </c>
      <c r="J398" s="72" t="str">
        <f ca="1">OFFSET(方块表!$I$2,MATCH(F398,方块表!B:B,0)-2,0,1,1)</f>
        <v>金合欢木板</v>
      </c>
      <c r="K398" s="54" t="str">
        <f>IF(COUNTIF(B$1:$B398,B398)=1,VLOOKUP(B398,图纸表!$A:$D,4,1),"")</f>
        <v/>
      </c>
    </row>
    <row r="399" spans="1:11">
      <c r="A399" s="54">
        <f t="shared" si="49"/>
        <v>398</v>
      </c>
      <c r="B399" s="71">
        <v>37</v>
      </c>
      <c r="C399" s="71">
        <v>17</v>
      </c>
      <c r="D399" s="71">
        <v>1</v>
      </c>
      <c r="E399" s="71">
        <v>259</v>
      </c>
      <c r="F399" s="72">
        <f t="shared" si="46"/>
        <v>101701</v>
      </c>
      <c r="G399" s="73">
        <f ca="1">OFFSET(方块表!$K$2,MATCH(F399,方块表!B:B,0)-2,0,1,1)</f>
        <v>2</v>
      </c>
      <c r="H399" s="73">
        <f t="shared" ca="1" si="47"/>
        <v>518</v>
      </c>
      <c r="I399" s="73">
        <f t="shared" si="48"/>
        <v>259</v>
      </c>
      <c r="J399" s="72" t="str">
        <f ca="1">OFFSET(方块表!$I$2,MATCH(F399,方块表!B:B,0)-2,0,1,1)</f>
        <v>云杉木</v>
      </c>
      <c r="K399" s="54" t="str">
        <f>IF(COUNTIF(B$1:$B399,B399)=1,VLOOKUP(B399,图纸表!$A:$D,4,1),"")</f>
        <v/>
      </c>
    </row>
    <row r="400" spans="1:11">
      <c r="A400" s="54">
        <f t="shared" si="49"/>
        <v>399</v>
      </c>
      <c r="B400" s="71">
        <v>37</v>
      </c>
      <c r="C400" s="71">
        <v>18</v>
      </c>
      <c r="D400" s="71">
        <v>0</v>
      </c>
      <c r="E400" s="71">
        <v>2</v>
      </c>
      <c r="F400" s="72">
        <f t="shared" si="46"/>
        <v>101800</v>
      </c>
      <c r="G400" s="73">
        <f ca="1">OFFSET(方块表!$K$2,MATCH(F400,方块表!B:B,0)-2,0,1,1)</f>
        <v>6</v>
      </c>
      <c r="H400" s="73">
        <f t="shared" ca="1" si="47"/>
        <v>12</v>
      </c>
      <c r="I400" s="73">
        <f t="shared" si="48"/>
        <v>2</v>
      </c>
      <c r="J400" s="72" t="str">
        <f ca="1">OFFSET(方块表!$I$2,MATCH(F400,方块表!B:B,0)-2,0,1,1)</f>
        <v>橡树叶</v>
      </c>
      <c r="K400" s="54" t="str">
        <f>IF(COUNTIF(B$1:$B400,B400)=1,VLOOKUP(B400,图纸表!$A:$D,4,1),"")</f>
        <v/>
      </c>
    </row>
    <row r="401" spans="1:11">
      <c r="A401" s="54">
        <f t="shared" si="49"/>
        <v>400</v>
      </c>
      <c r="B401" s="71">
        <v>37</v>
      </c>
      <c r="C401" s="71">
        <v>18</v>
      </c>
      <c r="D401" s="71">
        <v>3</v>
      </c>
      <c r="E401" s="71">
        <v>6</v>
      </c>
      <c r="F401" s="72">
        <f t="shared" si="46"/>
        <v>101803</v>
      </c>
      <c r="G401" s="73">
        <f ca="1">OFFSET(方块表!$K$2,MATCH(F401,方块表!B:B,0)-2,0,1,1)</f>
        <v>6</v>
      </c>
      <c r="H401" s="73">
        <f t="shared" ca="1" si="47"/>
        <v>36</v>
      </c>
      <c r="I401" s="73">
        <f t="shared" si="48"/>
        <v>6</v>
      </c>
      <c r="J401" s="72" t="str">
        <f ca="1">OFFSET(方块表!$I$2,MATCH(F401,方块表!B:B,0)-2,0,1,1)</f>
        <v>丛林树叶</v>
      </c>
      <c r="K401" s="54" t="str">
        <f>IF(COUNTIF(B$1:$B401,B401)=1,VLOOKUP(B401,图纸表!$A:$D,4,1),"")</f>
        <v/>
      </c>
    </row>
    <row r="402" spans="1:11">
      <c r="A402" s="54">
        <f t="shared" si="49"/>
        <v>401</v>
      </c>
      <c r="B402" s="71">
        <v>37</v>
      </c>
      <c r="C402" s="71">
        <v>18</v>
      </c>
      <c r="D402" s="71">
        <v>0</v>
      </c>
      <c r="E402" s="71">
        <v>43</v>
      </c>
      <c r="F402" s="72">
        <f t="shared" si="46"/>
        <v>101800</v>
      </c>
      <c r="G402" s="73">
        <f ca="1">OFFSET(方块表!$K$2,MATCH(F402,方块表!B:B,0)-2,0,1,1)</f>
        <v>6</v>
      </c>
      <c r="H402" s="73">
        <f t="shared" ca="1" si="47"/>
        <v>258</v>
      </c>
      <c r="I402" s="73">
        <f t="shared" si="48"/>
        <v>43</v>
      </c>
      <c r="J402" s="72" t="str">
        <f ca="1">OFFSET(方块表!$I$2,MATCH(F402,方块表!B:B,0)-2,0,1,1)</f>
        <v>橡树叶</v>
      </c>
      <c r="K402" s="54" t="str">
        <f>IF(COUNTIF(B$1:$B402,B402)=1,VLOOKUP(B402,图纸表!$A:$D,4,1),"")</f>
        <v/>
      </c>
    </row>
    <row r="403" spans="1:11">
      <c r="A403" s="54">
        <f t="shared" si="49"/>
        <v>402</v>
      </c>
      <c r="B403" s="71">
        <v>37</v>
      </c>
      <c r="C403" s="71">
        <v>18</v>
      </c>
      <c r="D403" s="71">
        <v>1</v>
      </c>
      <c r="E403" s="71">
        <v>2</v>
      </c>
      <c r="F403" s="72">
        <f t="shared" si="46"/>
        <v>101801</v>
      </c>
      <c r="G403" s="73">
        <f ca="1">OFFSET(方块表!$K$2,MATCH(F403,方块表!B:B,0)-2,0,1,1)</f>
        <v>6</v>
      </c>
      <c r="H403" s="73">
        <f t="shared" ca="1" si="47"/>
        <v>12</v>
      </c>
      <c r="I403" s="73">
        <f t="shared" si="48"/>
        <v>2</v>
      </c>
      <c r="J403" s="72" t="str">
        <f ca="1">OFFSET(方块表!$I$2,MATCH(F403,方块表!B:B,0)-2,0,1,1)</f>
        <v>云杉树叶</v>
      </c>
      <c r="K403" s="54" t="str">
        <f>IF(COUNTIF(B$1:$B403,B403)=1,VLOOKUP(B403,图纸表!$A:$D,4,1),"")</f>
        <v/>
      </c>
    </row>
    <row r="404" spans="1:11">
      <c r="A404" s="54">
        <f t="shared" si="49"/>
        <v>403</v>
      </c>
      <c r="B404" s="71">
        <v>37</v>
      </c>
      <c r="C404" s="71">
        <v>18</v>
      </c>
      <c r="D404" s="71">
        <v>3</v>
      </c>
      <c r="E404" s="71">
        <v>25</v>
      </c>
      <c r="F404" s="72">
        <f t="shared" si="46"/>
        <v>101803</v>
      </c>
      <c r="G404" s="73">
        <f ca="1">OFFSET(方块表!$K$2,MATCH(F404,方块表!B:B,0)-2,0,1,1)</f>
        <v>6</v>
      </c>
      <c r="H404" s="73">
        <f t="shared" ca="1" si="47"/>
        <v>150</v>
      </c>
      <c r="I404" s="73">
        <f t="shared" si="48"/>
        <v>25</v>
      </c>
      <c r="J404" s="72" t="str">
        <f ca="1">OFFSET(方块表!$I$2,MATCH(F404,方块表!B:B,0)-2,0,1,1)</f>
        <v>丛林树叶</v>
      </c>
      <c r="K404" s="54" t="str">
        <f>IF(COUNTIF(B$1:$B404,B404)=1,VLOOKUP(B404,图纸表!$A:$D,4,1),"")</f>
        <v/>
      </c>
    </row>
    <row r="405" spans="1:11">
      <c r="A405" s="54">
        <f t="shared" si="49"/>
        <v>404</v>
      </c>
      <c r="B405" s="71">
        <v>37</v>
      </c>
      <c r="C405" s="71">
        <v>30</v>
      </c>
      <c r="D405" s="71">
        <v>0</v>
      </c>
      <c r="E405" s="71">
        <v>37</v>
      </c>
      <c r="F405" s="72">
        <f t="shared" si="46"/>
        <v>103000</v>
      </c>
      <c r="G405" s="73">
        <f ca="1">OFFSET(方块表!$K$2,MATCH(F405,方块表!B:B,0)-2,0,1,1)</f>
        <v>6</v>
      </c>
      <c r="H405" s="73">
        <f t="shared" ca="1" si="47"/>
        <v>222</v>
      </c>
      <c r="I405" s="73">
        <f t="shared" si="48"/>
        <v>37</v>
      </c>
      <c r="J405" s="72" t="str">
        <f ca="1">OFFSET(方块表!$I$2,MATCH(F405,方块表!B:B,0)-2,0,1,1)</f>
        <v>蜘蛛网</v>
      </c>
      <c r="K405" s="54" t="str">
        <f>IF(COUNTIF(B$1:$B405,B405)=1,VLOOKUP(B405,图纸表!$A:$D,4,1),"")</f>
        <v/>
      </c>
    </row>
    <row r="406" spans="1:11">
      <c r="A406" s="54">
        <f t="shared" si="49"/>
        <v>405</v>
      </c>
      <c r="B406" s="71">
        <v>37</v>
      </c>
      <c r="C406" s="71">
        <v>44</v>
      </c>
      <c r="D406" s="71">
        <v>0</v>
      </c>
      <c r="E406" s="71">
        <v>18</v>
      </c>
      <c r="F406" s="72">
        <f t="shared" si="46"/>
        <v>104400</v>
      </c>
      <c r="G406" s="73">
        <f ca="1">OFFSET(方块表!$K$2,MATCH(F406,方块表!B:B,0)-2,0,1,1)</f>
        <v>6</v>
      </c>
      <c r="H406" s="73">
        <f t="shared" ca="1" si="47"/>
        <v>108</v>
      </c>
      <c r="I406" s="73">
        <f t="shared" si="48"/>
        <v>18</v>
      </c>
      <c r="J406" s="72" t="str">
        <f ca="1">OFFSET(方块表!$I$2,MATCH(F406,方块表!B:B,0)-2,0,1,1)</f>
        <v>石板</v>
      </c>
      <c r="K406" s="54" t="str">
        <f>IF(COUNTIF(B$1:$B406,B406)=1,VLOOKUP(B406,图纸表!$A:$D,4,1),"")</f>
        <v/>
      </c>
    </row>
    <row r="407" spans="1:11">
      <c r="A407" s="54">
        <f t="shared" si="49"/>
        <v>406</v>
      </c>
      <c r="B407" s="71">
        <v>37</v>
      </c>
      <c r="C407" s="71">
        <v>53</v>
      </c>
      <c r="D407" s="71">
        <v>0</v>
      </c>
      <c r="E407" s="71">
        <v>40</v>
      </c>
      <c r="F407" s="72">
        <f t="shared" si="46"/>
        <v>105300</v>
      </c>
      <c r="G407" s="73">
        <f ca="1">OFFSET(方块表!$K$2,MATCH(F407,方块表!B:B,0)-2,0,1,1)</f>
        <v>6</v>
      </c>
      <c r="H407" s="73">
        <f t="shared" ca="1" si="47"/>
        <v>240</v>
      </c>
      <c r="I407" s="73">
        <f t="shared" si="48"/>
        <v>40</v>
      </c>
      <c r="J407" s="72" t="str">
        <f ca="1">OFFSET(方块表!$I$2,MATCH(F407,方块表!B:B,0)-2,0,1,1)</f>
        <v>橡木楼梯</v>
      </c>
      <c r="K407" s="54" t="str">
        <f>IF(COUNTIF(B$1:$B407,B407)=1,VLOOKUP(B407,图纸表!$A:$D,4,1),"")</f>
        <v/>
      </c>
    </row>
    <row r="408" spans="1:11">
      <c r="A408" s="54">
        <f t="shared" si="49"/>
        <v>407</v>
      </c>
      <c r="B408" s="71">
        <v>37</v>
      </c>
      <c r="C408" s="71">
        <v>65</v>
      </c>
      <c r="D408" s="71">
        <v>0</v>
      </c>
      <c r="E408" s="71">
        <v>27</v>
      </c>
      <c r="F408" s="72">
        <f t="shared" si="46"/>
        <v>106500</v>
      </c>
      <c r="G408" s="73">
        <f ca="1">OFFSET(方块表!$K$2,MATCH(F408,方块表!B:B,0)-2,0,1,1)</f>
        <v>8</v>
      </c>
      <c r="H408" s="73">
        <f t="shared" ca="1" si="47"/>
        <v>216</v>
      </c>
      <c r="I408" s="73">
        <f t="shared" si="48"/>
        <v>27</v>
      </c>
      <c r="J408" s="72" t="str">
        <f ca="1">OFFSET(方块表!$I$2,MATCH(F408,方块表!B:B,0)-2,0,1,1)</f>
        <v>梯子</v>
      </c>
      <c r="K408" s="54" t="str">
        <f>IF(COUNTIF(B$1:$B408,B408)=1,VLOOKUP(B408,图纸表!$A:$D,4,1),"")</f>
        <v/>
      </c>
    </row>
    <row r="409" spans="1:11">
      <c r="A409" s="54">
        <f t="shared" si="49"/>
        <v>408</v>
      </c>
      <c r="B409" s="71">
        <v>37</v>
      </c>
      <c r="C409" s="71">
        <v>85</v>
      </c>
      <c r="D409" s="71">
        <v>0</v>
      </c>
      <c r="E409" s="71">
        <v>20</v>
      </c>
      <c r="F409" s="72">
        <f t="shared" si="46"/>
        <v>108500</v>
      </c>
      <c r="G409" s="73">
        <f ca="1">OFFSET(方块表!$K$2,MATCH(F409,方块表!B:B,0)-2,0,1,1)</f>
        <v>6</v>
      </c>
      <c r="H409" s="73">
        <f t="shared" ca="1" si="47"/>
        <v>120</v>
      </c>
      <c r="I409" s="73">
        <f t="shared" si="48"/>
        <v>20</v>
      </c>
      <c r="J409" s="72" t="str">
        <f ca="1">OFFSET(方块表!$I$2,MATCH(F409,方块表!B:B,0)-2,0,1,1)</f>
        <v>橡木栅栏</v>
      </c>
      <c r="K409" s="54" t="str">
        <f>IF(COUNTIF(B$1:$B409,B409)=1,VLOOKUP(B409,图纸表!$A:$D,4,1),"")</f>
        <v/>
      </c>
    </row>
    <row r="410" spans="1:11">
      <c r="A410" s="54">
        <f t="shared" si="49"/>
        <v>409</v>
      </c>
      <c r="B410" s="71">
        <v>37</v>
      </c>
      <c r="C410" s="71">
        <v>96</v>
      </c>
      <c r="D410" s="71">
        <v>0</v>
      </c>
      <c r="E410" s="71">
        <v>3</v>
      </c>
      <c r="F410" s="72">
        <f t="shared" ref="F410:F438" si="50">_xlfn.NUMBERVALUE(CONCATENATE(1,IF(LEN(C410)=1,"00"&amp;C410,IF(LEN(C410)=2,"0"&amp;C410,C410)),IF(LEN(D410)=1,"0"&amp;D410,D410)))</f>
        <v>109600</v>
      </c>
      <c r="G410" s="73">
        <f ca="1">OFFSET(方块表!$K$2,MATCH(F410,方块表!B:B,0)-2,0,1,1)</f>
        <v>8</v>
      </c>
      <c r="H410" s="73">
        <f t="shared" ref="H410:H438" ca="1" si="51">G410*E410</f>
        <v>24</v>
      </c>
      <c r="I410" s="73">
        <f t="shared" ref="I410:I438" si="52">E410</f>
        <v>3</v>
      </c>
      <c r="J410" s="72" t="str">
        <f ca="1">OFFSET(方块表!$I$2,MATCH(F410,方块表!B:B,0)-2,0,1,1)</f>
        <v>活板门</v>
      </c>
      <c r="K410" s="54" t="str">
        <f>IF(COUNTIF(B$1:$B410,B410)=1,VLOOKUP(B410,图纸表!$A:$D,4,1),"")</f>
        <v/>
      </c>
    </row>
    <row r="411" spans="1:11">
      <c r="A411" s="54">
        <f t="shared" si="49"/>
        <v>410</v>
      </c>
      <c r="B411" s="71">
        <v>37</v>
      </c>
      <c r="C411" s="71">
        <v>98</v>
      </c>
      <c r="D411" s="71">
        <v>0</v>
      </c>
      <c r="E411" s="71">
        <v>48</v>
      </c>
      <c r="F411" s="72">
        <f t="shared" si="50"/>
        <v>109800</v>
      </c>
      <c r="G411" s="73">
        <f ca="1">OFFSET(方块表!$K$2,MATCH(F411,方块表!B:B,0)-2,0,1,1)</f>
        <v>4</v>
      </c>
      <c r="H411" s="73">
        <f t="shared" ca="1" si="51"/>
        <v>192</v>
      </c>
      <c r="I411" s="73">
        <f t="shared" si="52"/>
        <v>48</v>
      </c>
      <c r="J411" s="72" t="str">
        <f ca="1">OFFSET(方块表!$I$2,MATCH(F411,方块表!B:B,0)-2,0,1,1)</f>
        <v>石砖</v>
      </c>
      <c r="K411" s="54" t="str">
        <f>IF(COUNTIF(B$1:$B411,B411)=1,VLOOKUP(B411,图纸表!$A:$D,4,1),"")</f>
        <v/>
      </c>
    </row>
    <row r="412" spans="1:11">
      <c r="A412" s="54">
        <f t="shared" si="49"/>
        <v>411</v>
      </c>
      <c r="B412" s="71">
        <v>37</v>
      </c>
      <c r="C412" s="71">
        <v>98</v>
      </c>
      <c r="D412" s="71">
        <v>3</v>
      </c>
      <c r="E412" s="71">
        <v>4</v>
      </c>
      <c r="F412" s="72">
        <f t="shared" si="50"/>
        <v>109803</v>
      </c>
      <c r="G412" s="73">
        <f ca="1">OFFSET(方块表!$K$2,MATCH(F412,方块表!B:B,0)-2,0,1,1)</f>
        <v>4</v>
      </c>
      <c r="H412" s="73">
        <f t="shared" ca="1" si="51"/>
        <v>16</v>
      </c>
      <c r="I412" s="73">
        <f t="shared" si="52"/>
        <v>4</v>
      </c>
      <c r="J412" s="72" t="str">
        <f ca="1">OFFSET(方块表!$I$2,MATCH(F412,方块表!B:B,0)-2,0,1,1)</f>
        <v>凿刻石砖</v>
      </c>
      <c r="K412" s="54" t="str">
        <f>IF(COUNTIF(B$1:$B412,B412)=1,VLOOKUP(B412,图纸表!$A:$D,4,1),"")</f>
        <v/>
      </c>
    </row>
    <row r="413" spans="1:11">
      <c r="A413" s="54">
        <f t="shared" si="49"/>
        <v>412</v>
      </c>
      <c r="B413" s="71">
        <v>37</v>
      </c>
      <c r="C413" s="71">
        <v>109</v>
      </c>
      <c r="D413" s="71">
        <v>0</v>
      </c>
      <c r="E413" s="71">
        <v>3</v>
      </c>
      <c r="F413" s="72">
        <f t="shared" si="50"/>
        <v>110900</v>
      </c>
      <c r="G413" s="73">
        <f ca="1">OFFSET(方块表!$K$2,MATCH(F413,方块表!B:B,0)-2,0,1,1)</f>
        <v>6</v>
      </c>
      <c r="H413" s="73">
        <f t="shared" ca="1" si="51"/>
        <v>18</v>
      </c>
      <c r="I413" s="73">
        <f t="shared" si="52"/>
        <v>3</v>
      </c>
      <c r="J413" s="72" t="str">
        <f ca="1">OFFSET(方块表!$I$2,MATCH(F413,方块表!B:B,0)-2,0,1,1)</f>
        <v>石砖楼梯</v>
      </c>
      <c r="K413" s="54" t="str">
        <f>IF(COUNTIF(B$1:$B413,B413)=1,VLOOKUP(B413,图纸表!$A:$D,4,1),"")</f>
        <v/>
      </c>
    </row>
    <row r="414" spans="1:11">
      <c r="A414" s="54">
        <f t="shared" si="49"/>
        <v>413</v>
      </c>
      <c r="B414" s="71">
        <v>37</v>
      </c>
      <c r="C414" s="71">
        <v>126</v>
      </c>
      <c r="D414" s="71">
        <v>0</v>
      </c>
      <c r="E414" s="71">
        <v>5</v>
      </c>
      <c r="F414" s="72">
        <f t="shared" si="50"/>
        <v>112600</v>
      </c>
      <c r="G414" s="73">
        <f ca="1">OFFSET(方块表!$K$2,MATCH(F414,方块表!B:B,0)-2,0,1,1)</f>
        <v>6</v>
      </c>
      <c r="H414" s="73">
        <f t="shared" ca="1" si="51"/>
        <v>30</v>
      </c>
      <c r="I414" s="73">
        <f t="shared" si="52"/>
        <v>5</v>
      </c>
      <c r="J414" s="72" t="str">
        <f ca="1">OFFSET(方块表!$I$2,MATCH(F414,方块表!B:B,0)-2,0,1,1)</f>
        <v>单层橡木板</v>
      </c>
      <c r="K414" s="54" t="str">
        <f>IF(COUNTIF(B$1:$B414,B414)=1,VLOOKUP(B414,图纸表!$A:$D,4,1),"")</f>
        <v/>
      </c>
    </row>
    <row r="415" spans="1:11">
      <c r="A415" s="54">
        <f t="shared" si="49"/>
        <v>414</v>
      </c>
      <c r="B415" s="71">
        <v>37</v>
      </c>
      <c r="C415" s="71">
        <v>126</v>
      </c>
      <c r="D415" s="71">
        <v>1</v>
      </c>
      <c r="E415" s="71">
        <v>33</v>
      </c>
      <c r="F415" s="72">
        <f t="shared" si="50"/>
        <v>112601</v>
      </c>
      <c r="G415" s="73">
        <f ca="1">OFFSET(方块表!$K$2,MATCH(F415,方块表!B:B,0)-2,0,1,1)</f>
        <v>6</v>
      </c>
      <c r="H415" s="73">
        <f t="shared" ca="1" si="51"/>
        <v>198</v>
      </c>
      <c r="I415" s="73">
        <f t="shared" si="52"/>
        <v>33</v>
      </c>
      <c r="J415" s="72" t="str">
        <f ca="1">OFFSET(方块表!$I$2,MATCH(F415,方块表!B:B,0)-2,0,1,1)</f>
        <v>单层云杉木板</v>
      </c>
      <c r="K415" s="54" t="str">
        <f>IF(COUNTIF(B$1:$B415,B415)=1,VLOOKUP(B415,图纸表!$A:$D,4,1),"")</f>
        <v/>
      </c>
    </row>
    <row r="416" spans="1:11">
      <c r="A416" s="54">
        <f t="shared" si="49"/>
        <v>415</v>
      </c>
      <c r="B416" s="71">
        <v>37</v>
      </c>
      <c r="C416" s="71">
        <v>126</v>
      </c>
      <c r="D416" s="71">
        <v>2</v>
      </c>
      <c r="E416" s="71">
        <v>1</v>
      </c>
      <c r="F416" s="72">
        <f t="shared" si="50"/>
        <v>112602</v>
      </c>
      <c r="G416" s="73">
        <f ca="1">OFFSET(方块表!$K$2,MATCH(F416,方块表!B:B,0)-2,0,1,1)</f>
        <v>6</v>
      </c>
      <c r="H416" s="73">
        <f t="shared" ca="1" si="51"/>
        <v>6</v>
      </c>
      <c r="I416" s="73">
        <f t="shared" si="52"/>
        <v>1</v>
      </c>
      <c r="J416" s="72" t="str">
        <f ca="1">OFFSET(方块表!$I$2,MATCH(F416,方块表!B:B,0)-2,0,1,1)</f>
        <v>单层桦树木板</v>
      </c>
      <c r="K416" s="54" t="str">
        <f>IF(COUNTIF(B$1:$B416,B416)=1,VLOOKUP(B416,图纸表!$A:$D,4,1),"")</f>
        <v/>
      </c>
    </row>
    <row r="417" spans="1:11">
      <c r="A417" s="54">
        <f t="shared" si="49"/>
        <v>416</v>
      </c>
      <c r="B417" s="71">
        <v>37</v>
      </c>
      <c r="C417" s="71">
        <v>126</v>
      </c>
      <c r="D417" s="71">
        <v>1</v>
      </c>
      <c r="E417" s="71">
        <v>29</v>
      </c>
      <c r="F417" s="72">
        <f t="shared" si="50"/>
        <v>112601</v>
      </c>
      <c r="G417" s="73">
        <f ca="1">OFFSET(方块表!$K$2,MATCH(F417,方块表!B:B,0)-2,0,1,1)</f>
        <v>6</v>
      </c>
      <c r="H417" s="73">
        <f t="shared" ca="1" si="51"/>
        <v>174</v>
      </c>
      <c r="I417" s="73">
        <f t="shared" si="52"/>
        <v>29</v>
      </c>
      <c r="J417" s="72" t="str">
        <f ca="1">OFFSET(方块表!$I$2,MATCH(F417,方块表!B:B,0)-2,0,1,1)</f>
        <v>单层云杉木板</v>
      </c>
      <c r="K417" s="54" t="str">
        <f>IF(COUNTIF(B$1:$B417,B417)=1,VLOOKUP(B417,图纸表!$A:$D,4,1),"")</f>
        <v/>
      </c>
    </row>
    <row r="418" spans="1:11">
      <c r="A418" s="54">
        <f t="shared" si="49"/>
        <v>417</v>
      </c>
      <c r="B418" s="71">
        <v>37</v>
      </c>
      <c r="C418" s="71">
        <v>134</v>
      </c>
      <c r="D418" s="71">
        <v>0</v>
      </c>
      <c r="E418" s="71">
        <v>221</v>
      </c>
      <c r="F418" s="72">
        <f t="shared" si="50"/>
        <v>113400</v>
      </c>
      <c r="G418" s="73">
        <f ca="1">OFFSET(方块表!$K$2,MATCH(F418,方块表!B:B,0)-2,0,1,1)</f>
        <v>6</v>
      </c>
      <c r="H418" s="73">
        <f t="shared" ca="1" si="51"/>
        <v>1326</v>
      </c>
      <c r="I418" s="73">
        <f t="shared" si="52"/>
        <v>221</v>
      </c>
      <c r="J418" s="72" t="str">
        <f ca="1">OFFSET(方块表!$I$2,MATCH(F418,方块表!B:B,0)-2,0,1,1)</f>
        <v>云杉木楼梯</v>
      </c>
      <c r="K418" s="54" t="str">
        <f>IF(COUNTIF(B$1:$B418,B418)=1,VLOOKUP(B418,图纸表!$A:$D,4,1),"")</f>
        <v/>
      </c>
    </row>
    <row r="419" spans="1:11">
      <c r="A419" s="54">
        <f t="shared" si="49"/>
        <v>418</v>
      </c>
      <c r="B419" s="71">
        <v>37</v>
      </c>
      <c r="C419" s="71">
        <v>139</v>
      </c>
      <c r="D419" s="71">
        <v>0</v>
      </c>
      <c r="E419" s="71">
        <v>33</v>
      </c>
      <c r="F419" s="72">
        <f t="shared" si="50"/>
        <v>113900</v>
      </c>
      <c r="G419" s="73">
        <f ca="1">OFFSET(方块表!$K$2,MATCH(F419,方块表!B:B,0)-2,0,1,1)</f>
        <v>6</v>
      </c>
      <c r="H419" s="73">
        <f t="shared" ca="1" si="51"/>
        <v>198</v>
      </c>
      <c r="I419" s="73">
        <f t="shared" si="52"/>
        <v>33</v>
      </c>
      <c r="J419" s="72" t="str">
        <f ca="1">OFFSET(方块表!$I$2,MATCH(F419,方块表!B:B,0)-2,0,1,1)</f>
        <v>鹅卵石墙</v>
      </c>
      <c r="K419" s="54" t="str">
        <f>IF(COUNTIF(B$1:$B419,B419)=1,VLOOKUP(B419,图纸表!$A:$D,4,1),"")</f>
        <v/>
      </c>
    </row>
    <row r="420" spans="1:11">
      <c r="A420" s="54">
        <f t="shared" si="49"/>
        <v>419</v>
      </c>
      <c r="B420" s="71">
        <v>37</v>
      </c>
      <c r="C420" s="71">
        <v>160</v>
      </c>
      <c r="D420" s="71">
        <v>1</v>
      </c>
      <c r="E420" s="71">
        <v>30</v>
      </c>
      <c r="F420" s="72">
        <f t="shared" si="50"/>
        <v>116001</v>
      </c>
      <c r="G420" s="73">
        <f ca="1">OFFSET(方块表!$K$2,MATCH(F420,方块表!B:B,0)-2,0,1,1)</f>
        <v>8</v>
      </c>
      <c r="H420" s="73">
        <f t="shared" ca="1" si="51"/>
        <v>240</v>
      </c>
      <c r="I420" s="73">
        <f t="shared" si="52"/>
        <v>30</v>
      </c>
      <c r="J420" s="72" t="str">
        <f ca="1">OFFSET(方块表!$I$2,MATCH(F420,方块表!B:B,0)-2,0,1,1)</f>
        <v>橙色钢化玻璃窗格</v>
      </c>
      <c r="K420" s="54" t="str">
        <f>IF(COUNTIF(B$1:$B420,B420)=1,VLOOKUP(B420,图纸表!$A:$D,4,1),"")</f>
        <v/>
      </c>
    </row>
    <row r="421" spans="1:11">
      <c r="A421" s="54">
        <f t="shared" si="49"/>
        <v>420</v>
      </c>
      <c r="B421" s="71">
        <v>37</v>
      </c>
      <c r="C421" s="71">
        <v>160</v>
      </c>
      <c r="D421" s="71">
        <v>12</v>
      </c>
      <c r="E421" s="71">
        <v>21</v>
      </c>
      <c r="F421" s="72">
        <f t="shared" si="50"/>
        <v>116012</v>
      </c>
      <c r="G421" s="73">
        <f ca="1">OFFSET(方块表!$K$2,MATCH(F421,方块表!B:B,0)-2,0,1,1)</f>
        <v>8</v>
      </c>
      <c r="H421" s="73">
        <f t="shared" ca="1" si="51"/>
        <v>168</v>
      </c>
      <c r="I421" s="73">
        <f t="shared" si="52"/>
        <v>21</v>
      </c>
      <c r="J421" s="72" t="str">
        <f ca="1">OFFSET(方块表!$I$2,MATCH(F421,方块表!B:B,0)-2,0,1,1)</f>
        <v>棕色钢化玻璃窗格</v>
      </c>
      <c r="K421" s="54" t="str">
        <f>IF(COUNTIF(B$1:$B421,B421)=1,VLOOKUP(B421,图纸表!$A:$D,4,1),"")</f>
        <v/>
      </c>
    </row>
    <row r="422" spans="1:11">
      <c r="A422" s="54">
        <f t="shared" si="49"/>
        <v>421</v>
      </c>
      <c r="B422" s="71">
        <v>37</v>
      </c>
      <c r="C422" s="71">
        <v>162</v>
      </c>
      <c r="D422" s="71">
        <v>1</v>
      </c>
      <c r="E422" s="71">
        <v>20</v>
      </c>
      <c r="F422" s="72">
        <f t="shared" si="50"/>
        <v>116201</v>
      </c>
      <c r="G422" s="73">
        <f ca="1">OFFSET(方块表!$K$2,MATCH(F422,方块表!B:B,0)-2,0,1,1)</f>
        <v>2</v>
      </c>
      <c r="H422" s="73">
        <f t="shared" ca="1" si="51"/>
        <v>40</v>
      </c>
      <c r="I422" s="73">
        <f t="shared" si="52"/>
        <v>20</v>
      </c>
      <c r="J422" s="72" t="str">
        <f ca="1">OFFSET(方块表!$I$2,MATCH(F422,方块表!B:B,0)-2,0,1,1)</f>
        <v>暗橡树木</v>
      </c>
      <c r="K422" s="54" t="str">
        <f>IF(COUNTIF(B$1:$B422,B422)=1,VLOOKUP(B422,图纸表!$A:$D,4,1),"")</f>
        <v/>
      </c>
    </row>
    <row r="423" spans="1:11">
      <c r="A423" s="54">
        <f t="shared" si="49"/>
        <v>422</v>
      </c>
      <c r="B423" s="71">
        <v>37</v>
      </c>
      <c r="C423" s="71">
        <v>171</v>
      </c>
      <c r="D423" s="71">
        <v>8</v>
      </c>
      <c r="E423" s="71">
        <v>12</v>
      </c>
      <c r="F423" s="72">
        <f t="shared" si="50"/>
        <v>117108</v>
      </c>
      <c r="G423" s="73">
        <f ca="1">OFFSET(方块表!$K$2,MATCH(F423,方块表!B:B,0)-2,0,1,1)</f>
        <v>4</v>
      </c>
      <c r="H423" s="73">
        <f t="shared" ca="1" si="51"/>
        <v>48</v>
      </c>
      <c r="I423" s="73">
        <f t="shared" si="52"/>
        <v>12</v>
      </c>
      <c r="J423" s="72" t="str">
        <f ca="1">OFFSET(方块表!$I$2,MATCH(F423,方块表!B:B,0)-2,0,1,1)</f>
        <v>浅灰色地毯</v>
      </c>
      <c r="K423" s="54" t="str">
        <f>IF(COUNTIF(B$1:$B423,B423)=1,VLOOKUP(B423,图纸表!$A:$D,4,1),"")</f>
        <v/>
      </c>
    </row>
    <row r="424" spans="1:11">
      <c r="A424" s="54">
        <f t="shared" si="49"/>
        <v>423</v>
      </c>
      <c r="B424" s="71">
        <v>38</v>
      </c>
      <c r="C424" s="71">
        <v>2</v>
      </c>
      <c r="D424" s="71">
        <v>0</v>
      </c>
      <c r="E424" s="71">
        <v>25</v>
      </c>
      <c r="F424" s="72">
        <f t="shared" si="50"/>
        <v>100200</v>
      </c>
      <c r="G424" s="73">
        <f ca="1">OFFSET(方块表!$K$2,MATCH(F424,方块表!B:B,0)-2,0,1,1)</f>
        <v>2</v>
      </c>
      <c r="H424" s="73">
        <f t="shared" ca="1" si="51"/>
        <v>50</v>
      </c>
      <c r="I424" s="73">
        <f t="shared" si="52"/>
        <v>25</v>
      </c>
      <c r="J424" s="72" t="str">
        <f ca="1">OFFSET(方块表!$I$2,MATCH(F424,方块表!B:B,0)-2,0,1,1)</f>
        <v>草方块</v>
      </c>
      <c r="K424" s="54" t="str">
        <f>IF(COUNTIF(B$1:$B424,B424)=1,VLOOKUP(B424,图纸表!$A:$D,4,1),"")</f>
        <v>2build_10_23x34x23-1.schematic</v>
      </c>
    </row>
    <row r="425" spans="1:11">
      <c r="A425" s="54">
        <f t="shared" si="49"/>
        <v>424</v>
      </c>
      <c r="B425" s="71">
        <v>38</v>
      </c>
      <c r="C425" s="71">
        <v>3</v>
      </c>
      <c r="D425" s="71">
        <v>0</v>
      </c>
      <c r="E425" s="71">
        <v>1</v>
      </c>
      <c r="F425" s="72">
        <f t="shared" si="50"/>
        <v>100300</v>
      </c>
      <c r="G425" s="73">
        <f ca="1">OFFSET(方块表!$K$2,MATCH(F425,方块表!B:B,0)-2,0,1,1)</f>
        <v>2</v>
      </c>
      <c r="H425" s="73">
        <f t="shared" ca="1" si="51"/>
        <v>2</v>
      </c>
      <c r="I425" s="73">
        <f t="shared" si="52"/>
        <v>1</v>
      </c>
      <c r="J425" s="72" t="str">
        <f ca="1">OFFSET(方块表!$I$2,MATCH(F425,方块表!B:B,0)-2,0,1,1)</f>
        <v>泥土</v>
      </c>
      <c r="K425" s="54" t="str">
        <f>IF(COUNTIF(B$1:$B425,B425)=1,VLOOKUP(B425,图纸表!$A:$D,4,1),"")</f>
        <v/>
      </c>
    </row>
    <row r="426" spans="1:11">
      <c r="A426" s="54">
        <f t="shared" si="49"/>
        <v>425</v>
      </c>
      <c r="B426" s="71">
        <v>38</v>
      </c>
      <c r="C426" s="71">
        <v>5</v>
      </c>
      <c r="D426" s="71">
        <v>0</v>
      </c>
      <c r="E426" s="71">
        <v>135</v>
      </c>
      <c r="F426" s="72">
        <f t="shared" si="50"/>
        <v>100500</v>
      </c>
      <c r="G426" s="73">
        <f ca="1">OFFSET(方块表!$K$2,MATCH(F426,方块表!B:B,0)-2,0,1,1)</f>
        <v>4</v>
      </c>
      <c r="H426" s="73">
        <f t="shared" ca="1" si="51"/>
        <v>540</v>
      </c>
      <c r="I426" s="73">
        <f t="shared" si="52"/>
        <v>135</v>
      </c>
      <c r="J426" s="72" t="str">
        <f ca="1">OFFSET(方块表!$I$2,MATCH(F426,方块表!B:B,0)-2,0,1,1)</f>
        <v>橡木板</v>
      </c>
      <c r="K426" s="54" t="str">
        <f>IF(COUNTIF(B$1:$B426,B426)=1,VLOOKUP(B426,图纸表!$A:$D,4,1),"")</f>
        <v/>
      </c>
    </row>
    <row r="427" spans="1:11">
      <c r="A427" s="54">
        <f t="shared" si="49"/>
        <v>426</v>
      </c>
      <c r="B427" s="71">
        <v>38</v>
      </c>
      <c r="C427" s="71">
        <v>5</v>
      </c>
      <c r="D427" s="71">
        <v>1</v>
      </c>
      <c r="E427" s="71">
        <v>403</v>
      </c>
      <c r="F427" s="72">
        <f t="shared" si="50"/>
        <v>100501</v>
      </c>
      <c r="G427" s="73">
        <f ca="1">OFFSET(方块表!$K$2,MATCH(F427,方块表!B:B,0)-2,0,1,1)</f>
        <v>4</v>
      </c>
      <c r="H427" s="73">
        <f t="shared" ca="1" si="51"/>
        <v>1612</v>
      </c>
      <c r="I427" s="73">
        <f t="shared" si="52"/>
        <v>403</v>
      </c>
      <c r="J427" s="72" t="str">
        <f ca="1">OFFSET(方块表!$I$2,MATCH(F427,方块表!B:B,0)-2,0,1,1)</f>
        <v>云杉木板</v>
      </c>
      <c r="K427" s="54" t="str">
        <f>IF(COUNTIF(B$1:$B427,B427)=1,VLOOKUP(B427,图纸表!$A:$D,4,1),"")</f>
        <v/>
      </c>
    </row>
    <row r="428" spans="1:11">
      <c r="A428" s="54">
        <f t="shared" si="49"/>
        <v>427</v>
      </c>
      <c r="B428" s="71">
        <v>38</v>
      </c>
      <c r="C428" s="71">
        <v>5</v>
      </c>
      <c r="D428" s="71">
        <v>2</v>
      </c>
      <c r="E428" s="71">
        <v>388</v>
      </c>
      <c r="F428" s="72">
        <f t="shared" si="50"/>
        <v>100502</v>
      </c>
      <c r="G428" s="73">
        <f ca="1">OFFSET(方块表!$K$2,MATCH(F428,方块表!B:B,0)-2,0,1,1)</f>
        <v>4</v>
      </c>
      <c r="H428" s="73">
        <f t="shared" ca="1" si="51"/>
        <v>1552</v>
      </c>
      <c r="I428" s="73">
        <f t="shared" si="52"/>
        <v>388</v>
      </c>
      <c r="J428" s="72" t="str">
        <f ca="1">OFFSET(方块表!$I$2,MATCH(F428,方块表!B:B,0)-2,0,1,1)</f>
        <v>桦树木板</v>
      </c>
      <c r="K428" s="54" t="str">
        <f>IF(COUNTIF(B$1:$B428,B428)=1,VLOOKUP(B428,图纸表!$A:$D,4,1),"")</f>
        <v/>
      </c>
    </row>
    <row r="429" spans="1:11">
      <c r="A429" s="54">
        <f t="shared" si="49"/>
        <v>428</v>
      </c>
      <c r="B429" s="71">
        <v>38</v>
      </c>
      <c r="C429" s="71">
        <v>17</v>
      </c>
      <c r="D429" s="71">
        <v>3</v>
      </c>
      <c r="E429" s="71">
        <v>278</v>
      </c>
      <c r="F429" s="72">
        <f t="shared" si="50"/>
        <v>101703</v>
      </c>
      <c r="G429" s="73">
        <f ca="1">OFFSET(方块表!$K$2,MATCH(F429,方块表!B:B,0)-2,0,1,1)</f>
        <v>2</v>
      </c>
      <c r="H429" s="73">
        <f t="shared" ca="1" si="51"/>
        <v>556</v>
      </c>
      <c r="I429" s="73">
        <f t="shared" si="52"/>
        <v>278</v>
      </c>
      <c r="J429" s="72" t="str">
        <f ca="1">OFFSET(方块表!$I$2,MATCH(F429,方块表!B:B,0)-2,0,1,1)</f>
        <v>丛林木</v>
      </c>
      <c r="K429" s="54" t="str">
        <f>IF(COUNTIF(B$1:$B429,B429)=1,VLOOKUP(B429,图纸表!$A:$D,4,1),"")</f>
        <v/>
      </c>
    </row>
    <row r="430" spans="1:11">
      <c r="A430" s="54">
        <f t="shared" si="49"/>
        <v>429</v>
      </c>
      <c r="B430" s="71">
        <v>38</v>
      </c>
      <c r="C430" s="71">
        <v>18</v>
      </c>
      <c r="D430" s="71">
        <v>0</v>
      </c>
      <c r="E430" s="71">
        <v>53</v>
      </c>
      <c r="F430" s="72">
        <f t="shared" si="50"/>
        <v>101800</v>
      </c>
      <c r="G430" s="73">
        <f ca="1">OFFSET(方块表!$K$2,MATCH(F430,方块表!B:B,0)-2,0,1,1)</f>
        <v>6</v>
      </c>
      <c r="H430" s="73">
        <f t="shared" ca="1" si="51"/>
        <v>318</v>
      </c>
      <c r="I430" s="73">
        <f t="shared" si="52"/>
        <v>53</v>
      </c>
      <c r="J430" s="72" t="str">
        <f ca="1">OFFSET(方块表!$I$2,MATCH(F430,方块表!B:B,0)-2,0,1,1)</f>
        <v>橡树叶</v>
      </c>
      <c r="K430" s="54" t="str">
        <f>IF(COUNTIF(B$1:$B430,B430)=1,VLOOKUP(B430,图纸表!$A:$D,4,1),"")</f>
        <v/>
      </c>
    </row>
    <row r="431" spans="1:11">
      <c r="A431" s="54">
        <f t="shared" si="49"/>
        <v>430</v>
      </c>
      <c r="B431" s="71">
        <v>38</v>
      </c>
      <c r="C431" s="71">
        <v>18</v>
      </c>
      <c r="D431" s="71">
        <v>3</v>
      </c>
      <c r="E431" s="71">
        <v>24</v>
      </c>
      <c r="F431" s="72">
        <f t="shared" si="50"/>
        <v>101803</v>
      </c>
      <c r="G431" s="73">
        <f ca="1">OFFSET(方块表!$K$2,MATCH(F431,方块表!B:B,0)-2,0,1,1)</f>
        <v>6</v>
      </c>
      <c r="H431" s="73">
        <f t="shared" ca="1" si="51"/>
        <v>144</v>
      </c>
      <c r="I431" s="73">
        <f t="shared" si="52"/>
        <v>24</v>
      </c>
      <c r="J431" s="72" t="str">
        <f ca="1">OFFSET(方块表!$I$2,MATCH(F431,方块表!B:B,0)-2,0,1,1)</f>
        <v>丛林树叶</v>
      </c>
      <c r="K431" s="54" t="str">
        <f>IF(COUNTIF(B$1:$B431,B431)=1,VLOOKUP(B431,图纸表!$A:$D,4,1),"")</f>
        <v/>
      </c>
    </row>
    <row r="432" spans="1:11">
      <c r="A432" s="54">
        <f t="shared" si="49"/>
        <v>431</v>
      </c>
      <c r="B432" s="71">
        <v>38</v>
      </c>
      <c r="C432" s="71">
        <v>18</v>
      </c>
      <c r="D432" s="71">
        <v>0</v>
      </c>
      <c r="E432" s="71">
        <v>36</v>
      </c>
      <c r="F432" s="72">
        <f t="shared" si="50"/>
        <v>101800</v>
      </c>
      <c r="G432" s="73">
        <f ca="1">OFFSET(方块表!$K$2,MATCH(F432,方块表!B:B,0)-2,0,1,1)</f>
        <v>6</v>
      </c>
      <c r="H432" s="73">
        <f t="shared" ca="1" si="51"/>
        <v>216</v>
      </c>
      <c r="I432" s="73">
        <f t="shared" si="52"/>
        <v>36</v>
      </c>
      <c r="J432" s="72" t="str">
        <f ca="1">OFFSET(方块表!$I$2,MATCH(F432,方块表!B:B,0)-2,0,1,1)</f>
        <v>橡树叶</v>
      </c>
      <c r="K432" s="54" t="str">
        <f>IF(COUNTIF(B$1:$B432,B432)=1,VLOOKUP(B432,图纸表!$A:$D,4,1),"")</f>
        <v/>
      </c>
    </row>
    <row r="433" spans="1:11">
      <c r="A433" s="54">
        <f t="shared" si="49"/>
        <v>432</v>
      </c>
      <c r="B433" s="71">
        <v>38</v>
      </c>
      <c r="C433" s="71">
        <v>18</v>
      </c>
      <c r="D433" s="71">
        <v>3</v>
      </c>
      <c r="E433" s="71">
        <v>39</v>
      </c>
      <c r="F433" s="72">
        <f t="shared" si="50"/>
        <v>101803</v>
      </c>
      <c r="G433" s="73">
        <f ca="1">OFFSET(方块表!$K$2,MATCH(F433,方块表!B:B,0)-2,0,1,1)</f>
        <v>6</v>
      </c>
      <c r="H433" s="73">
        <f t="shared" ca="1" si="51"/>
        <v>234</v>
      </c>
      <c r="I433" s="73">
        <f t="shared" si="52"/>
        <v>39</v>
      </c>
      <c r="J433" s="72" t="str">
        <f ca="1">OFFSET(方块表!$I$2,MATCH(F433,方块表!B:B,0)-2,0,1,1)</f>
        <v>丛林树叶</v>
      </c>
      <c r="K433" s="54" t="str">
        <f>IF(COUNTIF(B$1:$B433,B433)=1,VLOOKUP(B433,图纸表!$A:$D,4,1),"")</f>
        <v/>
      </c>
    </row>
    <row r="434" spans="1:11">
      <c r="A434" s="54">
        <f t="shared" si="49"/>
        <v>433</v>
      </c>
      <c r="B434" s="71">
        <v>38</v>
      </c>
      <c r="C434" s="71">
        <v>30</v>
      </c>
      <c r="D434" s="71">
        <v>0</v>
      </c>
      <c r="E434" s="71">
        <v>26</v>
      </c>
      <c r="F434" s="72">
        <f t="shared" si="50"/>
        <v>103000</v>
      </c>
      <c r="G434" s="73">
        <f ca="1">OFFSET(方块表!$K$2,MATCH(F434,方块表!B:B,0)-2,0,1,1)</f>
        <v>6</v>
      </c>
      <c r="H434" s="73">
        <f t="shared" ca="1" si="51"/>
        <v>156</v>
      </c>
      <c r="I434" s="73">
        <f t="shared" si="52"/>
        <v>26</v>
      </c>
      <c r="J434" s="72" t="str">
        <f ca="1">OFFSET(方块表!$I$2,MATCH(F434,方块表!B:B,0)-2,0,1,1)</f>
        <v>蜘蛛网</v>
      </c>
      <c r="K434" s="54" t="str">
        <f>IF(COUNTIF(B$1:$B434,B434)=1,VLOOKUP(B434,图纸表!$A:$D,4,1),"")</f>
        <v/>
      </c>
    </row>
    <row r="435" spans="1:11">
      <c r="A435" s="54">
        <f t="shared" si="49"/>
        <v>434</v>
      </c>
      <c r="B435" s="71">
        <v>38</v>
      </c>
      <c r="C435" s="71">
        <v>44</v>
      </c>
      <c r="D435" s="71">
        <v>0</v>
      </c>
      <c r="E435" s="71">
        <v>25</v>
      </c>
      <c r="F435" s="72">
        <f t="shared" si="50"/>
        <v>104400</v>
      </c>
      <c r="G435" s="73">
        <f ca="1">OFFSET(方块表!$K$2,MATCH(F435,方块表!B:B,0)-2,0,1,1)</f>
        <v>6</v>
      </c>
      <c r="H435" s="73">
        <f t="shared" ca="1" si="51"/>
        <v>150</v>
      </c>
      <c r="I435" s="73">
        <f t="shared" si="52"/>
        <v>25</v>
      </c>
      <c r="J435" s="72" t="str">
        <f ca="1">OFFSET(方块表!$I$2,MATCH(F435,方块表!B:B,0)-2,0,1,1)</f>
        <v>石板</v>
      </c>
      <c r="K435" s="54" t="str">
        <f>IF(COUNTIF(B$1:$B435,B435)=1,VLOOKUP(B435,图纸表!$A:$D,4,1),"")</f>
        <v/>
      </c>
    </row>
    <row r="436" spans="1:11">
      <c r="A436" s="54">
        <f t="shared" si="49"/>
        <v>435</v>
      </c>
      <c r="B436" s="71">
        <v>38</v>
      </c>
      <c r="C436" s="71">
        <v>44</v>
      </c>
      <c r="D436" s="71">
        <v>6</v>
      </c>
      <c r="E436" s="71">
        <v>53</v>
      </c>
      <c r="F436" s="72">
        <f t="shared" si="50"/>
        <v>104406</v>
      </c>
      <c r="G436" s="73">
        <f ca="1">OFFSET(方块表!$K$2,MATCH(F436,方块表!B:B,0)-2,0,1,1)</f>
        <v>6</v>
      </c>
      <c r="H436" s="73">
        <f t="shared" ca="1" si="51"/>
        <v>318</v>
      </c>
      <c r="I436" s="73">
        <f t="shared" si="52"/>
        <v>53</v>
      </c>
      <c r="J436" s="72" t="str">
        <f ca="1">OFFSET(方块表!$I$2,MATCH(F436,方块表!B:B,0)-2,0,1,1)</f>
        <v>暗砖板</v>
      </c>
      <c r="K436" s="54" t="str">
        <f>IF(COUNTIF(B$1:$B436,B436)=1,VLOOKUP(B436,图纸表!$A:$D,4,1),"")</f>
        <v/>
      </c>
    </row>
    <row r="437" spans="1:11">
      <c r="A437" s="54">
        <f t="shared" si="49"/>
        <v>436</v>
      </c>
      <c r="B437" s="71">
        <v>38</v>
      </c>
      <c r="C437" s="71">
        <v>44</v>
      </c>
      <c r="D437" s="71">
        <v>6</v>
      </c>
      <c r="E437" s="71">
        <v>63</v>
      </c>
      <c r="F437" s="72">
        <f t="shared" si="50"/>
        <v>104406</v>
      </c>
      <c r="G437" s="73">
        <f ca="1">OFFSET(方块表!$K$2,MATCH(F437,方块表!B:B,0)-2,0,1,1)</f>
        <v>6</v>
      </c>
      <c r="H437" s="73">
        <f t="shared" ca="1" si="51"/>
        <v>378</v>
      </c>
      <c r="I437" s="73">
        <f t="shared" si="52"/>
        <v>63</v>
      </c>
      <c r="J437" s="72" t="str">
        <f ca="1">OFFSET(方块表!$I$2,MATCH(F437,方块表!B:B,0)-2,0,1,1)</f>
        <v>暗砖板</v>
      </c>
      <c r="K437" s="54" t="str">
        <f>IF(COUNTIF(B$1:$B437,B437)=1,VLOOKUP(B437,图纸表!$A:$D,4,1),"")</f>
        <v/>
      </c>
    </row>
    <row r="438" spans="1:11">
      <c r="A438" s="54">
        <f t="shared" si="49"/>
        <v>437</v>
      </c>
      <c r="B438" s="71">
        <v>38</v>
      </c>
      <c r="C438" s="71">
        <v>53</v>
      </c>
      <c r="D438" s="71">
        <v>0</v>
      </c>
      <c r="E438" s="71">
        <v>126</v>
      </c>
      <c r="F438" s="72">
        <f t="shared" si="50"/>
        <v>105300</v>
      </c>
      <c r="G438" s="73">
        <f ca="1">OFFSET(方块表!$K$2,MATCH(F438,方块表!B:B,0)-2,0,1,1)</f>
        <v>6</v>
      </c>
      <c r="H438" s="73">
        <f t="shared" ca="1" si="51"/>
        <v>756</v>
      </c>
      <c r="I438" s="73">
        <f t="shared" si="52"/>
        <v>126</v>
      </c>
      <c r="J438" s="72" t="str">
        <f ca="1">OFFSET(方块表!$I$2,MATCH(F438,方块表!B:B,0)-2,0,1,1)</f>
        <v>橡木楼梯</v>
      </c>
      <c r="K438" s="54" t="str">
        <f>IF(COUNTIF(B$1:$B438,B438)=1,VLOOKUP(B438,图纸表!$A:$D,4,1),"")</f>
        <v/>
      </c>
    </row>
    <row r="439" spans="1:11">
      <c r="A439" s="54">
        <f t="shared" si="49"/>
        <v>438</v>
      </c>
      <c r="B439" s="71">
        <v>38</v>
      </c>
      <c r="C439" s="71">
        <v>324</v>
      </c>
      <c r="D439" s="71">
        <v>0</v>
      </c>
      <c r="E439" s="71">
        <v>1</v>
      </c>
      <c r="F439" s="72">
        <f t="shared" ref="F439:F472" si="53">_xlfn.NUMBERVALUE(CONCATENATE(1,IF(LEN(C439)=1,"00"&amp;C439,IF(LEN(C439)=2,"0"&amp;C439,C439)),IF(LEN(D439)=1,"0"&amp;D439,D439)))</f>
        <v>132400</v>
      </c>
      <c r="G439" s="73">
        <f ca="1">OFFSET(方块表!$K$2,MATCH(F439,方块表!B:B,0)-2,0,1,1)</f>
        <v>8</v>
      </c>
      <c r="H439" s="73">
        <f t="shared" ref="H439:H472" ca="1" si="54">G439*E439</f>
        <v>8</v>
      </c>
      <c r="I439" s="73">
        <f t="shared" ref="I439:I472" si="55">E439</f>
        <v>1</v>
      </c>
      <c r="J439" s="72" t="str">
        <f ca="1">OFFSET(方块表!$I$2,MATCH(F439,方块表!B:B,0)-2,0,1,1)</f>
        <v>item木门</v>
      </c>
      <c r="K439" s="54" t="str">
        <f>IF(COUNTIF(B$1:$B439,B439)=1,VLOOKUP(B439,图纸表!$A:$D,4,1),"")</f>
        <v/>
      </c>
    </row>
    <row r="440" spans="1:11">
      <c r="A440" s="54">
        <f t="shared" si="49"/>
        <v>439</v>
      </c>
      <c r="B440" s="71">
        <v>38</v>
      </c>
      <c r="C440" s="71">
        <v>65</v>
      </c>
      <c r="D440" s="71">
        <v>0</v>
      </c>
      <c r="E440" s="71">
        <v>28</v>
      </c>
      <c r="F440" s="72">
        <f t="shared" si="53"/>
        <v>106500</v>
      </c>
      <c r="G440" s="73">
        <f ca="1">OFFSET(方块表!$K$2,MATCH(F440,方块表!B:B,0)-2,0,1,1)</f>
        <v>8</v>
      </c>
      <c r="H440" s="73">
        <f t="shared" ca="1" si="54"/>
        <v>224</v>
      </c>
      <c r="I440" s="73">
        <f t="shared" si="55"/>
        <v>28</v>
      </c>
      <c r="J440" s="72" t="str">
        <f ca="1">OFFSET(方块表!$I$2,MATCH(F440,方块表!B:B,0)-2,0,1,1)</f>
        <v>梯子</v>
      </c>
      <c r="K440" s="54" t="str">
        <f>IF(COUNTIF(B$1:$B440,B440)=1,VLOOKUP(B440,图纸表!$A:$D,4,1),"")</f>
        <v/>
      </c>
    </row>
    <row r="441" spans="1:11">
      <c r="A441" s="54">
        <f t="shared" si="49"/>
        <v>440</v>
      </c>
      <c r="B441" s="71">
        <v>38</v>
      </c>
      <c r="C441" s="71">
        <v>85</v>
      </c>
      <c r="D441" s="71">
        <v>0</v>
      </c>
      <c r="E441" s="71">
        <v>23</v>
      </c>
      <c r="F441" s="72">
        <f t="shared" si="53"/>
        <v>108500</v>
      </c>
      <c r="G441" s="73">
        <f ca="1">OFFSET(方块表!$K$2,MATCH(F441,方块表!B:B,0)-2,0,1,1)</f>
        <v>6</v>
      </c>
      <c r="H441" s="73">
        <f t="shared" ca="1" si="54"/>
        <v>138</v>
      </c>
      <c r="I441" s="73">
        <f t="shared" si="55"/>
        <v>23</v>
      </c>
      <c r="J441" s="72" t="str">
        <f ca="1">OFFSET(方块表!$I$2,MATCH(F441,方块表!B:B,0)-2,0,1,1)</f>
        <v>橡木栅栏</v>
      </c>
      <c r="K441" s="54" t="str">
        <f>IF(COUNTIF(B$1:$B441,B441)=1,VLOOKUP(B441,图纸表!$A:$D,4,1),"")</f>
        <v/>
      </c>
    </row>
    <row r="442" spans="1:11">
      <c r="A442" s="54">
        <f t="shared" si="49"/>
        <v>441</v>
      </c>
      <c r="B442" s="71">
        <v>38</v>
      </c>
      <c r="C442" s="71">
        <v>95</v>
      </c>
      <c r="D442" s="71">
        <v>8</v>
      </c>
      <c r="E442" s="71">
        <v>1</v>
      </c>
      <c r="F442" s="72">
        <f t="shared" si="53"/>
        <v>109508</v>
      </c>
      <c r="G442" s="73">
        <f ca="1">OFFSET(方块表!$K$2,MATCH(F442,方块表!B:B,0)-2,0,1,1)</f>
        <v>6</v>
      </c>
      <c r="H442" s="73">
        <f t="shared" ca="1" si="54"/>
        <v>6</v>
      </c>
      <c r="I442" s="73">
        <f t="shared" si="55"/>
        <v>1</v>
      </c>
      <c r="J442" s="72" t="str">
        <f ca="1">OFFSET(方块表!$I$2,MATCH(F442,方块表!B:B,0)-2,0,1,1)</f>
        <v>浅灰色钢化玻璃</v>
      </c>
      <c r="K442" s="54" t="str">
        <f>IF(COUNTIF(B$1:$B442,B442)=1,VLOOKUP(B442,图纸表!$A:$D,4,1),"")</f>
        <v/>
      </c>
    </row>
    <row r="443" spans="1:11">
      <c r="A443" s="54">
        <f t="shared" si="49"/>
        <v>442</v>
      </c>
      <c r="B443" s="71">
        <v>38</v>
      </c>
      <c r="C443" s="71">
        <v>96</v>
      </c>
      <c r="D443" s="71">
        <v>0</v>
      </c>
      <c r="E443" s="71">
        <v>1</v>
      </c>
      <c r="F443" s="72">
        <f t="shared" si="53"/>
        <v>109600</v>
      </c>
      <c r="G443" s="73">
        <f ca="1">OFFSET(方块表!$K$2,MATCH(F443,方块表!B:B,0)-2,0,1,1)</f>
        <v>8</v>
      </c>
      <c r="H443" s="73">
        <f t="shared" ca="1" si="54"/>
        <v>8</v>
      </c>
      <c r="I443" s="73">
        <f t="shared" si="55"/>
        <v>1</v>
      </c>
      <c r="J443" s="72" t="str">
        <f ca="1">OFFSET(方块表!$I$2,MATCH(F443,方块表!B:B,0)-2,0,1,1)</f>
        <v>活板门</v>
      </c>
      <c r="K443" s="54" t="str">
        <f>IF(COUNTIF(B$1:$B443,B443)=1,VLOOKUP(B443,图纸表!$A:$D,4,1),"")</f>
        <v/>
      </c>
    </row>
    <row r="444" spans="1:11">
      <c r="A444" s="54">
        <f t="shared" si="49"/>
        <v>443</v>
      </c>
      <c r="B444" s="71">
        <v>38</v>
      </c>
      <c r="C444" s="71">
        <v>98</v>
      </c>
      <c r="D444" s="71">
        <v>0</v>
      </c>
      <c r="E444" s="71">
        <v>500</v>
      </c>
      <c r="F444" s="72">
        <f t="shared" si="53"/>
        <v>109800</v>
      </c>
      <c r="G444" s="73">
        <f ca="1">OFFSET(方块表!$K$2,MATCH(F444,方块表!B:B,0)-2,0,1,1)</f>
        <v>4</v>
      </c>
      <c r="H444" s="73">
        <f t="shared" ca="1" si="54"/>
        <v>2000</v>
      </c>
      <c r="I444" s="73">
        <f t="shared" si="55"/>
        <v>500</v>
      </c>
      <c r="J444" s="72" t="str">
        <f ca="1">OFFSET(方块表!$I$2,MATCH(F444,方块表!B:B,0)-2,0,1,1)</f>
        <v>石砖</v>
      </c>
      <c r="K444" s="54" t="str">
        <f>IF(COUNTIF(B$1:$B444,B444)=1,VLOOKUP(B444,图纸表!$A:$D,4,1),"")</f>
        <v/>
      </c>
    </row>
    <row r="445" spans="1:11">
      <c r="A445" s="54">
        <f t="shared" si="49"/>
        <v>444</v>
      </c>
      <c r="B445" s="71">
        <v>38</v>
      </c>
      <c r="C445" s="71">
        <v>109</v>
      </c>
      <c r="D445" s="71">
        <v>0</v>
      </c>
      <c r="E445" s="71">
        <v>31</v>
      </c>
      <c r="F445" s="72">
        <f t="shared" si="53"/>
        <v>110900</v>
      </c>
      <c r="G445" s="73">
        <f ca="1">OFFSET(方块表!$K$2,MATCH(F445,方块表!B:B,0)-2,0,1,1)</f>
        <v>6</v>
      </c>
      <c r="H445" s="73">
        <f t="shared" ca="1" si="54"/>
        <v>186</v>
      </c>
      <c r="I445" s="73">
        <f t="shared" si="55"/>
        <v>31</v>
      </c>
      <c r="J445" s="72" t="str">
        <f ca="1">OFFSET(方块表!$I$2,MATCH(F445,方块表!B:B,0)-2,0,1,1)</f>
        <v>石砖楼梯</v>
      </c>
      <c r="K445" s="54" t="str">
        <f>IF(COUNTIF(B$1:$B445,B445)=1,VLOOKUP(B445,图纸表!$A:$D,4,1),"")</f>
        <v/>
      </c>
    </row>
    <row r="446" spans="1:11">
      <c r="A446" s="54">
        <f t="shared" si="49"/>
        <v>445</v>
      </c>
      <c r="B446" s="71">
        <v>38</v>
      </c>
      <c r="C446" s="71">
        <v>112</v>
      </c>
      <c r="D446" s="71">
        <v>0</v>
      </c>
      <c r="E446" s="71">
        <v>132</v>
      </c>
      <c r="F446" s="72">
        <f t="shared" si="53"/>
        <v>111200</v>
      </c>
      <c r="G446" s="73">
        <f ca="1">OFFSET(方块表!$K$2,MATCH(F446,方块表!B:B,0)-2,0,1,1)</f>
        <v>4</v>
      </c>
      <c r="H446" s="73">
        <f t="shared" ca="1" si="54"/>
        <v>528</v>
      </c>
      <c r="I446" s="73">
        <f t="shared" si="55"/>
        <v>132</v>
      </c>
      <c r="J446" s="72" t="str">
        <f ca="1">OFFSET(方块表!$I$2,MATCH(F446,方块表!B:B,0)-2,0,1,1)</f>
        <v>暗砖</v>
      </c>
      <c r="K446" s="54" t="str">
        <f>IF(COUNTIF(B$1:$B446,B446)=1,VLOOKUP(B446,图纸表!$A:$D,4,1),"")</f>
        <v/>
      </c>
    </row>
    <row r="447" spans="1:11">
      <c r="A447" s="54">
        <f t="shared" si="49"/>
        <v>446</v>
      </c>
      <c r="B447" s="71">
        <v>38</v>
      </c>
      <c r="C447" s="71">
        <v>114</v>
      </c>
      <c r="D447" s="71">
        <v>0</v>
      </c>
      <c r="E447" s="71">
        <v>178</v>
      </c>
      <c r="F447" s="72">
        <f t="shared" si="53"/>
        <v>111400</v>
      </c>
      <c r="G447" s="73">
        <f ca="1">OFFSET(方块表!$K$2,MATCH(F447,方块表!B:B,0)-2,0,1,1)</f>
        <v>6</v>
      </c>
      <c r="H447" s="73">
        <f t="shared" ca="1" si="54"/>
        <v>1068</v>
      </c>
      <c r="I447" s="73">
        <f t="shared" si="55"/>
        <v>178</v>
      </c>
      <c r="J447" s="72" t="str">
        <f ca="1">OFFSET(方块表!$I$2,MATCH(F447,方块表!B:B,0)-2,0,1,1)</f>
        <v>暗砖楼梯</v>
      </c>
      <c r="K447" s="54" t="str">
        <f>IF(COUNTIF(B$1:$B447,B447)=1,VLOOKUP(B447,图纸表!$A:$D,4,1),"")</f>
        <v/>
      </c>
    </row>
    <row r="448" spans="1:11">
      <c r="A448" s="54">
        <f t="shared" si="49"/>
        <v>447</v>
      </c>
      <c r="B448" s="71">
        <v>38</v>
      </c>
      <c r="C448" s="71">
        <v>126</v>
      </c>
      <c r="D448" s="71">
        <v>1</v>
      </c>
      <c r="E448" s="71">
        <v>9</v>
      </c>
      <c r="F448" s="72">
        <f t="shared" si="53"/>
        <v>112601</v>
      </c>
      <c r="G448" s="73">
        <f ca="1">OFFSET(方块表!$K$2,MATCH(F448,方块表!B:B,0)-2,0,1,1)</f>
        <v>6</v>
      </c>
      <c r="H448" s="73">
        <f t="shared" ca="1" si="54"/>
        <v>54</v>
      </c>
      <c r="I448" s="73">
        <f t="shared" si="55"/>
        <v>9</v>
      </c>
      <c r="J448" s="72" t="str">
        <f ca="1">OFFSET(方块表!$I$2,MATCH(F448,方块表!B:B,0)-2,0,1,1)</f>
        <v>单层云杉木板</v>
      </c>
      <c r="K448" s="54" t="str">
        <f>IF(COUNTIF(B$1:$B448,B448)=1,VLOOKUP(B448,图纸表!$A:$D,4,1),"")</f>
        <v/>
      </c>
    </row>
    <row r="449" spans="1:11">
      <c r="A449" s="54">
        <f t="shared" si="49"/>
        <v>448</v>
      </c>
      <c r="B449" s="71">
        <v>38</v>
      </c>
      <c r="C449" s="71">
        <v>126</v>
      </c>
      <c r="D449" s="71">
        <v>1</v>
      </c>
      <c r="E449" s="71">
        <v>5</v>
      </c>
      <c r="F449" s="72">
        <f t="shared" si="53"/>
        <v>112601</v>
      </c>
      <c r="G449" s="73">
        <f ca="1">OFFSET(方块表!$K$2,MATCH(F449,方块表!B:B,0)-2,0,1,1)</f>
        <v>6</v>
      </c>
      <c r="H449" s="73">
        <f t="shared" ca="1" si="54"/>
        <v>30</v>
      </c>
      <c r="I449" s="73">
        <f t="shared" si="55"/>
        <v>5</v>
      </c>
      <c r="J449" s="72" t="str">
        <f ca="1">OFFSET(方块表!$I$2,MATCH(F449,方块表!B:B,0)-2,0,1,1)</f>
        <v>单层云杉木板</v>
      </c>
      <c r="K449" s="54" t="str">
        <f>IF(COUNTIF(B$1:$B449,B449)=1,VLOOKUP(B449,图纸表!$A:$D,4,1),"")</f>
        <v/>
      </c>
    </row>
    <row r="450" spans="1:11">
      <c r="A450" s="54">
        <f t="shared" si="49"/>
        <v>449</v>
      </c>
      <c r="B450" s="71">
        <v>38</v>
      </c>
      <c r="C450" s="71">
        <v>139</v>
      </c>
      <c r="D450" s="71">
        <v>0</v>
      </c>
      <c r="E450" s="71">
        <v>68</v>
      </c>
      <c r="F450" s="72">
        <f t="shared" si="53"/>
        <v>113900</v>
      </c>
      <c r="G450" s="73">
        <f ca="1">OFFSET(方块表!$K$2,MATCH(F450,方块表!B:B,0)-2,0,1,1)</f>
        <v>6</v>
      </c>
      <c r="H450" s="73">
        <f t="shared" ca="1" si="54"/>
        <v>408</v>
      </c>
      <c r="I450" s="73">
        <f t="shared" si="55"/>
        <v>68</v>
      </c>
      <c r="J450" s="72" t="str">
        <f ca="1">OFFSET(方块表!$I$2,MATCH(F450,方块表!B:B,0)-2,0,1,1)</f>
        <v>鹅卵石墙</v>
      </c>
      <c r="K450" s="54" t="str">
        <f>IF(COUNTIF(B$1:$B450,B450)=1,VLOOKUP(B450,图纸表!$A:$D,4,1),"")</f>
        <v/>
      </c>
    </row>
    <row r="451" spans="1:11">
      <c r="A451" s="54">
        <f t="shared" si="49"/>
        <v>450</v>
      </c>
      <c r="B451" s="71">
        <v>38</v>
      </c>
      <c r="C451" s="71">
        <v>160</v>
      </c>
      <c r="D451" s="71">
        <v>1</v>
      </c>
      <c r="E451" s="71">
        <v>36</v>
      </c>
      <c r="F451" s="72">
        <f t="shared" si="53"/>
        <v>116001</v>
      </c>
      <c r="G451" s="73">
        <f ca="1">OFFSET(方块表!$K$2,MATCH(F451,方块表!B:B,0)-2,0,1,1)</f>
        <v>8</v>
      </c>
      <c r="H451" s="73">
        <f t="shared" ca="1" si="54"/>
        <v>288</v>
      </c>
      <c r="I451" s="73">
        <f t="shared" si="55"/>
        <v>36</v>
      </c>
      <c r="J451" s="72" t="str">
        <f ca="1">OFFSET(方块表!$I$2,MATCH(F451,方块表!B:B,0)-2,0,1,1)</f>
        <v>橙色钢化玻璃窗格</v>
      </c>
      <c r="K451" s="54" t="str">
        <f>IF(COUNTIF(B$1:$B451,B451)=1,VLOOKUP(B451,图纸表!$A:$D,4,1),"")</f>
        <v/>
      </c>
    </row>
    <row r="452" spans="1:11">
      <c r="A452" s="54">
        <f t="shared" si="49"/>
        <v>451</v>
      </c>
      <c r="B452" s="71">
        <v>38</v>
      </c>
      <c r="C452" s="71">
        <v>160</v>
      </c>
      <c r="D452" s="71">
        <v>12</v>
      </c>
      <c r="E452" s="71">
        <v>36</v>
      </c>
      <c r="F452" s="72">
        <f t="shared" si="53"/>
        <v>116012</v>
      </c>
      <c r="G452" s="73">
        <f ca="1">OFFSET(方块表!$K$2,MATCH(F452,方块表!B:B,0)-2,0,1,1)</f>
        <v>8</v>
      </c>
      <c r="H452" s="73">
        <f t="shared" ca="1" si="54"/>
        <v>288</v>
      </c>
      <c r="I452" s="73">
        <f t="shared" si="55"/>
        <v>36</v>
      </c>
      <c r="J452" s="72" t="str">
        <f ca="1">OFFSET(方块表!$I$2,MATCH(F452,方块表!B:B,0)-2,0,1,1)</f>
        <v>棕色钢化玻璃窗格</v>
      </c>
      <c r="K452" s="54" t="str">
        <f>IF(COUNTIF(B$1:$B452,B452)=1,VLOOKUP(B452,图纸表!$A:$D,4,1),"")</f>
        <v/>
      </c>
    </row>
    <row r="453" spans="1:11">
      <c r="A453" s="54">
        <f t="shared" ref="A453:A516" si="56">ROW()-1</f>
        <v>452</v>
      </c>
      <c r="B453" s="71">
        <v>38</v>
      </c>
      <c r="C453" s="71">
        <v>162</v>
      </c>
      <c r="D453" s="71">
        <v>1</v>
      </c>
      <c r="E453" s="71">
        <v>63</v>
      </c>
      <c r="F453" s="72">
        <f t="shared" si="53"/>
        <v>116201</v>
      </c>
      <c r="G453" s="73">
        <f ca="1">OFFSET(方块表!$K$2,MATCH(F453,方块表!B:B,0)-2,0,1,1)</f>
        <v>2</v>
      </c>
      <c r="H453" s="73">
        <f t="shared" ca="1" si="54"/>
        <v>126</v>
      </c>
      <c r="I453" s="73">
        <f t="shared" si="55"/>
        <v>63</v>
      </c>
      <c r="J453" s="72" t="str">
        <f ca="1">OFFSET(方块表!$I$2,MATCH(F453,方块表!B:B,0)-2,0,1,1)</f>
        <v>暗橡树木</v>
      </c>
      <c r="K453" s="54" t="str">
        <f>IF(COUNTIF(B$1:$B453,B453)=1,VLOOKUP(B453,图纸表!$A:$D,4,1),"")</f>
        <v/>
      </c>
    </row>
    <row r="454" spans="1:11">
      <c r="A454" s="54">
        <f t="shared" si="56"/>
        <v>453</v>
      </c>
      <c r="B454" s="71">
        <v>38</v>
      </c>
      <c r="C454" s="71">
        <v>164</v>
      </c>
      <c r="D454" s="71">
        <v>0</v>
      </c>
      <c r="E454" s="71">
        <v>39</v>
      </c>
      <c r="F454" s="72">
        <f t="shared" si="53"/>
        <v>116400</v>
      </c>
      <c r="G454" s="73">
        <f ca="1">OFFSET(方块表!$K$2,MATCH(F454,方块表!B:B,0)-2,0,1,1)</f>
        <v>6</v>
      </c>
      <c r="H454" s="73">
        <f t="shared" ca="1" si="54"/>
        <v>234</v>
      </c>
      <c r="I454" s="73">
        <f t="shared" si="55"/>
        <v>39</v>
      </c>
      <c r="J454" s="72" t="str">
        <f ca="1">OFFSET(方块表!$I$2,MATCH(F454,方块表!B:B,0)-2,0,1,1)</f>
        <v>暗橡木楼梯</v>
      </c>
      <c r="K454" s="54" t="str">
        <f>IF(COUNTIF(B$1:$B454,B454)=1,VLOOKUP(B454,图纸表!$A:$D,4,1),"")</f>
        <v/>
      </c>
    </row>
    <row r="455" spans="1:11">
      <c r="A455" s="54">
        <f t="shared" si="56"/>
        <v>454</v>
      </c>
      <c r="B455" s="71">
        <v>38</v>
      </c>
      <c r="C455" s="71">
        <v>171</v>
      </c>
      <c r="D455" s="71">
        <v>7</v>
      </c>
      <c r="E455" s="71">
        <v>4</v>
      </c>
      <c r="F455" s="72">
        <f t="shared" si="53"/>
        <v>117107</v>
      </c>
      <c r="G455" s="73">
        <f ca="1">OFFSET(方块表!$K$2,MATCH(F455,方块表!B:B,0)-2,0,1,1)</f>
        <v>4</v>
      </c>
      <c r="H455" s="73">
        <f t="shared" ca="1" si="54"/>
        <v>16</v>
      </c>
      <c r="I455" s="73">
        <f t="shared" si="55"/>
        <v>4</v>
      </c>
      <c r="J455" s="72" t="str">
        <f ca="1">OFFSET(方块表!$I$2,MATCH(F455,方块表!B:B,0)-2,0,1,1)</f>
        <v>灰色地毯</v>
      </c>
      <c r="K455" s="54" t="str">
        <f>IF(COUNTIF(B$1:$B455,B455)=1,VLOOKUP(B455,图纸表!$A:$D,4,1),"")</f>
        <v/>
      </c>
    </row>
    <row r="456" spans="1:11">
      <c r="A456" s="54">
        <f t="shared" si="56"/>
        <v>455</v>
      </c>
      <c r="B456" s="71">
        <v>38</v>
      </c>
      <c r="C456" s="71">
        <v>171</v>
      </c>
      <c r="D456" s="71">
        <v>8</v>
      </c>
      <c r="E456" s="71">
        <v>22</v>
      </c>
      <c r="F456" s="72">
        <f t="shared" si="53"/>
        <v>117108</v>
      </c>
      <c r="G456" s="73">
        <f ca="1">OFFSET(方块表!$K$2,MATCH(F456,方块表!B:B,0)-2,0,1,1)</f>
        <v>4</v>
      </c>
      <c r="H456" s="73">
        <f t="shared" ca="1" si="54"/>
        <v>88</v>
      </c>
      <c r="I456" s="73">
        <f t="shared" si="55"/>
        <v>22</v>
      </c>
      <c r="J456" s="72" t="str">
        <f ca="1">OFFSET(方块表!$I$2,MATCH(F456,方块表!B:B,0)-2,0,1,1)</f>
        <v>浅灰色地毯</v>
      </c>
      <c r="K456" s="54" t="str">
        <f>IF(COUNTIF(B$1:$B456,B456)=1,VLOOKUP(B456,图纸表!$A:$D,4,1),"")</f>
        <v/>
      </c>
    </row>
    <row r="457" spans="1:11">
      <c r="A457" s="54">
        <f t="shared" si="56"/>
        <v>456</v>
      </c>
      <c r="B457" s="71">
        <v>38</v>
      </c>
      <c r="C457" s="71">
        <v>171</v>
      </c>
      <c r="D457" s="71">
        <v>12</v>
      </c>
      <c r="E457" s="71">
        <v>4</v>
      </c>
      <c r="F457" s="72">
        <f t="shared" si="53"/>
        <v>117112</v>
      </c>
      <c r="G457" s="73">
        <f ca="1">OFFSET(方块表!$K$2,MATCH(F457,方块表!B:B,0)-2,0,1,1)</f>
        <v>4</v>
      </c>
      <c r="H457" s="73">
        <f t="shared" ca="1" si="54"/>
        <v>16</v>
      </c>
      <c r="I457" s="73">
        <f t="shared" si="55"/>
        <v>4</v>
      </c>
      <c r="J457" s="72" t="str">
        <f ca="1">OFFSET(方块表!$I$2,MATCH(F457,方块表!B:B,0)-2,0,1,1)</f>
        <v>棕色地毯</v>
      </c>
      <c r="K457" s="54" t="str">
        <f>IF(COUNTIF(B$1:$B457,B457)=1,VLOOKUP(B457,图纸表!$A:$D,4,1),"")</f>
        <v/>
      </c>
    </row>
    <row r="458" spans="1:11">
      <c r="A458" s="54">
        <f t="shared" si="56"/>
        <v>457</v>
      </c>
      <c r="B458" s="71">
        <v>39</v>
      </c>
      <c r="C458" s="71">
        <v>44</v>
      </c>
      <c r="D458" s="71">
        <v>5</v>
      </c>
      <c r="E458" s="71">
        <v>3</v>
      </c>
      <c r="F458" s="72">
        <f t="shared" si="53"/>
        <v>104405</v>
      </c>
      <c r="G458" s="73">
        <f ca="1">OFFSET(方块表!$K$2,MATCH(F458,方块表!B:B,0)-2,0,1,1)</f>
        <v>6</v>
      </c>
      <c r="H458" s="73">
        <f t="shared" ca="1" si="54"/>
        <v>18</v>
      </c>
      <c r="I458" s="73">
        <f t="shared" si="55"/>
        <v>3</v>
      </c>
      <c r="J458" s="72" t="str">
        <f ca="1">OFFSET(方块表!$I$2,MATCH(F458,方块表!B:B,0)-2,0,1,1)</f>
        <v>石砖板</v>
      </c>
      <c r="K458" s="54" t="str">
        <f>IF(COUNTIF(B$1:$B458,B458)=1,VLOOKUP(B458,图纸表!$A:$D,4,1),"")</f>
        <v>2landscape_01_6x12x6-0.schematic</v>
      </c>
    </row>
    <row r="459" spans="1:11">
      <c r="A459" s="54">
        <f t="shared" si="56"/>
        <v>458</v>
      </c>
      <c r="B459" s="71">
        <v>39</v>
      </c>
      <c r="C459" s="71">
        <v>89</v>
      </c>
      <c r="D459" s="71">
        <v>0</v>
      </c>
      <c r="E459" s="71">
        <v>1</v>
      </c>
      <c r="F459" s="72">
        <f t="shared" si="53"/>
        <v>108900</v>
      </c>
      <c r="G459" s="73">
        <f ca="1">OFFSET(方块表!$K$2,MATCH(F459,方块表!B:B,0)-2,0,1,1)</f>
        <v>10</v>
      </c>
      <c r="H459" s="73">
        <f t="shared" ca="1" si="54"/>
        <v>10</v>
      </c>
      <c r="I459" s="73">
        <f t="shared" si="55"/>
        <v>1</v>
      </c>
      <c r="J459" s="72" t="str">
        <f ca="1">OFFSET(方块表!$I$2,MATCH(F459,方块表!B:B,0)-2,0,1,1)</f>
        <v>萤石</v>
      </c>
      <c r="K459" s="54" t="str">
        <f>IF(COUNTIF(B$1:$B459,B459)=1,VLOOKUP(B459,图纸表!$A:$D,4,1),"")</f>
        <v/>
      </c>
    </row>
    <row r="460" spans="1:11">
      <c r="A460" s="54">
        <f t="shared" si="56"/>
        <v>459</v>
      </c>
      <c r="B460" s="71">
        <v>39</v>
      </c>
      <c r="C460" s="71">
        <v>98</v>
      </c>
      <c r="D460" s="71">
        <v>0</v>
      </c>
      <c r="E460" s="71">
        <v>23</v>
      </c>
      <c r="F460" s="72">
        <f t="shared" si="53"/>
        <v>109800</v>
      </c>
      <c r="G460" s="73">
        <f ca="1">OFFSET(方块表!$K$2,MATCH(F460,方块表!B:B,0)-2,0,1,1)</f>
        <v>4</v>
      </c>
      <c r="H460" s="73">
        <f t="shared" ca="1" si="54"/>
        <v>92</v>
      </c>
      <c r="I460" s="73">
        <f t="shared" si="55"/>
        <v>23</v>
      </c>
      <c r="J460" s="72" t="str">
        <f ca="1">OFFSET(方块表!$I$2,MATCH(F460,方块表!B:B,0)-2,0,1,1)</f>
        <v>石砖</v>
      </c>
      <c r="K460" s="54" t="str">
        <f>IF(COUNTIF(B$1:$B460,B460)=1,VLOOKUP(B460,图纸表!$A:$D,4,1),"")</f>
        <v/>
      </c>
    </row>
    <row r="461" spans="1:11">
      <c r="A461" s="54">
        <f t="shared" si="56"/>
        <v>460</v>
      </c>
      <c r="B461" s="71">
        <v>39</v>
      </c>
      <c r="C461" s="71">
        <v>109</v>
      </c>
      <c r="D461" s="71">
        <v>0</v>
      </c>
      <c r="E461" s="71">
        <v>19</v>
      </c>
      <c r="F461" s="72">
        <f t="shared" si="53"/>
        <v>110900</v>
      </c>
      <c r="G461" s="73">
        <f ca="1">OFFSET(方块表!$K$2,MATCH(F461,方块表!B:B,0)-2,0,1,1)</f>
        <v>6</v>
      </c>
      <c r="H461" s="73">
        <f t="shared" ca="1" si="54"/>
        <v>114</v>
      </c>
      <c r="I461" s="73">
        <f t="shared" si="55"/>
        <v>19</v>
      </c>
      <c r="J461" s="72" t="str">
        <f ca="1">OFFSET(方块表!$I$2,MATCH(F461,方块表!B:B,0)-2,0,1,1)</f>
        <v>石砖楼梯</v>
      </c>
      <c r="K461" s="54" t="str">
        <f>IF(COUNTIF(B$1:$B461,B461)=1,VLOOKUP(B461,图纸表!$A:$D,4,1),"")</f>
        <v/>
      </c>
    </row>
    <row r="462" spans="1:11">
      <c r="A462" s="54">
        <f t="shared" si="56"/>
        <v>461</v>
      </c>
      <c r="B462" s="71">
        <v>39</v>
      </c>
      <c r="C462" s="71">
        <v>123</v>
      </c>
      <c r="D462" s="71">
        <v>0</v>
      </c>
      <c r="E462" s="71">
        <v>1</v>
      </c>
      <c r="F462" s="72">
        <f t="shared" si="53"/>
        <v>112300</v>
      </c>
      <c r="G462" s="73">
        <f ca="1">OFFSET(方块表!$K$2,MATCH(F462,方块表!B:B,0)-2,0,1,1)</f>
        <v>12</v>
      </c>
      <c r="H462" s="73">
        <f t="shared" ca="1" si="54"/>
        <v>12</v>
      </c>
      <c r="I462" s="73">
        <f t="shared" si="55"/>
        <v>1</v>
      </c>
      <c r="J462" s="72" t="str">
        <f ca="1">OFFSET(方块表!$I$2,MATCH(F462,方块表!B:B,0)-2,0,1,1)</f>
        <v>红石灯</v>
      </c>
      <c r="K462" s="54" t="str">
        <f>IF(COUNTIF(B$1:$B462,B462)=1,VLOOKUP(B462,图纸表!$A:$D,4,1),"")</f>
        <v/>
      </c>
    </row>
    <row r="463" spans="1:11">
      <c r="A463" s="54">
        <f t="shared" si="56"/>
        <v>462</v>
      </c>
      <c r="B463" s="71">
        <v>39</v>
      </c>
      <c r="C463" s="71">
        <v>139</v>
      </c>
      <c r="D463" s="71">
        <v>0</v>
      </c>
      <c r="E463" s="71">
        <v>11</v>
      </c>
      <c r="F463" s="72">
        <f t="shared" si="53"/>
        <v>113900</v>
      </c>
      <c r="G463" s="73">
        <f ca="1">OFFSET(方块表!$K$2,MATCH(F463,方块表!B:B,0)-2,0,1,1)</f>
        <v>6</v>
      </c>
      <c r="H463" s="73">
        <f t="shared" ca="1" si="54"/>
        <v>66</v>
      </c>
      <c r="I463" s="73">
        <f t="shared" si="55"/>
        <v>11</v>
      </c>
      <c r="J463" s="72" t="str">
        <f ca="1">OFFSET(方块表!$I$2,MATCH(F463,方块表!B:B,0)-2,0,1,1)</f>
        <v>鹅卵石墙</v>
      </c>
      <c r="K463" s="54" t="str">
        <f>IF(COUNTIF(B$1:$B463,B463)=1,VLOOKUP(B463,图纸表!$A:$D,4,1),"")</f>
        <v/>
      </c>
    </row>
    <row r="464" spans="1:11">
      <c r="A464" s="54">
        <f t="shared" si="56"/>
        <v>463</v>
      </c>
      <c r="B464" s="71">
        <v>40</v>
      </c>
      <c r="C464" s="71">
        <v>18</v>
      </c>
      <c r="D464" s="71">
        <v>0</v>
      </c>
      <c r="E464" s="71">
        <v>11</v>
      </c>
      <c r="F464" s="72">
        <f t="shared" si="53"/>
        <v>101800</v>
      </c>
      <c r="G464" s="73">
        <f ca="1">OFFSET(方块表!$K$2,MATCH(F464,方块表!B:B,0)-2,0,1,1)</f>
        <v>6</v>
      </c>
      <c r="H464" s="73">
        <f t="shared" ca="1" si="54"/>
        <v>66</v>
      </c>
      <c r="I464" s="73">
        <f t="shared" si="55"/>
        <v>11</v>
      </c>
      <c r="J464" s="72" t="str">
        <f ca="1">OFFSET(方块表!$I$2,MATCH(F464,方块表!B:B,0)-2,0,1,1)</f>
        <v>橡树叶</v>
      </c>
      <c r="K464" s="54" t="str">
        <f>IF(COUNTIF(B$1:$B464,B464)=1,VLOOKUP(B464,图纸表!$A:$D,4,1),"")</f>
        <v>2landscape_02_5x3x5-1.schematic</v>
      </c>
    </row>
    <row r="465" spans="1:11">
      <c r="A465" s="54">
        <f t="shared" si="56"/>
        <v>464</v>
      </c>
      <c r="B465" s="71">
        <v>40</v>
      </c>
      <c r="C465" s="71">
        <v>98</v>
      </c>
      <c r="D465" s="71">
        <v>0</v>
      </c>
      <c r="E465" s="71">
        <v>2</v>
      </c>
      <c r="F465" s="72">
        <f t="shared" si="53"/>
        <v>109800</v>
      </c>
      <c r="G465" s="73">
        <f ca="1">OFFSET(方块表!$K$2,MATCH(F465,方块表!B:B,0)-2,0,1,1)</f>
        <v>4</v>
      </c>
      <c r="H465" s="73">
        <f t="shared" ca="1" si="54"/>
        <v>8</v>
      </c>
      <c r="I465" s="73">
        <f t="shared" si="55"/>
        <v>2</v>
      </c>
      <c r="J465" s="72" t="str">
        <f ca="1">OFFSET(方块表!$I$2,MATCH(F465,方块表!B:B,0)-2,0,1,1)</f>
        <v>石砖</v>
      </c>
      <c r="K465" s="54" t="str">
        <f>IF(COUNTIF(B$1:$B465,B465)=1,VLOOKUP(B465,图纸表!$A:$D,4,1),"")</f>
        <v/>
      </c>
    </row>
    <row r="466" spans="1:11">
      <c r="A466" s="54">
        <f t="shared" si="56"/>
        <v>465</v>
      </c>
      <c r="B466" s="71">
        <v>40</v>
      </c>
      <c r="C466" s="71">
        <v>98</v>
      </c>
      <c r="D466" s="71">
        <v>2</v>
      </c>
      <c r="E466" s="71">
        <v>2</v>
      </c>
      <c r="F466" s="72">
        <f t="shared" si="53"/>
        <v>109802</v>
      </c>
      <c r="G466" s="73">
        <f ca="1">OFFSET(方块表!$K$2,MATCH(F466,方块表!B:B,0)-2,0,1,1)</f>
        <v>4</v>
      </c>
      <c r="H466" s="73">
        <f t="shared" ca="1" si="54"/>
        <v>8</v>
      </c>
      <c r="I466" s="73">
        <f t="shared" si="55"/>
        <v>2</v>
      </c>
      <c r="J466" s="72" t="str">
        <f ca="1">OFFSET(方块表!$I$2,MATCH(F466,方块表!B:B,0)-2,0,1,1)</f>
        <v>破损石砖</v>
      </c>
      <c r="K466" s="54" t="str">
        <f>IF(COUNTIF(B$1:$B466,B466)=1,VLOOKUP(B466,图纸表!$A:$D,4,1),"")</f>
        <v/>
      </c>
    </row>
    <row r="467" spans="1:11">
      <c r="A467" s="54">
        <f t="shared" si="56"/>
        <v>466</v>
      </c>
      <c r="B467" s="71">
        <v>40</v>
      </c>
      <c r="C467" s="71">
        <v>109</v>
      </c>
      <c r="D467" s="71">
        <v>0</v>
      </c>
      <c r="E467" s="71">
        <v>7</v>
      </c>
      <c r="F467" s="72">
        <f t="shared" si="53"/>
        <v>110900</v>
      </c>
      <c r="G467" s="73">
        <f ca="1">OFFSET(方块表!$K$2,MATCH(F467,方块表!B:B,0)-2,0,1,1)</f>
        <v>6</v>
      </c>
      <c r="H467" s="73">
        <f t="shared" ca="1" si="54"/>
        <v>42</v>
      </c>
      <c r="I467" s="73">
        <f t="shared" si="55"/>
        <v>7</v>
      </c>
      <c r="J467" s="72" t="str">
        <f ca="1">OFFSET(方块表!$I$2,MATCH(F467,方块表!B:B,0)-2,0,1,1)</f>
        <v>石砖楼梯</v>
      </c>
      <c r="K467" s="54" t="str">
        <f>IF(COUNTIF(B$1:$B467,B467)=1,VLOOKUP(B467,图纸表!$A:$D,4,1),"")</f>
        <v/>
      </c>
    </row>
    <row r="468" spans="1:11">
      <c r="A468" s="54">
        <f t="shared" si="56"/>
        <v>467</v>
      </c>
      <c r="B468" s="71">
        <v>41</v>
      </c>
      <c r="C468" s="71">
        <v>5</v>
      </c>
      <c r="D468" s="71">
        <v>1</v>
      </c>
      <c r="E468" s="71">
        <v>2</v>
      </c>
      <c r="F468" s="72">
        <f t="shared" si="53"/>
        <v>100501</v>
      </c>
      <c r="G468" s="73">
        <f ca="1">OFFSET(方块表!$K$2,MATCH(F468,方块表!B:B,0)-2,0,1,1)</f>
        <v>4</v>
      </c>
      <c r="H468" s="73">
        <f t="shared" ca="1" si="54"/>
        <v>8</v>
      </c>
      <c r="I468" s="73">
        <f t="shared" si="55"/>
        <v>2</v>
      </c>
      <c r="J468" s="72" t="str">
        <f ca="1">OFFSET(方块表!$I$2,MATCH(F468,方块表!B:B,0)-2,0,1,1)</f>
        <v>云杉木板</v>
      </c>
      <c r="K468" s="54" t="str">
        <f>IF(COUNTIF(B$1:$B468,B468)=1,VLOOKUP(B468,图纸表!$A:$D,4,1),"")</f>
        <v>2landscape_03_5x12x5-0.schematic</v>
      </c>
    </row>
    <row r="469" spans="1:11">
      <c r="A469" s="54">
        <f t="shared" si="56"/>
        <v>468</v>
      </c>
      <c r="B469" s="71">
        <v>41</v>
      </c>
      <c r="C469" s="71">
        <v>5</v>
      </c>
      <c r="D469" s="71">
        <v>2</v>
      </c>
      <c r="E469" s="71">
        <v>1</v>
      </c>
      <c r="F469" s="72">
        <f t="shared" si="53"/>
        <v>100502</v>
      </c>
      <c r="G469" s="73">
        <f ca="1">OFFSET(方块表!$K$2,MATCH(F469,方块表!B:B,0)-2,0,1,1)</f>
        <v>4</v>
      </c>
      <c r="H469" s="73">
        <f t="shared" ca="1" si="54"/>
        <v>4</v>
      </c>
      <c r="I469" s="73">
        <f t="shared" si="55"/>
        <v>1</v>
      </c>
      <c r="J469" s="72" t="str">
        <f ca="1">OFFSET(方块表!$I$2,MATCH(F469,方块表!B:B,0)-2,0,1,1)</f>
        <v>桦树木板</v>
      </c>
      <c r="K469" s="54" t="str">
        <f>IF(COUNTIF(B$1:$B469,B469)=1,VLOOKUP(B469,图纸表!$A:$D,4,1),"")</f>
        <v/>
      </c>
    </row>
    <row r="470" spans="1:11">
      <c r="A470" s="54">
        <f t="shared" si="56"/>
        <v>469</v>
      </c>
      <c r="B470" s="71">
        <v>41</v>
      </c>
      <c r="C470" s="71">
        <v>17</v>
      </c>
      <c r="D470" s="71">
        <v>0</v>
      </c>
      <c r="E470" s="71">
        <v>32</v>
      </c>
      <c r="F470" s="72">
        <f t="shared" si="53"/>
        <v>101700</v>
      </c>
      <c r="G470" s="73">
        <f ca="1">OFFSET(方块表!$K$2,MATCH(F470,方块表!B:B,0)-2,0,1,1)</f>
        <v>2</v>
      </c>
      <c r="H470" s="73">
        <f t="shared" ca="1" si="54"/>
        <v>64</v>
      </c>
      <c r="I470" s="73">
        <f t="shared" si="55"/>
        <v>32</v>
      </c>
      <c r="J470" s="72" t="str">
        <f ca="1">OFFSET(方块表!$I$2,MATCH(F470,方块表!B:B,0)-2,0,1,1)</f>
        <v>橡树木</v>
      </c>
      <c r="K470" s="54" t="str">
        <f>IF(COUNTIF(B$1:$B470,B470)=1,VLOOKUP(B470,图纸表!$A:$D,4,1),"")</f>
        <v/>
      </c>
    </row>
    <row r="471" spans="1:11">
      <c r="A471" s="54">
        <f t="shared" si="56"/>
        <v>470</v>
      </c>
      <c r="B471" s="71">
        <v>41</v>
      </c>
      <c r="C471" s="71">
        <v>18</v>
      </c>
      <c r="D471" s="71">
        <v>0</v>
      </c>
      <c r="E471" s="71">
        <v>15</v>
      </c>
      <c r="F471" s="72">
        <f t="shared" si="53"/>
        <v>101800</v>
      </c>
      <c r="G471" s="73">
        <f ca="1">OFFSET(方块表!$K$2,MATCH(F471,方块表!B:B,0)-2,0,1,1)</f>
        <v>6</v>
      </c>
      <c r="H471" s="73">
        <f t="shared" ca="1" si="54"/>
        <v>90</v>
      </c>
      <c r="I471" s="73">
        <f t="shared" si="55"/>
        <v>15</v>
      </c>
      <c r="J471" s="72" t="str">
        <f ca="1">OFFSET(方块表!$I$2,MATCH(F471,方块表!B:B,0)-2,0,1,1)</f>
        <v>橡树叶</v>
      </c>
      <c r="K471" s="54" t="str">
        <f>IF(COUNTIF(B$1:$B471,B471)=1,VLOOKUP(B471,图纸表!$A:$D,4,1),"")</f>
        <v/>
      </c>
    </row>
    <row r="472" spans="1:11">
      <c r="A472" s="54">
        <f t="shared" si="56"/>
        <v>471</v>
      </c>
      <c r="B472" s="71">
        <v>41</v>
      </c>
      <c r="C472" s="71">
        <v>65</v>
      </c>
      <c r="D472" s="71">
        <v>0</v>
      </c>
      <c r="E472" s="71">
        <v>7</v>
      </c>
      <c r="F472" s="72">
        <f t="shared" si="53"/>
        <v>106500</v>
      </c>
      <c r="G472" s="73">
        <f ca="1">OFFSET(方块表!$K$2,MATCH(F472,方块表!B:B,0)-2,0,1,1)</f>
        <v>8</v>
      </c>
      <c r="H472" s="73">
        <f t="shared" ca="1" si="54"/>
        <v>56</v>
      </c>
      <c r="I472" s="73">
        <f t="shared" si="55"/>
        <v>7</v>
      </c>
      <c r="J472" s="72" t="str">
        <f ca="1">OFFSET(方块表!$I$2,MATCH(F472,方块表!B:B,0)-2,0,1,1)</f>
        <v>梯子</v>
      </c>
      <c r="K472" s="54" t="str">
        <f>IF(COUNTIF(B$1:$B472,B472)=1,VLOOKUP(B472,图纸表!$A:$D,4,1),"")</f>
        <v/>
      </c>
    </row>
    <row r="473" spans="1:11">
      <c r="A473" s="54">
        <f t="shared" si="56"/>
        <v>472</v>
      </c>
      <c r="B473" s="71">
        <v>41</v>
      </c>
      <c r="C473" s="71">
        <v>85</v>
      </c>
      <c r="D473" s="71">
        <v>0</v>
      </c>
      <c r="E473" s="71">
        <v>10</v>
      </c>
      <c r="F473" s="72">
        <f t="shared" ref="F473:F515" si="57">_xlfn.NUMBERVALUE(CONCATENATE(1,IF(LEN(C473)=1,"00"&amp;C473,IF(LEN(C473)=2,"0"&amp;C473,C473)),IF(LEN(D473)=1,"0"&amp;D473,D473)))</f>
        <v>108500</v>
      </c>
      <c r="G473" s="73">
        <f ca="1">OFFSET(方块表!$K$2,MATCH(F473,方块表!B:B,0)-2,0,1,1)</f>
        <v>6</v>
      </c>
      <c r="H473" s="73">
        <f t="shared" ref="H473:H515" ca="1" si="58">G473*E473</f>
        <v>60</v>
      </c>
      <c r="I473" s="73">
        <f t="shared" ref="I473:I515" si="59">E473</f>
        <v>10</v>
      </c>
      <c r="J473" s="72" t="str">
        <f ca="1">OFFSET(方块表!$I$2,MATCH(F473,方块表!B:B,0)-2,0,1,1)</f>
        <v>橡木栅栏</v>
      </c>
      <c r="K473" s="54" t="str">
        <f>IF(COUNTIF(B$1:$B473,B473)=1,VLOOKUP(B473,图纸表!$A:$D,4,1),"")</f>
        <v/>
      </c>
    </row>
    <row r="474" spans="1:11">
      <c r="A474" s="54">
        <f t="shared" si="56"/>
        <v>473</v>
      </c>
      <c r="B474" s="71">
        <v>41</v>
      </c>
      <c r="C474" s="71">
        <v>89</v>
      </c>
      <c r="D474" s="71">
        <v>0</v>
      </c>
      <c r="E474" s="71">
        <v>1</v>
      </c>
      <c r="F474" s="72">
        <f t="shared" si="57"/>
        <v>108900</v>
      </c>
      <c r="G474" s="73">
        <f ca="1">OFFSET(方块表!$K$2,MATCH(F474,方块表!B:B,0)-2,0,1,1)</f>
        <v>10</v>
      </c>
      <c r="H474" s="73">
        <f t="shared" ca="1" si="58"/>
        <v>10</v>
      </c>
      <c r="I474" s="73">
        <f t="shared" si="59"/>
        <v>1</v>
      </c>
      <c r="J474" s="72" t="str">
        <f ca="1">OFFSET(方块表!$I$2,MATCH(F474,方块表!B:B,0)-2,0,1,1)</f>
        <v>萤石</v>
      </c>
      <c r="K474" s="54" t="str">
        <f>IF(COUNTIF(B$1:$B474,B474)=1,VLOOKUP(B474,图纸表!$A:$D,4,1),"")</f>
        <v/>
      </c>
    </row>
    <row r="475" spans="1:11">
      <c r="A475" s="54">
        <f t="shared" si="56"/>
        <v>474</v>
      </c>
      <c r="B475" s="71">
        <v>41</v>
      </c>
      <c r="C475" s="71">
        <v>96</v>
      </c>
      <c r="D475" s="71">
        <v>0</v>
      </c>
      <c r="E475" s="71">
        <v>4</v>
      </c>
      <c r="F475" s="72">
        <f t="shared" si="57"/>
        <v>109600</v>
      </c>
      <c r="G475" s="73">
        <f ca="1">OFFSET(方块表!$K$2,MATCH(F475,方块表!B:B,0)-2,0,1,1)</f>
        <v>8</v>
      </c>
      <c r="H475" s="73">
        <f t="shared" ca="1" si="58"/>
        <v>32</v>
      </c>
      <c r="I475" s="73">
        <f t="shared" si="59"/>
        <v>4</v>
      </c>
      <c r="J475" s="72" t="str">
        <f ca="1">OFFSET(方块表!$I$2,MATCH(F475,方块表!B:B,0)-2,0,1,1)</f>
        <v>活板门</v>
      </c>
      <c r="K475" s="54" t="str">
        <f>IF(COUNTIF(B$1:$B475,B475)=1,VLOOKUP(B475,图纸表!$A:$D,4,1),"")</f>
        <v/>
      </c>
    </row>
    <row r="476" spans="1:11">
      <c r="A476" s="54">
        <f t="shared" si="56"/>
        <v>475</v>
      </c>
      <c r="B476" s="71">
        <v>41</v>
      </c>
      <c r="C476" s="71">
        <v>98</v>
      </c>
      <c r="D476" s="71">
        <v>0</v>
      </c>
      <c r="E476" s="71">
        <v>5</v>
      </c>
      <c r="F476" s="72">
        <f t="shared" si="57"/>
        <v>109800</v>
      </c>
      <c r="G476" s="73">
        <f ca="1">OFFSET(方块表!$K$2,MATCH(F476,方块表!B:B,0)-2,0,1,1)</f>
        <v>4</v>
      </c>
      <c r="H476" s="73">
        <f t="shared" ca="1" si="58"/>
        <v>20</v>
      </c>
      <c r="I476" s="73">
        <f t="shared" si="59"/>
        <v>5</v>
      </c>
      <c r="J476" s="72" t="str">
        <f ca="1">OFFSET(方块表!$I$2,MATCH(F476,方块表!B:B,0)-2,0,1,1)</f>
        <v>石砖</v>
      </c>
      <c r="K476" s="54" t="str">
        <f>IF(COUNTIF(B$1:$B476,B476)=1,VLOOKUP(B476,图纸表!$A:$D,4,1),"")</f>
        <v/>
      </c>
    </row>
    <row r="477" spans="1:11">
      <c r="A477" s="54">
        <f t="shared" si="56"/>
        <v>476</v>
      </c>
      <c r="B477" s="71">
        <v>41</v>
      </c>
      <c r="C477" s="71">
        <v>126</v>
      </c>
      <c r="D477" s="71">
        <v>1</v>
      </c>
      <c r="E477" s="71">
        <v>6</v>
      </c>
      <c r="F477" s="72">
        <f t="shared" si="57"/>
        <v>112601</v>
      </c>
      <c r="G477" s="73">
        <f ca="1">OFFSET(方块表!$K$2,MATCH(F477,方块表!B:B,0)-2,0,1,1)</f>
        <v>6</v>
      </c>
      <c r="H477" s="73">
        <f t="shared" ca="1" si="58"/>
        <v>36</v>
      </c>
      <c r="I477" s="73">
        <f t="shared" si="59"/>
        <v>6</v>
      </c>
      <c r="J477" s="72" t="str">
        <f ca="1">OFFSET(方块表!$I$2,MATCH(F477,方块表!B:B,0)-2,0,1,1)</f>
        <v>单层云杉木板</v>
      </c>
      <c r="K477" s="54" t="str">
        <f>IF(COUNTIF(B$1:$B477,B477)=1,VLOOKUP(B477,图纸表!$A:$D,4,1),"")</f>
        <v/>
      </c>
    </row>
    <row r="478" spans="1:11">
      <c r="A478" s="54">
        <f t="shared" si="56"/>
        <v>477</v>
      </c>
      <c r="B478" s="71">
        <v>41</v>
      </c>
      <c r="C478" s="71">
        <v>126</v>
      </c>
      <c r="D478" s="71">
        <v>2</v>
      </c>
      <c r="E478" s="71">
        <v>9</v>
      </c>
      <c r="F478" s="72">
        <f t="shared" si="57"/>
        <v>112602</v>
      </c>
      <c r="G478" s="73">
        <f ca="1">OFFSET(方块表!$K$2,MATCH(F478,方块表!B:B,0)-2,0,1,1)</f>
        <v>6</v>
      </c>
      <c r="H478" s="73">
        <f t="shared" ca="1" si="58"/>
        <v>54</v>
      </c>
      <c r="I478" s="73">
        <f t="shared" si="59"/>
        <v>9</v>
      </c>
      <c r="J478" s="72" t="str">
        <f ca="1">OFFSET(方块表!$I$2,MATCH(F478,方块表!B:B,0)-2,0,1,1)</f>
        <v>单层桦树木板</v>
      </c>
      <c r="K478" s="54" t="str">
        <f>IF(COUNTIF(B$1:$B478,B478)=1,VLOOKUP(B478,图纸表!$A:$D,4,1),"")</f>
        <v/>
      </c>
    </row>
    <row r="479" spans="1:11">
      <c r="A479" s="54">
        <f t="shared" si="56"/>
        <v>478</v>
      </c>
      <c r="B479" s="71">
        <v>41</v>
      </c>
      <c r="C479" s="71">
        <v>126</v>
      </c>
      <c r="D479" s="71">
        <v>1</v>
      </c>
      <c r="E479" s="71">
        <v>4</v>
      </c>
      <c r="F479" s="72">
        <f t="shared" si="57"/>
        <v>112601</v>
      </c>
      <c r="G479" s="73">
        <f ca="1">OFFSET(方块表!$K$2,MATCH(F479,方块表!B:B,0)-2,0,1,1)</f>
        <v>6</v>
      </c>
      <c r="H479" s="73">
        <f t="shared" ca="1" si="58"/>
        <v>24</v>
      </c>
      <c r="I479" s="73">
        <f t="shared" si="59"/>
        <v>4</v>
      </c>
      <c r="J479" s="72" t="str">
        <f ca="1">OFFSET(方块表!$I$2,MATCH(F479,方块表!B:B,0)-2,0,1,1)</f>
        <v>单层云杉木板</v>
      </c>
      <c r="K479" s="54" t="str">
        <f>IF(COUNTIF(B$1:$B479,B479)=1,VLOOKUP(B479,图纸表!$A:$D,4,1),"")</f>
        <v/>
      </c>
    </row>
    <row r="480" spans="1:11">
      <c r="A480" s="54">
        <f t="shared" si="56"/>
        <v>479</v>
      </c>
      <c r="B480" s="71">
        <v>41</v>
      </c>
      <c r="C480" s="71">
        <v>126</v>
      </c>
      <c r="D480" s="71">
        <v>2</v>
      </c>
      <c r="E480" s="71">
        <v>7</v>
      </c>
      <c r="F480" s="72">
        <f t="shared" si="57"/>
        <v>112602</v>
      </c>
      <c r="G480" s="73">
        <f ca="1">OFFSET(方块表!$K$2,MATCH(F480,方块表!B:B,0)-2,0,1,1)</f>
        <v>6</v>
      </c>
      <c r="H480" s="73">
        <f t="shared" ca="1" si="58"/>
        <v>42</v>
      </c>
      <c r="I480" s="73">
        <f t="shared" si="59"/>
        <v>7</v>
      </c>
      <c r="J480" s="72" t="str">
        <f ca="1">OFFSET(方块表!$I$2,MATCH(F480,方块表!B:B,0)-2,0,1,1)</f>
        <v>单层桦树木板</v>
      </c>
      <c r="K480" s="54" t="str">
        <f>IF(COUNTIF(B$1:$B480,B480)=1,VLOOKUP(B480,图纸表!$A:$D,4,1),"")</f>
        <v/>
      </c>
    </row>
    <row r="481" spans="1:11">
      <c r="A481" s="54">
        <f t="shared" si="56"/>
        <v>480</v>
      </c>
      <c r="B481" s="71">
        <v>41</v>
      </c>
      <c r="C481" s="71">
        <v>135</v>
      </c>
      <c r="D481" s="71">
        <v>0</v>
      </c>
      <c r="E481" s="71">
        <v>11</v>
      </c>
      <c r="F481" s="72">
        <f t="shared" si="57"/>
        <v>113500</v>
      </c>
      <c r="G481" s="73">
        <f ca="1">OFFSET(方块表!$K$2,MATCH(F481,方块表!B:B,0)-2,0,1,1)</f>
        <v>6</v>
      </c>
      <c r="H481" s="73">
        <f t="shared" ca="1" si="58"/>
        <v>66</v>
      </c>
      <c r="I481" s="73">
        <f t="shared" si="59"/>
        <v>11</v>
      </c>
      <c r="J481" s="72" t="str">
        <f ca="1">OFFSET(方块表!$I$2,MATCH(F481,方块表!B:B,0)-2,0,1,1)</f>
        <v>桦树木楼梯</v>
      </c>
      <c r="K481" s="54" t="str">
        <f>IF(COUNTIF(B$1:$B481,B481)=1,VLOOKUP(B481,图纸表!$A:$D,4,1),"")</f>
        <v/>
      </c>
    </row>
    <row r="482" spans="1:11">
      <c r="A482" s="54">
        <f t="shared" si="56"/>
        <v>481</v>
      </c>
      <c r="B482" s="71">
        <v>41</v>
      </c>
      <c r="C482" s="71">
        <v>139</v>
      </c>
      <c r="D482" s="71">
        <v>0</v>
      </c>
      <c r="E482" s="71">
        <v>15</v>
      </c>
      <c r="F482" s="72">
        <f t="shared" si="57"/>
        <v>113900</v>
      </c>
      <c r="G482" s="73">
        <f ca="1">OFFSET(方块表!$K$2,MATCH(F482,方块表!B:B,0)-2,0,1,1)</f>
        <v>6</v>
      </c>
      <c r="H482" s="73">
        <f t="shared" ca="1" si="58"/>
        <v>90</v>
      </c>
      <c r="I482" s="73">
        <f t="shared" si="59"/>
        <v>15</v>
      </c>
      <c r="J482" s="72" t="str">
        <f ca="1">OFFSET(方块表!$I$2,MATCH(F482,方块表!B:B,0)-2,0,1,1)</f>
        <v>鹅卵石墙</v>
      </c>
      <c r="K482" s="54" t="str">
        <f>IF(COUNTIF(B$1:$B482,B482)=1,VLOOKUP(B482,图纸表!$A:$D,4,1),"")</f>
        <v/>
      </c>
    </row>
    <row r="483" spans="1:11">
      <c r="A483" s="54">
        <f t="shared" si="56"/>
        <v>482</v>
      </c>
      <c r="B483" s="71">
        <v>42</v>
      </c>
      <c r="C483" s="71">
        <v>5</v>
      </c>
      <c r="D483" s="71">
        <v>1</v>
      </c>
      <c r="E483" s="71">
        <v>4</v>
      </c>
      <c r="F483" s="72">
        <f t="shared" si="57"/>
        <v>100501</v>
      </c>
      <c r="G483" s="73">
        <f ca="1">OFFSET(方块表!$K$2,MATCH(F483,方块表!B:B,0)-2,0,1,1)</f>
        <v>4</v>
      </c>
      <c r="H483" s="73">
        <f t="shared" ca="1" si="58"/>
        <v>16</v>
      </c>
      <c r="I483" s="73">
        <f t="shared" si="59"/>
        <v>4</v>
      </c>
      <c r="J483" s="72" t="str">
        <f ca="1">OFFSET(方块表!$I$2,MATCH(F483,方块表!B:B,0)-2,0,1,1)</f>
        <v>云杉木板</v>
      </c>
      <c r="K483" s="54" t="str">
        <f>IF(COUNTIF(B$1:$B483,B483)=1,VLOOKUP(B483,图纸表!$A:$D,4,1),"")</f>
        <v>2landscape_04_7x7x7-0.schematic</v>
      </c>
    </row>
    <row r="484" spans="1:11">
      <c r="A484" s="54">
        <f t="shared" si="56"/>
        <v>483</v>
      </c>
      <c r="B484" s="71">
        <v>42</v>
      </c>
      <c r="C484" s="71">
        <v>18</v>
      </c>
      <c r="D484" s="71">
        <v>2</v>
      </c>
      <c r="E484" s="71">
        <v>14</v>
      </c>
      <c r="F484" s="72">
        <f t="shared" si="57"/>
        <v>101802</v>
      </c>
      <c r="G484" s="73">
        <f ca="1">OFFSET(方块表!$K$2,MATCH(F484,方块表!B:B,0)-2,0,1,1)</f>
        <v>6</v>
      </c>
      <c r="H484" s="73">
        <f t="shared" ca="1" si="58"/>
        <v>84</v>
      </c>
      <c r="I484" s="73">
        <f t="shared" si="59"/>
        <v>14</v>
      </c>
      <c r="J484" s="72" t="str">
        <f ca="1">OFFSET(方块表!$I$2,MATCH(F484,方块表!B:B,0)-2,0,1,1)</f>
        <v>桦树叶</v>
      </c>
      <c r="K484" s="54" t="str">
        <f>IF(COUNTIF(B$1:$B484,B484)=1,VLOOKUP(B484,图纸表!$A:$D,4,1),"")</f>
        <v/>
      </c>
    </row>
    <row r="485" spans="1:11">
      <c r="A485" s="54">
        <f t="shared" si="56"/>
        <v>484</v>
      </c>
      <c r="B485" s="71">
        <v>42</v>
      </c>
      <c r="C485" s="71">
        <v>85</v>
      </c>
      <c r="D485" s="71">
        <v>0</v>
      </c>
      <c r="E485" s="71">
        <v>4</v>
      </c>
      <c r="F485" s="72">
        <f t="shared" si="57"/>
        <v>108500</v>
      </c>
      <c r="G485" s="73">
        <f ca="1">OFFSET(方块表!$K$2,MATCH(F485,方块表!B:B,0)-2,0,1,1)</f>
        <v>6</v>
      </c>
      <c r="H485" s="73">
        <f t="shared" ca="1" si="58"/>
        <v>24</v>
      </c>
      <c r="I485" s="73">
        <f t="shared" si="59"/>
        <v>4</v>
      </c>
      <c r="J485" s="72" t="str">
        <f ca="1">OFFSET(方块表!$I$2,MATCH(F485,方块表!B:B,0)-2,0,1,1)</f>
        <v>橡木栅栏</v>
      </c>
      <c r="K485" s="54" t="str">
        <f>IF(COUNTIF(B$1:$B485,B485)=1,VLOOKUP(B485,图纸表!$A:$D,4,1),"")</f>
        <v/>
      </c>
    </row>
    <row r="486" spans="1:11">
      <c r="A486" s="54">
        <f t="shared" si="56"/>
        <v>485</v>
      </c>
      <c r="B486" s="71">
        <v>42</v>
      </c>
      <c r="C486" s="71">
        <v>126</v>
      </c>
      <c r="D486" s="71">
        <v>1</v>
      </c>
      <c r="E486" s="71">
        <v>17</v>
      </c>
      <c r="F486" s="72">
        <f t="shared" si="57"/>
        <v>112601</v>
      </c>
      <c r="G486" s="73">
        <f ca="1">OFFSET(方块表!$K$2,MATCH(F486,方块表!B:B,0)-2,0,1,1)</f>
        <v>6</v>
      </c>
      <c r="H486" s="73">
        <f t="shared" ca="1" si="58"/>
        <v>102</v>
      </c>
      <c r="I486" s="73">
        <f t="shared" si="59"/>
        <v>17</v>
      </c>
      <c r="J486" s="72" t="str">
        <f ca="1">OFFSET(方块表!$I$2,MATCH(F486,方块表!B:B,0)-2,0,1,1)</f>
        <v>单层云杉木板</v>
      </c>
      <c r="K486" s="54" t="str">
        <f>IF(COUNTIF(B$1:$B486,B486)=1,VLOOKUP(B486,图纸表!$A:$D,4,1),"")</f>
        <v/>
      </c>
    </row>
    <row r="487" spans="1:11">
      <c r="A487" s="54">
        <f t="shared" si="56"/>
        <v>486</v>
      </c>
      <c r="B487" s="71">
        <v>42</v>
      </c>
      <c r="C487" s="71">
        <v>126</v>
      </c>
      <c r="D487" s="71">
        <v>2</v>
      </c>
      <c r="E487" s="71">
        <v>8</v>
      </c>
      <c r="F487" s="72">
        <f t="shared" si="57"/>
        <v>112602</v>
      </c>
      <c r="G487" s="73">
        <f ca="1">OFFSET(方块表!$K$2,MATCH(F487,方块表!B:B,0)-2,0,1,1)</f>
        <v>6</v>
      </c>
      <c r="H487" s="73">
        <f t="shared" ca="1" si="58"/>
        <v>48</v>
      </c>
      <c r="I487" s="73">
        <f t="shared" si="59"/>
        <v>8</v>
      </c>
      <c r="J487" s="72" t="str">
        <f ca="1">OFFSET(方块表!$I$2,MATCH(F487,方块表!B:B,0)-2,0,1,1)</f>
        <v>单层桦树木板</v>
      </c>
      <c r="K487" s="54" t="str">
        <f>IF(COUNTIF(B$1:$B487,B487)=1,VLOOKUP(B487,图纸表!$A:$D,4,1),"")</f>
        <v/>
      </c>
    </row>
    <row r="488" spans="1:11">
      <c r="A488" s="54">
        <f t="shared" si="56"/>
        <v>487</v>
      </c>
      <c r="B488" s="71">
        <v>42</v>
      </c>
      <c r="C488" s="71">
        <v>126</v>
      </c>
      <c r="D488" s="71">
        <v>1</v>
      </c>
      <c r="E488" s="71">
        <v>8</v>
      </c>
      <c r="F488" s="72">
        <f t="shared" si="57"/>
        <v>112601</v>
      </c>
      <c r="G488" s="73">
        <f ca="1">OFFSET(方块表!$K$2,MATCH(F488,方块表!B:B,0)-2,0,1,1)</f>
        <v>6</v>
      </c>
      <c r="H488" s="73">
        <f t="shared" ca="1" si="58"/>
        <v>48</v>
      </c>
      <c r="I488" s="73">
        <f t="shared" si="59"/>
        <v>8</v>
      </c>
      <c r="J488" s="72" t="str">
        <f ca="1">OFFSET(方块表!$I$2,MATCH(F488,方块表!B:B,0)-2,0,1,1)</f>
        <v>单层云杉木板</v>
      </c>
      <c r="K488" s="54" t="str">
        <f>IF(COUNTIF(B$1:$B488,B488)=1,VLOOKUP(B488,图纸表!$A:$D,4,1),"")</f>
        <v/>
      </c>
    </row>
    <row r="489" spans="1:11">
      <c r="A489" s="54">
        <f t="shared" si="56"/>
        <v>488</v>
      </c>
      <c r="B489" s="71">
        <v>42</v>
      </c>
      <c r="C489" s="71">
        <v>126</v>
      </c>
      <c r="D489" s="71">
        <v>2</v>
      </c>
      <c r="E489" s="71">
        <v>8</v>
      </c>
      <c r="F489" s="72">
        <f t="shared" si="57"/>
        <v>112602</v>
      </c>
      <c r="G489" s="73">
        <f ca="1">OFFSET(方块表!$K$2,MATCH(F489,方块表!B:B,0)-2,0,1,1)</f>
        <v>6</v>
      </c>
      <c r="H489" s="73">
        <f t="shared" ca="1" si="58"/>
        <v>48</v>
      </c>
      <c r="I489" s="73">
        <f t="shared" si="59"/>
        <v>8</v>
      </c>
      <c r="J489" s="72" t="str">
        <f ca="1">OFFSET(方块表!$I$2,MATCH(F489,方块表!B:B,0)-2,0,1,1)</f>
        <v>单层桦树木板</v>
      </c>
      <c r="K489" s="54" t="str">
        <f>IF(COUNTIF(B$1:$B489,B489)=1,VLOOKUP(B489,图纸表!$A:$D,4,1),"")</f>
        <v/>
      </c>
    </row>
    <row r="490" spans="1:11">
      <c r="A490" s="54">
        <f t="shared" si="56"/>
        <v>489</v>
      </c>
      <c r="B490" s="71">
        <v>42</v>
      </c>
      <c r="C490" s="71">
        <v>135</v>
      </c>
      <c r="D490" s="71">
        <v>0</v>
      </c>
      <c r="E490" s="71">
        <v>2</v>
      </c>
      <c r="F490" s="72">
        <f t="shared" si="57"/>
        <v>113500</v>
      </c>
      <c r="G490" s="73">
        <f ca="1">OFFSET(方块表!$K$2,MATCH(F490,方块表!B:B,0)-2,0,1,1)</f>
        <v>6</v>
      </c>
      <c r="H490" s="73">
        <f t="shared" ca="1" si="58"/>
        <v>12</v>
      </c>
      <c r="I490" s="73">
        <f t="shared" si="59"/>
        <v>2</v>
      </c>
      <c r="J490" s="72" t="str">
        <f ca="1">OFFSET(方块表!$I$2,MATCH(F490,方块表!B:B,0)-2,0,1,1)</f>
        <v>桦树木楼梯</v>
      </c>
      <c r="K490" s="54" t="str">
        <f>IF(COUNTIF(B$1:$B490,B490)=1,VLOOKUP(B490,图纸表!$A:$D,4,1),"")</f>
        <v/>
      </c>
    </row>
    <row r="491" spans="1:11">
      <c r="A491" s="54">
        <f t="shared" si="56"/>
        <v>490</v>
      </c>
      <c r="B491" s="71">
        <v>42</v>
      </c>
      <c r="C491" s="71">
        <v>139</v>
      </c>
      <c r="D491" s="71">
        <v>0</v>
      </c>
      <c r="E491" s="71">
        <v>2</v>
      </c>
      <c r="F491" s="72">
        <f t="shared" si="57"/>
        <v>113900</v>
      </c>
      <c r="G491" s="73">
        <f ca="1">OFFSET(方块表!$K$2,MATCH(F491,方块表!B:B,0)-2,0,1,1)</f>
        <v>6</v>
      </c>
      <c r="H491" s="73">
        <f t="shared" ca="1" si="58"/>
        <v>12</v>
      </c>
      <c r="I491" s="73">
        <f t="shared" si="59"/>
        <v>2</v>
      </c>
      <c r="J491" s="72" t="str">
        <f ca="1">OFFSET(方块表!$I$2,MATCH(F491,方块表!B:B,0)-2,0,1,1)</f>
        <v>鹅卵石墙</v>
      </c>
      <c r="K491" s="54" t="str">
        <f>IF(COUNTIF(B$1:$B491,B491)=1,VLOOKUP(B491,图纸表!$A:$D,4,1),"")</f>
        <v/>
      </c>
    </row>
    <row r="492" spans="1:11">
      <c r="A492" s="54">
        <f t="shared" si="56"/>
        <v>491</v>
      </c>
      <c r="B492" s="71">
        <v>43</v>
      </c>
      <c r="C492" s="71">
        <v>1</v>
      </c>
      <c r="D492" s="71">
        <v>0</v>
      </c>
      <c r="E492" s="71">
        <v>2</v>
      </c>
      <c r="F492" s="72">
        <f t="shared" si="57"/>
        <v>100100</v>
      </c>
      <c r="G492" s="73">
        <f ca="1">OFFSET(方块表!$K$2,MATCH(F492,方块表!B:B,0)-2,0,1,1)</f>
        <v>0</v>
      </c>
      <c r="H492" s="73">
        <f t="shared" ca="1" si="58"/>
        <v>0</v>
      </c>
      <c r="I492" s="73">
        <f t="shared" si="59"/>
        <v>2</v>
      </c>
      <c r="J492" s="72" t="str">
        <f ca="1">OFFSET(方块表!$I$2,MATCH(F492,方块表!B:B,0)-2,0,1,1)</f>
        <v>石头</v>
      </c>
      <c r="K492" s="54" t="str">
        <f>IF(COUNTIF(B$1:$B492,B492)=1,VLOOKUP(B492,图纸表!$A:$D,4,1),"")</f>
        <v>2landscape_05_7x4x7-0.schematic</v>
      </c>
    </row>
    <row r="493" spans="1:11">
      <c r="A493" s="54">
        <f t="shared" si="56"/>
        <v>492</v>
      </c>
      <c r="B493" s="71">
        <v>43</v>
      </c>
      <c r="C493" s="71">
        <v>4</v>
      </c>
      <c r="D493" s="71">
        <v>0</v>
      </c>
      <c r="E493" s="71">
        <v>5</v>
      </c>
      <c r="F493" s="72">
        <f t="shared" si="57"/>
        <v>100400</v>
      </c>
      <c r="G493" s="73">
        <f ca="1">OFFSET(方块表!$K$2,MATCH(F493,方块表!B:B,0)-2,0,1,1)</f>
        <v>2</v>
      </c>
      <c r="H493" s="73">
        <f t="shared" ca="1" si="58"/>
        <v>10</v>
      </c>
      <c r="I493" s="73">
        <f t="shared" si="59"/>
        <v>5</v>
      </c>
      <c r="J493" s="72" t="str">
        <f ca="1">OFFSET(方块表!$I$2,MATCH(F493,方块表!B:B,0)-2,0,1,1)</f>
        <v>鹅卵石</v>
      </c>
      <c r="K493" s="54" t="str">
        <f>IF(COUNTIF(B$1:$B493,B493)=1,VLOOKUP(B493,图纸表!$A:$D,4,1),"")</f>
        <v/>
      </c>
    </row>
    <row r="494" spans="1:11">
      <c r="A494" s="54">
        <f t="shared" si="56"/>
        <v>493</v>
      </c>
      <c r="B494" s="71">
        <v>43</v>
      </c>
      <c r="C494" s="71">
        <v>18</v>
      </c>
      <c r="D494" s="71">
        <v>2</v>
      </c>
      <c r="E494" s="71">
        <v>8</v>
      </c>
      <c r="F494" s="72">
        <f t="shared" si="57"/>
        <v>101802</v>
      </c>
      <c r="G494" s="73">
        <f ca="1">OFFSET(方块表!$K$2,MATCH(F494,方块表!B:B,0)-2,0,1,1)</f>
        <v>6</v>
      </c>
      <c r="H494" s="73">
        <f t="shared" ca="1" si="58"/>
        <v>48</v>
      </c>
      <c r="I494" s="73">
        <f t="shared" si="59"/>
        <v>8</v>
      </c>
      <c r="J494" s="72" t="str">
        <f ca="1">OFFSET(方块表!$I$2,MATCH(F494,方块表!B:B,0)-2,0,1,1)</f>
        <v>桦树叶</v>
      </c>
      <c r="K494" s="54" t="str">
        <f>IF(COUNTIF(B$1:$B494,B494)=1,VLOOKUP(B494,图纸表!$A:$D,4,1),"")</f>
        <v/>
      </c>
    </row>
    <row r="495" spans="1:11">
      <c r="A495" s="54">
        <f t="shared" si="56"/>
        <v>494</v>
      </c>
      <c r="B495" s="71">
        <v>43</v>
      </c>
      <c r="C495" s="71">
        <v>44</v>
      </c>
      <c r="D495" s="71">
        <v>3</v>
      </c>
      <c r="E495" s="71">
        <v>5</v>
      </c>
      <c r="F495" s="72">
        <f t="shared" si="57"/>
        <v>104403</v>
      </c>
      <c r="G495" s="73">
        <f ca="1">OFFSET(方块表!$K$2,MATCH(F495,方块表!B:B,0)-2,0,1,1)</f>
        <v>6</v>
      </c>
      <c r="H495" s="73">
        <f t="shared" ca="1" si="58"/>
        <v>30</v>
      </c>
      <c r="I495" s="73">
        <f t="shared" si="59"/>
        <v>5</v>
      </c>
      <c r="J495" s="72" t="str">
        <f ca="1">OFFSET(方块表!$I$2,MATCH(F495,方块表!B:B,0)-2,0,1,1)</f>
        <v>鹅卵石板</v>
      </c>
      <c r="K495" s="54" t="str">
        <f>IF(COUNTIF(B$1:$B495,B495)=1,VLOOKUP(B495,图纸表!$A:$D,4,1),"")</f>
        <v/>
      </c>
    </row>
    <row r="496" spans="1:11">
      <c r="A496" s="54">
        <f t="shared" si="56"/>
        <v>495</v>
      </c>
      <c r="B496" s="71">
        <v>43</v>
      </c>
      <c r="C496" s="71">
        <v>67</v>
      </c>
      <c r="D496" s="71">
        <v>0</v>
      </c>
      <c r="E496" s="71">
        <v>4</v>
      </c>
      <c r="F496" s="72">
        <f t="shared" si="57"/>
        <v>106700</v>
      </c>
      <c r="G496" s="73">
        <f ca="1">OFFSET(方块表!$K$2,MATCH(F496,方块表!B:B,0)-2,0,1,1)</f>
        <v>6</v>
      </c>
      <c r="H496" s="73">
        <f t="shared" ca="1" si="58"/>
        <v>24</v>
      </c>
      <c r="I496" s="73">
        <f t="shared" si="59"/>
        <v>4</v>
      </c>
      <c r="J496" s="72" t="str">
        <f ca="1">OFFSET(方块表!$I$2,MATCH(F496,方块表!B:B,0)-2,0,1,1)</f>
        <v>鹅卵石楼梯</v>
      </c>
      <c r="K496" s="54" t="str">
        <f>IF(COUNTIF(B$1:$B496,B496)=1,VLOOKUP(B496,图纸表!$A:$D,4,1),"")</f>
        <v/>
      </c>
    </row>
    <row r="497" spans="1:11">
      <c r="A497" s="54">
        <f t="shared" si="56"/>
        <v>496</v>
      </c>
      <c r="B497" s="71">
        <v>43</v>
      </c>
      <c r="C497" s="71">
        <v>85</v>
      </c>
      <c r="D497" s="71">
        <v>0</v>
      </c>
      <c r="E497" s="71">
        <v>8</v>
      </c>
      <c r="F497" s="72">
        <f t="shared" si="57"/>
        <v>108500</v>
      </c>
      <c r="G497" s="73">
        <f ca="1">OFFSET(方块表!$K$2,MATCH(F497,方块表!B:B,0)-2,0,1,1)</f>
        <v>6</v>
      </c>
      <c r="H497" s="73">
        <f t="shared" ca="1" si="58"/>
        <v>48</v>
      </c>
      <c r="I497" s="73">
        <f t="shared" si="59"/>
        <v>8</v>
      </c>
      <c r="J497" s="72" t="str">
        <f ca="1">OFFSET(方块表!$I$2,MATCH(F497,方块表!B:B,0)-2,0,1,1)</f>
        <v>橡木栅栏</v>
      </c>
      <c r="K497" s="54" t="str">
        <f>IF(COUNTIF(B$1:$B497,B497)=1,VLOOKUP(B497,图纸表!$A:$D,4,1),"")</f>
        <v/>
      </c>
    </row>
    <row r="498" spans="1:11">
      <c r="A498" s="54">
        <f t="shared" si="56"/>
        <v>497</v>
      </c>
      <c r="B498" s="71">
        <v>43</v>
      </c>
      <c r="C498" s="71">
        <v>139</v>
      </c>
      <c r="D498" s="71">
        <v>0</v>
      </c>
      <c r="E498" s="71">
        <v>3</v>
      </c>
      <c r="F498" s="72">
        <f t="shared" si="57"/>
        <v>113900</v>
      </c>
      <c r="G498" s="73">
        <f ca="1">OFFSET(方块表!$K$2,MATCH(F498,方块表!B:B,0)-2,0,1,1)</f>
        <v>6</v>
      </c>
      <c r="H498" s="73">
        <f t="shared" ca="1" si="58"/>
        <v>18</v>
      </c>
      <c r="I498" s="73">
        <f t="shared" si="59"/>
        <v>3</v>
      </c>
      <c r="J498" s="72" t="str">
        <f ca="1">OFFSET(方块表!$I$2,MATCH(F498,方块表!B:B,0)-2,0,1,1)</f>
        <v>鹅卵石墙</v>
      </c>
      <c r="K498" s="54" t="str">
        <f>IF(COUNTIF(B$1:$B498,B498)=1,VLOOKUP(B498,图纸表!$A:$D,4,1),"")</f>
        <v/>
      </c>
    </row>
    <row r="499" spans="1:11">
      <c r="A499" s="54">
        <f t="shared" si="56"/>
        <v>498</v>
      </c>
      <c r="B499" s="71">
        <v>44</v>
      </c>
      <c r="C499" s="71">
        <v>17</v>
      </c>
      <c r="D499" s="71">
        <v>1</v>
      </c>
      <c r="E499" s="71">
        <v>8</v>
      </c>
      <c r="F499" s="72">
        <f t="shared" si="57"/>
        <v>101701</v>
      </c>
      <c r="G499" s="73">
        <f ca="1">OFFSET(方块表!$K$2,MATCH(F499,方块表!B:B,0)-2,0,1,1)</f>
        <v>2</v>
      </c>
      <c r="H499" s="73">
        <f t="shared" ca="1" si="58"/>
        <v>16</v>
      </c>
      <c r="I499" s="73">
        <f t="shared" si="59"/>
        <v>8</v>
      </c>
      <c r="J499" s="72" t="str">
        <f ca="1">OFFSET(方块表!$I$2,MATCH(F499,方块表!B:B,0)-2,0,1,1)</f>
        <v>云杉木</v>
      </c>
      <c r="K499" s="54" t="str">
        <f>IF(COUNTIF(B$1:$B499,B499)=1,VLOOKUP(B499,图纸表!$A:$D,4,1),"")</f>
        <v>2landscape_06_7x9x7-0.schematic</v>
      </c>
    </row>
    <row r="500" spans="1:11">
      <c r="A500" s="54">
        <f t="shared" si="56"/>
        <v>499</v>
      </c>
      <c r="B500" s="71">
        <v>44</v>
      </c>
      <c r="C500" s="71">
        <v>17</v>
      </c>
      <c r="D500" s="71">
        <v>2</v>
      </c>
      <c r="E500" s="71">
        <v>6</v>
      </c>
      <c r="F500" s="72">
        <f t="shared" si="57"/>
        <v>101702</v>
      </c>
      <c r="G500" s="73">
        <f ca="1">OFFSET(方块表!$K$2,MATCH(F500,方块表!B:B,0)-2,0,1,1)</f>
        <v>2</v>
      </c>
      <c r="H500" s="73">
        <f t="shared" ca="1" si="58"/>
        <v>12</v>
      </c>
      <c r="I500" s="73">
        <f t="shared" si="59"/>
        <v>6</v>
      </c>
      <c r="J500" s="72" t="str">
        <f ca="1">OFFSET(方块表!$I$2,MATCH(F500,方块表!B:B,0)-2,0,1,1)</f>
        <v>桦树木</v>
      </c>
      <c r="K500" s="54" t="str">
        <f>IF(COUNTIF(B$1:$B500,B500)=1,VLOOKUP(B500,图纸表!$A:$D,4,1),"")</f>
        <v/>
      </c>
    </row>
    <row r="501" spans="1:11">
      <c r="A501" s="54">
        <f t="shared" si="56"/>
        <v>500</v>
      </c>
      <c r="B501" s="71">
        <v>44</v>
      </c>
      <c r="C501" s="71">
        <v>18</v>
      </c>
      <c r="D501" s="71">
        <v>1</v>
      </c>
      <c r="E501" s="71">
        <v>48</v>
      </c>
      <c r="F501" s="72">
        <f t="shared" si="57"/>
        <v>101801</v>
      </c>
      <c r="G501" s="73">
        <f ca="1">OFFSET(方块表!$K$2,MATCH(F501,方块表!B:B,0)-2,0,1,1)</f>
        <v>6</v>
      </c>
      <c r="H501" s="73">
        <f t="shared" ca="1" si="58"/>
        <v>288</v>
      </c>
      <c r="I501" s="73">
        <f t="shared" si="59"/>
        <v>48</v>
      </c>
      <c r="J501" s="72" t="str">
        <f ca="1">OFFSET(方块表!$I$2,MATCH(F501,方块表!B:B,0)-2,0,1,1)</f>
        <v>云杉树叶</v>
      </c>
      <c r="K501" s="54" t="str">
        <f>IF(COUNTIF(B$1:$B501,B501)=1,VLOOKUP(B501,图纸表!$A:$D,4,1),"")</f>
        <v/>
      </c>
    </row>
    <row r="502" spans="1:11">
      <c r="A502" s="54">
        <f t="shared" si="56"/>
        <v>501</v>
      </c>
      <c r="B502" s="71">
        <v>44</v>
      </c>
      <c r="C502" s="71">
        <v>18</v>
      </c>
      <c r="D502" s="71">
        <v>2</v>
      </c>
      <c r="E502" s="71">
        <v>52</v>
      </c>
      <c r="F502" s="72">
        <f t="shared" si="57"/>
        <v>101802</v>
      </c>
      <c r="G502" s="73">
        <f ca="1">OFFSET(方块表!$K$2,MATCH(F502,方块表!B:B,0)-2,0,1,1)</f>
        <v>6</v>
      </c>
      <c r="H502" s="73">
        <f t="shared" ca="1" si="58"/>
        <v>312</v>
      </c>
      <c r="I502" s="73">
        <f t="shared" si="59"/>
        <v>52</v>
      </c>
      <c r="J502" s="72" t="str">
        <f ca="1">OFFSET(方块表!$I$2,MATCH(F502,方块表!B:B,0)-2,0,1,1)</f>
        <v>桦树叶</v>
      </c>
      <c r="K502" s="54" t="str">
        <f>IF(COUNTIF(B$1:$B502,B502)=1,VLOOKUP(B502,图纸表!$A:$D,4,1),"")</f>
        <v/>
      </c>
    </row>
    <row r="503" spans="1:11">
      <c r="A503" s="54">
        <f t="shared" si="56"/>
        <v>502</v>
      </c>
      <c r="B503" s="71">
        <v>44</v>
      </c>
      <c r="C503" s="71">
        <v>85</v>
      </c>
      <c r="D503" s="71">
        <v>0</v>
      </c>
      <c r="E503" s="71">
        <v>6</v>
      </c>
      <c r="F503" s="72">
        <f t="shared" si="57"/>
        <v>108500</v>
      </c>
      <c r="G503" s="73">
        <f ca="1">OFFSET(方块表!$K$2,MATCH(F503,方块表!B:B,0)-2,0,1,1)</f>
        <v>6</v>
      </c>
      <c r="H503" s="73">
        <f t="shared" ca="1" si="58"/>
        <v>36</v>
      </c>
      <c r="I503" s="73">
        <f t="shared" si="59"/>
        <v>6</v>
      </c>
      <c r="J503" s="72" t="str">
        <f ca="1">OFFSET(方块表!$I$2,MATCH(F503,方块表!B:B,0)-2,0,1,1)</f>
        <v>橡木栅栏</v>
      </c>
      <c r="K503" s="54" t="str">
        <f>IF(COUNTIF(B$1:$B503,B503)=1,VLOOKUP(B503,图纸表!$A:$D,4,1),"")</f>
        <v/>
      </c>
    </row>
    <row r="504" spans="1:11">
      <c r="A504" s="54">
        <f t="shared" si="56"/>
        <v>503</v>
      </c>
      <c r="B504" s="71">
        <v>45</v>
      </c>
      <c r="C504" s="71">
        <v>17</v>
      </c>
      <c r="D504" s="71">
        <v>1</v>
      </c>
      <c r="E504" s="71">
        <v>119</v>
      </c>
      <c r="F504" s="72">
        <f t="shared" si="57"/>
        <v>101701</v>
      </c>
      <c r="G504" s="73">
        <f ca="1">OFFSET(方块表!$K$2,MATCH(F504,方块表!B:B,0)-2,0,1,1)</f>
        <v>2</v>
      </c>
      <c r="H504" s="73">
        <f t="shared" ca="1" si="58"/>
        <v>238</v>
      </c>
      <c r="I504" s="73">
        <f t="shared" si="59"/>
        <v>119</v>
      </c>
      <c r="J504" s="72" t="str">
        <f ca="1">OFFSET(方块表!$I$2,MATCH(F504,方块表!B:B,0)-2,0,1,1)</f>
        <v>云杉木</v>
      </c>
      <c r="K504" s="54" t="str">
        <f>IF(COUNTIF(B$1:$B504,B504)=1,VLOOKUP(B504,图纸表!$A:$D,4,1),"")</f>
        <v>2landscape_07_11x28x11-0.schematic</v>
      </c>
    </row>
    <row r="505" spans="1:11">
      <c r="A505" s="54">
        <f t="shared" si="56"/>
        <v>504</v>
      </c>
      <c r="B505" s="71">
        <v>45</v>
      </c>
      <c r="C505" s="71">
        <v>18</v>
      </c>
      <c r="D505" s="71">
        <v>1</v>
      </c>
      <c r="E505" s="71">
        <v>200</v>
      </c>
      <c r="F505" s="72">
        <f t="shared" si="57"/>
        <v>101801</v>
      </c>
      <c r="G505" s="73">
        <f ca="1">OFFSET(方块表!$K$2,MATCH(F505,方块表!B:B,0)-2,0,1,1)</f>
        <v>6</v>
      </c>
      <c r="H505" s="73">
        <f t="shared" ca="1" si="58"/>
        <v>1200</v>
      </c>
      <c r="I505" s="73">
        <f t="shared" si="59"/>
        <v>200</v>
      </c>
      <c r="J505" s="72" t="str">
        <f ca="1">OFFSET(方块表!$I$2,MATCH(F505,方块表!B:B,0)-2,0,1,1)</f>
        <v>云杉树叶</v>
      </c>
      <c r="K505" s="54" t="str">
        <f>IF(COUNTIF(B$1:$B505,B505)=1,VLOOKUP(B505,图纸表!$A:$D,4,1),"")</f>
        <v/>
      </c>
    </row>
    <row r="506" spans="1:11">
      <c r="A506" s="54">
        <f t="shared" si="56"/>
        <v>505</v>
      </c>
      <c r="B506" s="71">
        <v>45</v>
      </c>
      <c r="C506" s="71">
        <v>85</v>
      </c>
      <c r="D506" s="71">
        <v>0</v>
      </c>
      <c r="E506" s="71">
        <v>23</v>
      </c>
      <c r="F506" s="72">
        <f t="shared" si="57"/>
        <v>108500</v>
      </c>
      <c r="G506" s="73">
        <f ca="1">OFFSET(方块表!$K$2,MATCH(F506,方块表!B:B,0)-2,0,1,1)</f>
        <v>6</v>
      </c>
      <c r="H506" s="73">
        <f t="shared" ca="1" si="58"/>
        <v>138</v>
      </c>
      <c r="I506" s="73">
        <f t="shared" si="59"/>
        <v>23</v>
      </c>
      <c r="J506" s="72" t="str">
        <f ca="1">OFFSET(方块表!$I$2,MATCH(F506,方块表!B:B,0)-2,0,1,1)</f>
        <v>橡木栅栏</v>
      </c>
      <c r="K506" s="54" t="str">
        <f>IF(COUNTIF(B$1:$B506,B506)=1,VLOOKUP(B506,图纸表!$A:$D,4,1),"")</f>
        <v/>
      </c>
    </row>
    <row r="507" spans="1:11">
      <c r="A507" s="54">
        <f t="shared" si="56"/>
        <v>506</v>
      </c>
      <c r="B507" s="71">
        <v>45</v>
      </c>
      <c r="C507" s="71">
        <v>89</v>
      </c>
      <c r="D507" s="71">
        <v>0</v>
      </c>
      <c r="E507" s="71">
        <v>8</v>
      </c>
      <c r="F507" s="72">
        <f t="shared" si="57"/>
        <v>108900</v>
      </c>
      <c r="G507" s="73">
        <f ca="1">OFFSET(方块表!$K$2,MATCH(F507,方块表!B:B,0)-2,0,1,1)</f>
        <v>10</v>
      </c>
      <c r="H507" s="73">
        <f t="shared" ca="1" si="58"/>
        <v>80</v>
      </c>
      <c r="I507" s="73">
        <f t="shared" si="59"/>
        <v>8</v>
      </c>
      <c r="J507" s="72" t="str">
        <f ca="1">OFFSET(方块表!$I$2,MATCH(F507,方块表!B:B,0)-2,0,1,1)</f>
        <v>萤石</v>
      </c>
      <c r="K507" s="54" t="str">
        <f>IF(COUNTIF(B$1:$B507,B507)=1,VLOOKUP(B507,图纸表!$A:$D,4,1),"")</f>
        <v/>
      </c>
    </row>
    <row r="508" spans="1:11">
      <c r="A508" s="54">
        <f t="shared" si="56"/>
        <v>507</v>
      </c>
      <c r="B508" s="71">
        <v>45</v>
      </c>
      <c r="C508" s="71">
        <v>96</v>
      </c>
      <c r="D508" s="71">
        <v>0</v>
      </c>
      <c r="E508" s="71">
        <v>5</v>
      </c>
      <c r="F508" s="72">
        <f t="shared" si="57"/>
        <v>109600</v>
      </c>
      <c r="G508" s="73">
        <f ca="1">OFFSET(方块表!$K$2,MATCH(F508,方块表!B:B,0)-2,0,1,1)</f>
        <v>8</v>
      </c>
      <c r="H508" s="73">
        <f t="shared" ca="1" si="58"/>
        <v>40</v>
      </c>
      <c r="I508" s="73">
        <f t="shared" si="59"/>
        <v>5</v>
      </c>
      <c r="J508" s="72" t="str">
        <f ca="1">OFFSET(方块表!$I$2,MATCH(F508,方块表!B:B,0)-2,0,1,1)</f>
        <v>活板门</v>
      </c>
      <c r="K508" s="54" t="str">
        <f>IF(COUNTIF(B$1:$B508,B508)=1,VLOOKUP(B508,图纸表!$A:$D,4,1),"")</f>
        <v/>
      </c>
    </row>
    <row r="509" spans="1:11">
      <c r="A509" s="54">
        <f t="shared" si="56"/>
        <v>508</v>
      </c>
      <c r="B509" s="71">
        <v>45</v>
      </c>
      <c r="C509" s="71">
        <v>168</v>
      </c>
      <c r="D509" s="71">
        <v>0</v>
      </c>
      <c r="E509" s="71">
        <v>2</v>
      </c>
      <c r="F509" s="72">
        <f t="shared" si="57"/>
        <v>116800</v>
      </c>
      <c r="G509" s="73">
        <f ca="1">OFFSET(方块表!$K$2,MATCH(F509,方块表!B:B,0)-2,0,1,1)</f>
        <v>10</v>
      </c>
      <c r="H509" s="73">
        <f t="shared" ca="1" si="58"/>
        <v>20</v>
      </c>
      <c r="I509" s="73">
        <f t="shared" si="59"/>
        <v>2</v>
      </c>
      <c r="J509" s="72" t="str">
        <f ca="1">OFFSET(方块表!$I$2,MATCH(F509,方块表!B:B,0)-2,0,1,1)</f>
        <v>海晶石</v>
      </c>
      <c r="K509" s="54" t="str">
        <f>IF(COUNTIF(B$1:$B509,B509)=1,VLOOKUP(B509,图纸表!$A:$D,4,1),"")</f>
        <v/>
      </c>
    </row>
    <row r="510" spans="1:11">
      <c r="A510" s="54">
        <f t="shared" si="56"/>
        <v>509</v>
      </c>
      <c r="B510" s="71">
        <v>46</v>
      </c>
      <c r="C510" s="71">
        <v>2</v>
      </c>
      <c r="D510" s="71">
        <v>0</v>
      </c>
      <c r="E510" s="71">
        <v>118</v>
      </c>
      <c r="F510" s="72">
        <f t="shared" si="57"/>
        <v>100200</v>
      </c>
      <c r="G510" s="73">
        <f ca="1">OFFSET(方块表!$K$2,MATCH(F510,方块表!B:B,0)-2,0,1,1)</f>
        <v>2</v>
      </c>
      <c r="H510" s="73">
        <f t="shared" ca="1" si="58"/>
        <v>236</v>
      </c>
      <c r="I510" s="73">
        <f t="shared" si="59"/>
        <v>118</v>
      </c>
      <c r="J510" s="72" t="str">
        <f ca="1">OFFSET(方块表!$I$2,MATCH(F510,方块表!B:B,0)-2,0,1,1)</f>
        <v>草方块</v>
      </c>
      <c r="K510" s="54" t="str">
        <f>IF(COUNTIF(B$1:$B510,B510)=1,VLOOKUP(B510,图纸表!$A:$D,4,1),"")</f>
        <v>2landscape_08_13x8x13-0.schematic</v>
      </c>
    </row>
    <row r="511" spans="1:11">
      <c r="A511" s="54">
        <f t="shared" si="56"/>
        <v>510</v>
      </c>
      <c r="B511" s="71">
        <v>46</v>
      </c>
      <c r="C511" s="71">
        <v>3</v>
      </c>
      <c r="D511" s="71">
        <v>0</v>
      </c>
      <c r="E511" s="71">
        <v>5</v>
      </c>
      <c r="F511" s="72">
        <f t="shared" si="57"/>
        <v>100300</v>
      </c>
      <c r="G511" s="73">
        <f ca="1">OFFSET(方块表!$K$2,MATCH(F511,方块表!B:B,0)-2,0,1,1)</f>
        <v>2</v>
      </c>
      <c r="H511" s="73">
        <f t="shared" ca="1" si="58"/>
        <v>10</v>
      </c>
      <c r="I511" s="73">
        <f t="shared" si="59"/>
        <v>5</v>
      </c>
      <c r="J511" s="72" t="str">
        <f ca="1">OFFSET(方块表!$I$2,MATCH(F511,方块表!B:B,0)-2,0,1,1)</f>
        <v>泥土</v>
      </c>
      <c r="K511" s="54" t="str">
        <f>IF(COUNTIF(B$1:$B511,B511)=1,VLOOKUP(B511,图纸表!$A:$D,4,1),"")</f>
        <v/>
      </c>
    </row>
    <row r="512" spans="1:11">
      <c r="A512" s="54">
        <f t="shared" si="56"/>
        <v>511</v>
      </c>
      <c r="B512" s="71">
        <v>46</v>
      </c>
      <c r="C512" s="71">
        <v>17</v>
      </c>
      <c r="D512" s="71">
        <v>0</v>
      </c>
      <c r="E512" s="71">
        <v>17</v>
      </c>
      <c r="F512" s="72">
        <f t="shared" si="57"/>
        <v>101700</v>
      </c>
      <c r="G512" s="73">
        <f ca="1">OFFSET(方块表!$K$2,MATCH(F512,方块表!B:B,0)-2,0,1,1)</f>
        <v>2</v>
      </c>
      <c r="H512" s="73">
        <f t="shared" ca="1" si="58"/>
        <v>34</v>
      </c>
      <c r="I512" s="73">
        <f t="shared" si="59"/>
        <v>17</v>
      </c>
      <c r="J512" s="72" t="str">
        <f ca="1">OFFSET(方块表!$I$2,MATCH(F512,方块表!B:B,0)-2,0,1,1)</f>
        <v>橡树木</v>
      </c>
      <c r="K512" s="54" t="str">
        <f>IF(COUNTIF(B$1:$B512,B512)=1,VLOOKUP(B512,图纸表!$A:$D,4,1),"")</f>
        <v/>
      </c>
    </row>
    <row r="513" spans="1:11">
      <c r="A513" s="54">
        <f t="shared" si="56"/>
        <v>512</v>
      </c>
      <c r="B513" s="71">
        <v>46</v>
      </c>
      <c r="C513" s="71">
        <v>17</v>
      </c>
      <c r="D513" s="71">
        <v>3</v>
      </c>
      <c r="E513" s="71">
        <v>9</v>
      </c>
      <c r="F513" s="72">
        <f t="shared" si="57"/>
        <v>101703</v>
      </c>
      <c r="G513" s="73">
        <f ca="1">OFFSET(方块表!$K$2,MATCH(F513,方块表!B:B,0)-2,0,1,1)</f>
        <v>2</v>
      </c>
      <c r="H513" s="73">
        <f t="shared" ca="1" si="58"/>
        <v>18</v>
      </c>
      <c r="I513" s="73">
        <f t="shared" si="59"/>
        <v>9</v>
      </c>
      <c r="J513" s="72" t="str">
        <f ca="1">OFFSET(方块表!$I$2,MATCH(F513,方块表!B:B,0)-2,0,1,1)</f>
        <v>丛林木</v>
      </c>
      <c r="K513" s="54" t="str">
        <f>IF(COUNTIF(B$1:$B513,B513)=1,VLOOKUP(B513,图纸表!$A:$D,4,1),"")</f>
        <v/>
      </c>
    </row>
    <row r="514" spans="1:11">
      <c r="A514" s="54">
        <f t="shared" si="56"/>
        <v>513</v>
      </c>
      <c r="B514" s="71">
        <v>46</v>
      </c>
      <c r="C514" s="71">
        <v>18</v>
      </c>
      <c r="D514" s="71">
        <v>0</v>
      </c>
      <c r="E514" s="71">
        <v>71</v>
      </c>
      <c r="F514" s="72">
        <f t="shared" si="57"/>
        <v>101800</v>
      </c>
      <c r="G514" s="73">
        <f ca="1">OFFSET(方块表!$K$2,MATCH(F514,方块表!B:B,0)-2,0,1,1)</f>
        <v>6</v>
      </c>
      <c r="H514" s="73">
        <f t="shared" ca="1" si="58"/>
        <v>426</v>
      </c>
      <c r="I514" s="73">
        <f t="shared" si="59"/>
        <v>71</v>
      </c>
      <c r="J514" s="72" t="str">
        <f ca="1">OFFSET(方块表!$I$2,MATCH(F514,方块表!B:B,0)-2,0,1,1)</f>
        <v>橡树叶</v>
      </c>
      <c r="K514" s="54" t="str">
        <f>IF(COUNTIF(B$1:$B514,B514)=1,VLOOKUP(B514,图纸表!$A:$D,4,1),"")</f>
        <v/>
      </c>
    </row>
    <row r="515" spans="1:11">
      <c r="A515" s="54">
        <f t="shared" si="56"/>
        <v>514</v>
      </c>
      <c r="B515" s="71">
        <v>46</v>
      </c>
      <c r="C515" s="71">
        <v>20</v>
      </c>
      <c r="D515" s="71">
        <v>0</v>
      </c>
      <c r="E515" s="71">
        <v>26</v>
      </c>
      <c r="F515" s="72">
        <f t="shared" si="57"/>
        <v>102000</v>
      </c>
      <c r="G515" s="73">
        <f ca="1">OFFSET(方块表!$K$2,MATCH(F515,方块表!B:B,0)-2,0,1,1)</f>
        <v>4</v>
      </c>
      <c r="H515" s="73">
        <f t="shared" ca="1" si="58"/>
        <v>104</v>
      </c>
      <c r="I515" s="73">
        <f t="shared" si="59"/>
        <v>26</v>
      </c>
      <c r="J515" s="72" t="str">
        <f ca="1">OFFSET(方块表!$I$2,MATCH(F515,方块表!B:B,0)-2,0,1,1)</f>
        <v>玻璃</v>
      </c>
      <c r="K515" s="54" t="str">
        <f>IF(COUNTIF(B$1:$B515,B515)=1,VLOOKUP(B515,图纸表!$A:$D,4,1),"")</f>
        <v/>
      </c>
    </row>
    <row r="516" spans="1:11">
      <c r="A516" s="54">
        <f t="shared" si="56"/>
        <v>515</v>
      </c>
      <c r="B516" s="71">
        <v>46</v>
      </c>
      <c r="C516" s="71">
        <v>44</v>
      </c>
      <c r="D516" s="71">
        <v>3</v>
      </c>
      <c r="E516" s="71">
        <v>2</v>
      </c>
      <c r="F516" s="72">
        <f t="shared" ref="F516:F579" si="60">_xlfn.NUMBERVALUE(CONCATENATE(1,IF(LEN(C516)=1,"00"&amp;C516,IF(LEN(C516)=2,"0"&amp;C516,C516)),IF(LEN(D516)=1,"0"&amp;D516,D516)))</f>
        <v>104403</v>
      </c>
      <c r="G516" s="73">
        <f ca="1">OFFSET(方块表!$K$2,MATCH(F516,方块表!B:B,0)-2,0,1,1)</f>
        <v>6</v>
      </c>
      <c r="H516" s="73">
        <f t="shared" ref="H516:H579" ca="1" si="61">G516*E516</f>
        <v>12</v>
      </c>
      <c r="I516" s="73">
        <f t="shared" ref="I516:I579" si="62">E516</f>
        <v>2</v>
      </c>
      <c r="J516" s="72" t="str">
        <f ca="1">OFFSET(方块表!$I$2,MATCH(F516,方块表!B:B,0)-2,0,1,1)</f>
        <v>鹅卵石板</v>
      </c>
      <c r="K516" s="54" t="str">
        <f>IF(COUNTIF(B$1:$B516,B516)=1,VLOOKUP(B516,图纸表!$A:$D,4,1),"")</f>
        <v/>
      </c>
    </row>
    <row r="517" spans="1:11">
      <c r="A517" s="54">
        <f t="shared" ref="A517:A580" si="63">ROW()-1</f>
        <v>516</v>
      </c>
      <c r="B517" s="71">
        <v>46</v>
      </c>
      <c r="C517" s="71">
        <v>47</v>
      </c>
      <c r="D517" s="71">
        <v>0</v>
      </c>
      <c r="E517" s="71">
        <v>7</v>
      </c>
      <c r="F517" s="72">
        <f t="shared" si="60"/>
        <v>104700</v>
      </c>
      <c r="G517" s="73">
        <f ca="1">OFFSET(方块表!$K$2,MATCH(F517,方块表!B:B,0)-2,0,1,1)</f>
        <v>8</v>
      </c>
      <c r="H517" s="73">
        <f t="shared" ca="1" si="61"/>
        <v>56</v>
      </c>
      <c r="I517" s="73">
        <f t="shared" si="62"/>
        <v>7</v>
      </c>
      <c r="J517" s="72" t="str">
        <f ca="1">OFFSET(方块表!$I$2,MATCH(F517,方块表!B:B,0)-2,0,1,1)</f>
        <v>书架</v>
      </c>
      <c r="K517" s="54" t="str">
        <f>IF(COUNTIF(B$1:$B517,B517)=1,VLOOKUP(B517,图纸表!$A:$D,4,1),"")</f>
        <v/>
      </c>
    </row>
    <row r="518" spans="1:11">
      <c r="A518" s="54">
        <f t="shared" si="63"/>
        <v>517</v>
      </c>
      <c r="B518" s="71">
        <v>46</v>
      </c>
      <c r="C518" s="71">
        <v>57</v>
      </c>
      <c r="D518" s="71">
        <v>0</v>
      </c>
      <c r="E518" s="71">
        <v>1</v>
      </c>
      <c r="F518" s="72">
        <f t="shared" si="60"/>
        <v>105700</v>
      </c>
      <c r="G518" s="73">
        <f ca="1">OFFSET(方块表!$K$2,MATCH(F518,方块表!B:B,0)-2,0,1,1)</f>
        <v>10</v>
      </c>
      <c r="H518" s="73">
        <f t="shared" ca="1" si="61"/>
        <v>10</v>
      </c>
      <c r="I518" s="73">
        <f t="shared" si="62"/>
        <v>1</v>
      </c>
      <c r="J518" s="72" t="str">
        <f ca="1">OFFSET(方块表!$I$2,MATCH(F518,方块表!B:B,0)-2,0,1,1)</f>
        <v>钻石块</v>
      </c>
      <c r="K518" s="54" t="str">
        <f>IF(COUNTIF(B$1:$B518,B518)=1,VLOOKUP(B518,图纸表!$A:$D,4,1),"")</f>
        <v/>
      </c>
    </row>
    <row r="519" spans="1:11">
      <c r="A519" s="54">
        <f t="shared" si="63"/>
        <v>518</v>
      </c>
      <c r="B519" s="71">
        <v>46</v>
      </c>
      <c r="C519" s="71">
        <v>85</v>
      </c>
      <c r="D519" s="71">
        <v>0</v>
      </c>
      <c r="E519" s="71">
        <v>14</v>
      </c>
      <c r="F519" s="72">
        <f t="shared" si="60"/>
        <v>108500</v>
      </c>
      <c r="G519" s="73">
        <f ca="1">OFFSET(方块表!$K$2,MATCH(F519,方块表!B:B,0)-2,0,1,1)</f>
        <v>6</v>
      </c>
      <c r="H519" s="73">
        <f t="shared" ca="1" si="61"/>
        <v>84</v>
      </c>
      <c r="I519" s="73">
        <f t="shared" si="62"/>
        <v>14</v>
      </c>
      <c r="J519" s="72" t="str">
        <f ca="1">OFFSET(方块表!$I$2,MATCH(F519,方块表!B:B,0)-2,0,1,1)</f>
        <v>橡木栅栏</v>
      </c>
      <c r="K519" s="54" t="str">
        <f>IF(COUNTIF(B$1:$B519,B519)=1,VLOOKUP(B519,图纸表!$A:$D,4,1),"")</f>
        <v/>
      </c>
    </row>
    <row r="520" spans="1:11">
      <c r="A520" s="54">
        <f t="shared" si="63"/>
        <v>519</v>
      </c>
      <c r="B520" s="71">
        <v>46</v>
      </c>
      <c r="C520" s="71">
        <v>98</v>
      </c>
      <c r="D520" s="71">
        <v>0</v>
      </c>
      <c r="E520" s="71">
        <v>29</v>
      </c>
      <c r="F520" s="72">
        <f t="shared" si="60"/>
        <v>109800</v>
      </c>
      <c r="G520" s="73">
        <f ca="1">OFFSET(方块表!$K$2,MATCH(F520,方块表!B:B,0)-2,0,1,1)</f>
        <v>4</v>
      </c>
      <c r="H520" s="73">
        <f t="shared" ca="1" si="61"/>
        <v>116</v>
      </c>
      <c r="I520" s="73">
        <f t="shared" si="62"/>
        <v>29</v>
      </c>
      <c r="J520" s="72" t="str">
        <f ca="1">OFFSET(方块表!$I$2,MATCH(F520,方块表!B:B,0)-2,0,1,1)</f>
        <v>石砖</v>
      </c>
      <c r="K520" s="54" t="str">
        <f>IF(COUNTIF(B$1:$B520,B520)=1,VLOOKUP(B520,图纸表!$A:$D,4,1),"")</f>
        <v/>
      </c>
    </row>
    <row r="521" spans="1:11">
      <c r="A521" s="54">
        <f t="shared" si="63"/>
        <v>520</v>
      </c>
      <c r="B521" s="71">
        <v>46</v>
      </c>
      <c r="C521" s="71">
        <v>98</v>
      </c>
      <c r="D521" s="71">
        <v>3</v>
      </c>
      <c r="E521" s="71">
        <v>8</v>
      </c>
      <c r="F521" s="72">
        <f t="shared" si="60"/>
        <v>109803</v>
      </c>
      <c r="G521" s="73">
        <f ca="1">OFFSET(方块表!$K$2,MATCH(F521,方块表!B:B,0)-2,0,1,1)</f>
        <v>4</v>
      </c>
      <c r="H521" s="73">
        <f t="shared" ca="1" si="61"/>
        <v>32</v>
      </c>
      <c r="I521" s="73">
        <f t="shared" si="62"/>
        <v>8</v>
      </c>
      <c r="J521" s="72" t="str">
        <f ca="1">OFFSET(方块表!$I$2,MATCH(F521,方块表!B:B,0)-2,0,1,1)</f>
        <v>凿刻石砖</v>
      </c>
      <c r="K521" s="54" t="str">
        <f>IF(COUNTIF(B$1:$B521,B521)=1,VLOOKUP(B521,图纸表!$A:$D,4,1),"")</f>
        <v/>
      </c>
    </row>
    <row r="522" spans="1:11">
      <c r="A522" s="54">
        <f t="shared" si="63"/>
        <v>521</v>
      </c>
      <c r="B522" s="71">
        <v>46</v>
      </c>
      <c r="C522" s="71">
        <v>139</v>
      </c>
      <c r="D522" s="71">
        <v>0</v>
      </c>
      <c r="E522" s="71">
        <v>4</v>
      </c>
      <c r="F522" s="72">
        <f t="shared" si="60"/>
        <v>113900</v>
      </c>
      <c r="G522" s="73">
        <f ca="1">OFFSET(方块表!$K$2,MATCH(F522,方块表!B:B,0)-2,0,1,1)</f>
        <v>6</v>
      </c>
      <c r="H522" s="73">
        <f t="shared" ca="1" si="61"/>
        <v>24</v>
      </c>
      <c r="I522" s="73">
        <f t="shared" si="62"/>
        <v>4</v>
      </c>
      <c r="J522" s="72" t="str">
        <f ca="1">OFFSET(方块表!$I$2,MATCH(F522,方块表!B:B,0)-2,0,1,1)</f>
        <v>鹅卵石墙</v>
      </c>
      <c r="K522" s="54" t="str">
        <f>IF(COUNTIF(B$1:$B522,B522)=1,VLOOKUP(B522,图纸表!$A:$D,4,1),"")</f>
        <v/>
      </c>
    </row>
    <row r="523" spans="1:11">
      <c r="A523" s="54">
        <f t="shared" si="63"/>
        <v>522</v>
      </c>
      <c r="B523" s="71">
        <v>46</v>
      </c>
      <c r="C523" s="71">
        <v>168</v>
      </c>
      <c r="D523" s="71">
        <v>0</v>
      </c>
      <c r="E523" s="71">
        <v>1</v>
      </c>
      <c r="F523" s="72">
        <f t="shared" si="60"/>
        <v>116800</v>
      </c>
      <c r="G523" s="73">
        <f ca="1">OFFSET(方块表!$K$2,MATCH(F523,方块表!B:B,0)-2,0,1,1)</f>
        <v>10</v>
      </c>
      <c r="H523" s="73">
        <f t="shared" ca="1" si="61"/>
        <v>10</v>
      </c>
      <c r="I523" s="73">
        <f t="shared" si="62"/>
        <v>1</v>
      </c>
      <c r="J523" s="72" t="str">
        <f ca="1">OFFSET(方块表!$I$2,MATCH(F523,方块表!B:B,0)-2,0,1,1)</f>
        <v>海晶石</v>
      </c>
      <c r="K523" s="54" t="str">
        <f>IF(COUNTIF(B$1:$B523,B523)=1,VLOOKUP(B523,图纸表!$A:$D,4,1),"")</f>
        <v/>
      </c>
    </row>
    <row r="524" spans="1:11">
      <c r="A524" s="54">
        <f t="shared" si="63"/>
        <v>523</v>
      </c>
      <c r="B524" s="71">
        <v>47</v>
      </c>
      <c r="C524" s="71">
        <v>1</v>
      </c>
      <c r="D524" s="71">
        <v>0</v>
      </c>
      <c r="E524" s="71">
        <v>81</v>
      </c>
      <c r="F524" s="72">
        <f t="shared" si="60"/>
        <v>100100</v>
      </c>
      <c r="G524" s="73">
        <f ca="1">OFFSET(方块表!$K$2,MATCH(F524,方块表!B:B,0)-2,0,1,1)</f>
        <v>0</v>
      </c>
      <c r="H524" s="73">
        <f t="shared" ca="1" si="61"/>
        <v>0</v>
      </c>
      <c r="I524" s="73">
        <f t="shared" si="62"/>
        <v>81</v>
      </c>
      <c r="J524" s="72" t="str">
        <f ca="1">OFFSET(方块表!$I$2,MATCH(F524,方块表!B:B,0)-2,0,1,1)</f>
        <v>石头</v>
      </c>
      <c r="K524" s="54" t="str">
        <f>IF(COUNTIF(B$1:$B524,B524)=1,VLOOKUP(B524,图纸表!$A:$D,4,1),"")</f>
        <v>2landscape_09_12x9x12-1.schematic</v>
      </c>
    </row>
    <row r="525" spans="1:11">
      <c r="A525" s="54">
        <f t="shared" si="63"/>
        <v>524</v>
      </c>
      <c r="B525" s="71">
        <v>47</v>
      </c>
      <c r="C525" s="71">
        <v>4</v>
      </c>
      <c r="D525" s="71">
        <v>0</v>
      </c>
      <c r="E525" s="71">
        <v>18</v>
      </c>
      <c r="F525" s="72">
        <f t="shared" si="60"/>
        <v>100400</v>
      </c>
      <c r="G525" s="73">
        <f ca="1">OFFSET(方块表!$K$2,MATCH(F525,方块表!B:B,0)-2,0,1,1)</f>
        <v>2</v>
      </c>
      <c r="H525" s="73">
        <f t="shared" ca="1" si="61"/>
        <v>36</v>
      </c>
      <c r="I525" s="73">
        <f t="shared" si="62"/>
        <v>18</v>
      </c>
      <c r="J525" s="72" t="str">
        <f ca="1">OFFSET(方块表!$I$2,MATCH(F525,方块表!B:B,0)-2,0,1,1)</f>
        <v>鹅卵石</v>
      </c>
      <c r="K525" s="54" t="str">
        <f>IF(COUNTIF(B$1:$B525,B525)=1,VLOOKUP(B525,图纸表!$A:$D,4,1),"")</f>
        <v/>
      </c>
    </row>
    <row r="526" spans="1:11">
      <c r="A526" s="54">
        <f t="shared" si="63"/>
        <v>525</v>
      </c>
      <c r="B526" s="71">
        <v>47</v>
      </c>
      <c r="C526" s="71">
        <v>17</v>
      </c>
      <c r="D526" s="71">
        <v>0</v>
      </c>
      <c r="E526" s="71">
        <v>3</v>
      </c>
      <c r="F526" s="72">
        <f t="shared" si="60"/>
        <v>101700</v>
      </c>
      <c r="G526" s="73">
        <f ca="1">OFFSET(方块表!$K$2,MATCH(F526,方块表!B:B,0)-2,0,1,1)</f>
        <v>2</v>
      </c>
      <c r="H526" s="73">
        <f t="shared" ca="1" si="61"/>
        <v>6</v>
      </c>
      <c r="I526" s="73">
        <f t="shared" si="62"/>
        <v>3</v>
      </c>
      <c r="J526" s="72" t="str">
        <f ca="1">OFFSET(方块表!$I$2,MATCH(F526,方块表!B:B,0)-2,0,1,1)</f>
        <v>橡树木</v>
      </c>
      <c r="K526" s="54" t="str">
        <f>IF(COUNTIF(B$1:$B526,B526)=1,VLOOKUP(B526,图纸表!$A:$D,4,1),"")</f>
        <v/>
      </c>
    </row>
    <row r="527" spans="1:11">
      <c r="A527" s="54">
        <f t="shared" si="63"/>
        <v>526</v>
      </c>
      <c r="B527" s="71">
        <v>47</v>
      </c>
      <c r="C527" s="71">
        <v>18</v>
      </c>
      <c r="D527" s="71">
        <v>0</v>
      </c>
      <c r="E527" s="71">
        <v>11</v>
      </c>
      <c r="F527" s="72">
        <f t="shared" si="60"/>
        <v>101800</v>
      </c>
      <c r="G527" s="73">
        <f ca="1">OFFSET(方块表!$K$2,MATCH(F527,方块表!B:B,0)-2,0,1,1)</f>
        <v>6</v>
      </c>
      <c r="H527" s="73">
        <f t="shared" ca="1" si="61"/>
        <v>66</v>
      </c>
      <c r="I527" s="73">
        <f t="shared" si="62"/>
        <v>11</v>
      </c>
      <c r="J527" s="72" t="str">
        <f ca="1">OFFSET(方块表!$I$2,MATCH(F527,方块表!B:B,0)-2,0,1,1)</f>
        <v>橡树叶</v>
      </c>
      <c r="K527" s="54" t="str">
        <f>IF(COUNTIF(B$1:$B527,B527)=1,VLOOKUP(B527,图纸表!$A:$D,4,1),"")</f>
        <v/>
      </c>
    </row>
    <row r="528" spans="1:11">
      <c r="A528" s="54">
        <f t="shared" si="63"/>
        <v>527</v>
      </c>
      <c r="B528" s="71">
        <v>47</v>
      </c>
      <c r="C528" s="71">
        <v>18</v>
      </c>
      <c r="D528" s="71">
        <v>2</v>
      </c>
      <c r="E528" s="71">
        <v>15</v>
      </c>
      <c r="F528" s="72">
        <f t="shared" si="60"/>
        <v>101802</v>
      </c>
      <c r="G528" s="73">
        <f ca="1">OFFSET(方块表!$K$2,MATCH(F528,方块表!B:B,0)-2,0,1,1)</f>
        <v>6</v>
      </c>
      <c r="H528" s="73">
        <f t="shared" ca="1" si="61"/>
        <v>90</v>
      </c>
      <c r="I528" s="73">
        <f t="shared" si="62"/>
        <v>15</v>
      </c>
      <c r="J528" s="72" t="str">
        <f ca="1">OFFSET(方块表!$I$2,MATCH(F528,方块表!B:B,0)-2,0,1,1)</f>
        <v>桦树叶</v>
      </c>
      <c r="K528" s="54" t="str">
        <f>IF(COUNTIF(B$1:$B528,B528)=1,VLOOKUP(B528,图纸表!$A:$D,4,1),"")</f>
        <v/>
      </c>
    </row>
    <row r="529" spans="1:11">
      <c r="A529" s="54">
        <f t="shared" si="63"/>
        <v>528</v>
      </c>
      <c r="B529" s="71">
        <v>47</v>
      </c>
      <c r="C529" s="71">
        <v>18</v>
      </c>
      <c r="D529" s="71">
        <v>0</v>
      </c>
      <c r="E529" s="71">
        <v>17</v>
      </c>
      <c r="F529" s="72">
        <f t="shared" si="60"/>
        <v>101800</v>
      </c>
      <c r="G529" s="73">
        <f ca="1">OFFSET(方块表!$K$2,MATCH(F529,方块表!B:B,0)-2,0,1,1)</f>
        <v>6</v>
      </c>
      <c r="H529" s="73">
        <f t="shared" ca="1" si="61"/>
        <v>102</v>
      </c>
      <c r="I529" s="73">
        <f t="shared" si="62"/>
        <v>17</v>
      </c>
      <c r="J529" s="72" t="str">
        <f ca="1">OFFSET(方块表!$I$2,MATCH(F529,方块表!B:B,0)-2,0,1,1)</f>
        <v>橡树叶</v>
      </c>
      <c r="K529" s="54" t="str">
        <f>IF(COUNTIF(B$1:$B529,B529)=1,VLOOKUP(B529,图纸表!$A:$D,4,1),"")</f>
        <v/>
      </c>
    </row>
    <row r="530" spans="1:11">
      <c r="A530" s="54">
        <f t="shared" si="63"/>
        <v>529</v>
      </c>
      <c r="B530" s="71">
        <v>47</v>
      </c>
      <c r="C530" s="71">
        <v>18</v>
      </c>
      <c r="D530" s="71">
        <v>2</v>
      </c>
      <c r="E530" s="71">
        <v>7</v>
      </c>
      <c r="F530" s="72">
        <f t="shared" si="60"/>
        <v>101802</v>
      </c>
      <c r="G530" s="73">
        <f ca="1">OFFSET(方块表!$K$2,MATCH(F530,方块表!B:B,0)-2,0,1,1)</f>
        <v>6</v>
      </c>
      <c r="H530" s="73">
        <f t="shared" ca="1" si="61"/>
        <v>42</v>
      </c>
      <c r="I530" s="73">
        <f t="shared" si="62"/>
        <v>7</v>
      </c>
      <c r="J530" s="72" t="str">
        <f ca="1">OFFSET(方块表!$I$2,MATCH(F530,方块表!B:B,0)-2,0,1,1)</f>
        <v>桦树叶</v>
      </c>
      <c r="K530" s="54" t="str">
        <f>IF(COUNTIF(B$1:$B530,B530)=1,VLOOKUP(B530,图纸表!$A:$D,4,1),"")</f>
        <v/>
      </c>
    </row>
    <row r="531" spans="1:11">
      <c r="A531" s="54">
        <f t="shared" si="63"/>
        <v>530</v>
      </c>
      <c r="B531" s="71">
        <v>47</v>
      </c>
      <c r="C531" s="71">
        <v>44</v>
      </c>
      <c r="D531" s="71">
        <v>3</v>
      </c>
      <c r="E531" s="71">
        <v>3</v>
      </c>
      <c r="F531" s="72">
        <f t="shared" si="60"/>
        <v>104403</v>
      </c>
      <c r="G531" s="73">
        <f ca="1">OFFSET(方块表!$K$2,MATCH(F531,方块表!B:B,0)-2,0,1,1)</f>
        <v>6</v>
      </c>
      <c r="H531" s="73">
        <f t="shared" ca="1" si="61"/>
        <v>18</v>
      </c>
      <c r="I531" s="73">
        <f t="shared" si="62"/>
        <v>3</v>
      </c>
      <c r="J531" s="72" t="str">
        <f ca="1">OFFSET(方块表!$I$2,MATCH(F531,方块表!B:B,0)-2,0,1,1)</f>
        <v>鹅卵石板</v>
      </c>
      <c r="K531" s="54" t="str">
        <f>IF(COUNTIF(B$1:$B531,B531)=1,VLOOKUP(B531,图纸表!$A:$D,4,1),"")</f>
        <v/>
      </c>
    </row>
    <row r="532" spans="1:11">
      <c r="A532" s="54">
        <f t="shared" si="63"/>
        <v>531</v>
      </c>
      <c r="B532" s="71">
        <v>47</v>
      </c>
      <c r="C532" s="71">
        <v>67</v>
      </c>
      <c r="D532" s="71">
        <v>0</v>
      </c>
      <c r="E532" s="71">
        <v>5</v>
      </c>
      <c r="F532" s="72">
        <f t="shared" si="60"/>
        <v>106700</v>
      </c>
      <c r="G532" s="73">
        <f ca="1">OFFSET(方块表!$K$2,MATCH(F532,方块表!B:B,0)-2,0,1,1)</f>
        <v>6</v>
      </c>
      <c r="H532" s="73">
        <f t="shared" ca="1" si="61"/>
        <v>30</v>
      </c>
      <c r="I532" s="73">
        <f t="shared" si="62"/>
        <v>5</v>
      </c>
      <c r="J532" s="72" t="str">
        <f ca="1">OFFSET(方块表!$I$2,MATCH(F532,方块表!B:B,0)-2,0,1,1)</f>
        <v>鹅卵石楼梯</v>
      </c>
      <c r="K532" s="54" t="str">
        <f>IF(COUNTIF(B$1:$B532,B532)=1,VLOOKUP(B532,图纸表!$A:$D,4,1),"")</f>
        <v/>
      </c>
    </row>
    <row r="533" spans="1:11">
      <c r="A533" s="54">
        <f t="shared" si="63"/>
        <v>532</v>
      </c>
      <c r="B533" s="71">
        <v>47</v>
      </c>
      <c r="C533" s="71">
        <v>85</v>
      </c>
      <c r="D533" s="71">
        <v>0</v>
      </c>
      <c r="E533" s="71">
        <v>12</v>
      </c>
      <c r="F533" s="72">
        <f t="shared" si="60"/>
        <v>108500</v>
      </c>
      <c r="G533" s="73">
        <f ca="1">OFFSET(方块表!$K$2,MATCH(F533,方块表!B:B,0)-2,0,1,1)</f>
        <v>6</v>
      </c>
      <c r="H533" s="73">
        <f t="shared" ca="1" si="61"/>
        <v>72</v>
      </c>
      <c r="I533" s="73">
        <f t="shared" si="62"/>
        <v>12</v>
      </c>
      <c r="J533" s="72" t="str">
        <f ca="1">OFFSET(方块表!$I$2,MATCH(F533,方块表!B:B,0)-2,0,1,1)</f>
        <v>橡木栅栏</v>
      </c>
      <c r="K533" s="54" t="str">
        <f>IF(COUNTIF(B$1:$B533,B533)=1,VLOOKUP(B533,图纸表!$A:$D,4,1),"")</f>
        <v/>
      </c>
    </row>
    <row r="534" spans="1:11">
      <c r="A534" s="54">
        <f t="shared" si="63"/>
        <v>533</v>
      </c>
      <c r="B534" s="71">
        <v>47</v>
      </c>
      <c r="C534" s="71">
        <v>139</v>
      </c>
      <c r="D534" s="71">
        <v>0</v>
      </c>
      <c r="E534" s="71">
        <v>9</v>
      </c>
      <c r="F534" s="72">
        <f t="shared" si="60"/>
        <v>113900</v>
      </c>
      <c r="G534" s="73">
        <f ca="1">OFFSET(方块表!$K$2,MATCH(F534,方块表!B:B,0)-2,0,1,1)</f>
        <v>6</v>
      </c>
      <c r="H534" s="73">
        <f t="shared" ca="1" si="61"/>
        <v>54</v>
      </c>
      <c r="I534" s="73">
        <f t="shared" si="62"/>
        <v>9</v>
      </c>
      <c r="J534" s="72" t="str">
        <f ca="1">OFFSET(方块表!$I$2,MATCH(F534,方块表!B:B,0)-2,0,1,1)</f>
        <v>鹅卵石墙</v>
      </c>
      <c r="K534" s="54" t="str">
        <f>IF(COUNTIF(B$1:$B534,B534)=1,VLOOKUP(B534,图纸表!$A:$D,4,1),"")</f>
        <v/>
      </c>
    </row>
    <row r="535" spans="1:11">
      <c r="A535" s="54">
        <f t="shared" si="63"/>
        <v>534</v>
      </c>
      <c r="B535" s="71">
        <v>48</v>
      </c>
      <c r="C535" s="71">
        <v>17</v>
      </c>
      <c r="D535" s="71">
        <v>0</v>
      </c>
      <c r="E535" s="71">
        <v>2</v>
      </c>
      <c r="F535" s="72">
        <f t="shared" si="60"/>
        <v>101700</v>
      </c>
      <c r="G535" s="73">
        <f ca="1">OFFSET(方块表!$K$2,MATCH(F535,方块表!B:B,0)-2,0,1,1)</f>
        <v>2</v>
      </c>
      <c r="H535" s="73">
        <f t="shared" ca="1" si="61"/>
        <v>4</v>
      </c>
      <c r="I535" s="73">
        <f t="shared" si="62"/>
        <v>2</v>
      </c>
      <c r="J535" s="72" t="str">
        <f ca="1">OFFSET(方块表!$I$2,MATCH(F535,方块表!B:B,0)-2,0,1,1)</f>
        <v>橡树木</v>
      </c>
      <c r="K535" s="54" t="str">
        <f>IF(COUNTIF(B$1:$B535,B535)=1,VLOOKUP(B535,图纸表!$A:$D,4,1),"")</f>
        <v>2landscape_010_12x8x12-0.schematic</v>
      </c>
    </row>
    <row r="536" spans="1:11">
      <c r="A536" s="54">
        <f t="shared" si="63"/>
        <v>535</v>
      </c>
      <c r="B536" s="71">
        <v>48</v>
      </c>
      <c r="C536" s="71">
        <v>18</v>
      </c>
      <c r="D536" s="71">
        <v>0</v>
      </c>
      <c r="E536" s="71">
        <v>218</v>
      </c>
      <c r="F536" s="72">
        <f t="shared" si="60"/>
        <v>101800</v>
      </c>
      <c r="G536" s="73">
        <f ca="1">OFFSET(方块表!$K$2,MATCH(F536,方块表!B:B,0)-2,0,1,1)</f>
        <v>6</v>
      </c>
      <c r="H536" s="73">
        <f t="shared" ca="1" si="61"/>
        <v>1308</v>
      </c>
      <c r="I536" s="73">
        <f t="shared" si="62"/>
        <v>218</v>
      </c>
      <c r="J536" s="72" t="str">
        <f ca="1">OFFSET(方块表!$I$2,MATCH(F536,方块表!B:B,0)-2,0,1,1)</f>
        <v>橡树叶</v>
      </c>
      <c r="K536" s="54" t="str">
        <f>IF(COUNTIF(B$1:$B536,B536)=1,VLOOKUP(B536,图纸表!$A:$D,4,1),"")</f>
        <v/>
      </c>
    </row>
    <row r="537" spans="1:11">
      <c r="A537" s="54">
        <f t="shared" si="63"/>
        <v>536</v>
      </c>
      <c r="B537" s="71">
        <v>48</v>
      </c>
      <c r="C537" s="71">
        <v>18</v>
      </c>
      <c r="D537" s="71">
        <v>1</v>
      </c>
      <c r="E537" s="71">
        <v>13</v>
      </c>
      <c r="F537" s="72">
        <f t="shared" si="60"/>
        <v>101801</v>
      </c>
      <c r="G537" s="73">
        <f ca="1">OFFSET(方块表!$K$2,MATCH(F537,方块表!B:B,0)-2,0,1,1)</f>
        <v>6</v>
      </c>
      <c r="H537" s="73">
        <f t="shared" ca="1" si="61"/>
        <v>78</v>
      </c>
      <c r="I537" s="73">
        <f t="shared" si="62"/>
        <v>13</v>
      </c>
      <c r="J537" s="72" t="str">
        <f ca="1">OFFSET(方块表!$I$2,MATCH(F537,方块表!B:B,0)-2,0,1,1)</f>
        <v>云杉树叶</v>
      </c>
      <c r="K537" s="54" t="str">
        <f>IF(COUNTIF(B$1:$B537,B537)=1,VLOOKUP(B537,图纸表!$A:$D,4,1),"")</f>
        <v/>
      </c>
    </row>
    <row r="538" spans="1:11">
      <c r="A538" s="54">
        <f t="shared" si="63"/>
        <v>537</v>
      </c>
      <c r="B538" s="71">
        <v>48</v>
      </c>
      <c r="C538" s="71">
        <v>85</v>
      </c>
      <c r="D538" s="71">
        <v>0</v>
      </c>
      <c r="E538" s="71">
        <v>4</v>
      </c>
      <c r="F538" s="72">
        <f t="shared" si="60"/>
        <v>108500</v>
      </c>
      <c r="G538" s="73">
        <f ca="1">OFFSET(方块表!$K$2,MATCH(F538,方块表!B:B,0)-2,0,1,1)</f>
        <v>6</v>
      </c>
      <c r="H538" s="73">
        <f t="shared" ca="1" si="61"/>
        <v>24</v>
      </c>
      <c r="I538" s="73">
        <f t="shared" si="62"/>
        <v>4</v>
      </c>
      <c r="J538" s="72" t="str">
        <f ca="1">OFFSET(方块表!$I$2,MATCH(F538,方块表!B:B,0)-2,0,1,1)</f>
        <v>橡木栅栏</v>
      </c>
      <c r="K538" s="54" t="str">
        <f>IF(COUNTIF(B$1:$B538,B538)=1,VLOOKUP(B538,图纸表!$A:$D,4,1),"")</f>
        <v/>
      </c>
    </row>
    <row r="539" spans="1:11">
      <c r="A539" s="54">
        <f t="shared" si="63"/>
        <v>538</v>
      </c>
      <c r="B539" s="71">
        <v>48</v>
      </c>
      <c r="C539" s="71">
        <v>134</v>
      </c>
      <c r="D539" s="71">
        <v>0</v>
      </c>
      <c r="E539" s="71">
        <v>8</v>
      </c>
      <c r="F539" s="72">
        <f t="shared" si="60"/>
        <v>113400</v>
      </c>
      <c r="G539" s="73">
        <f ca="1">OFFSET(方块表!$K$2,MATCH(F539,方块表!B:B,0)-2,0,1,1)</f>
        <v>6</v>
      </c>
      <c r="H539" s="73">
        <f t="shared" ca="1" si="61"/>
        <v>48</v>
      </c>
      <c r="I539" s="73">
        <f t="shared" si="62"/>
        <v>8</v>
      </c>
      <c r="J539" s="72" t="str">
        <f ca="1">OFFSET(方块表!$I$2,MATCH(F539,方块表!B:B,0)-2,0,1,1)</f>
        <v>云杉木楼梯</v>
      </c>
      <c r="K539" s="54" t="str">
        <f>IF(COUNTIF(B$1:$B539,B539)=1,VLOOKUP(B539,图纸表!$A:$D,4,1),"")</f>
        <v/>
      </c>
    </row>
    <row r="540" spans="1:11">
      <c r="A540" s="54">
        <f t="shared" si="63"/>
        <v>539</v>
      </c>
      <c r="B540" s="71">
        <v>48</v>
      </c>
      <c r="C540" s="71">
        <v>139</v>
      </c>
      <c r="D540" s="71">
        <v>0</v>
      </c>
      <c r="E540" s="71">
        <v>1</v>
      </c>
      <c r="F540" s="72">
        <f t="shared" si="60"/>
        <v>113900</v>
      </c>
      <c r="G540" s="73">
        <f ca="1">OFFSET(方块表!$K$2,MATCH(F540,方块表!B:B,0)-2,0,1,1)</f>
        <v>6</v>
      </c>
      <c r="H540" s="73">
        <f t="shared" ca="1" si="61"/>
        <v>6</v>
      </c>
      <c r="I540" s="73">
        <f t="shared" si="62"/>
        <v>1</v>
      </c>
      <c r="J540" s="72" t="str">
        <f ca="1">OFFSET(方块表!$I$2,MATCH(F540,方块表!B:B,0)-2,0,1,1)</f>
        <v>鹅卵石墙</v>
      </c>
      <c r="K540" s="54" t="str">
        <f>IF(COUNTIF(B$1:$B540,B540)=1,VLOOKUP(B540,图纸表!$A:$D,4,1),"")</f>
        <v/>
      </c>
    </row>
    <row r="541" spans="1:11">
      <c r="A541" s="54">
        <f t="shared" si="63"/>
        <v>540</v>
      </c>
      <c r="B541" s="71">
        <v>48</v>
      </c>
      <c r="C541" s="71">
        <v>162</v>
      </c>
      <c r="D541" s="71">
        <v>0</v>
      </c>
      <c r="E541" s="71">
        <v>24</v>
      </c>
      <c r="F541" s="72">
        <f t="shared" si="60"/>
        <v>116200</v>
      </c>
      <c r="G541" s="73">
        <f ca="1">OFFSET(方块表!$K$2,MATCH(F541,方块表!B:B,0)-2,0,1,1)</f>
        <v>2</v>
      </c>
      <c r="H541" s="73">
        <f t="shared" ca="1" si="61"/>
        <v>48</v>
      </c>
      <c r="I541" s="73">
        <f t="shared" si="62"/>
        <v>24</v>
      </c>
      <c r="J541" s="72" t="str">
        <f ca="1">OFFSET(方块表!$I$2,MATCH(F541,方块表!B:B,0)-2,0,1,1)</f>
        <v>金合欢树</v>
      </c>
      <c r="K541" s="54" t="str">
        <f>IF(COUNTIF(B$1:$B541,B541)=1,VLOOKUP(B541,图纸表!$A:$D,4,1),"")</f>
        <v/>
      </c>
    </row>
    <row r="542" spans="1:11">
      <c r="A542" s="54">
        <f t="shared" si="63"/>
        <v>541</v>
      </c>
      <c r="B542" s="71">
        <v>48</v>
      </c>
      <c r="C542" s="71">
        <v>168</v>
      </c>
      <c r="D542" s="71">
        <v>0</v>
      </c>
      <c r="E542" s="71">
        <v>1</v>
      </c>
      <c r="F542" s="72">
        <f t="shared" si="60"/>
        <v>116800</v>
      </c>
      <c r="G542" s="73">
        <f ca="1">OFFSET(方块表!$K$2,MATCH(F542,方块表!B:B,0)-2,0,1,1)</f>
        <v>10</v>
      </c>
      <c r="H542" s="73">
        <f t="shared" ca="1" si="61"/>
        <v>10</v>
      </c>
      <c r="I542" s="73">
        <f t="shared" si="62"/>
        <v>1</v>
      </c>
      <c r="J542" s="72" t="str">
        <f ca="1">OFFSET(方块表!$I$2,MATCH(F542,方块表!B:B,0)-2,0,1,1)</f>
        <v>海晶石</v>
      </c>
      <c r="K542" s="54" t="str">
        <f>IF(COUNTIF(B$1:$B542,B542)=1,VLOOKUP(B542,图纸表!$A:$D,4,1),"")</f>
        <v/>
      </c>
    </row>
    <row r="543" spans="1:11">
      <c r="A543" s="54">
        <f t="shared" si="63"/>
        <v>542</v>
      </c>
      <c r="B543" s="71">
        <v>48</v>
      </c>
      <c r="C543" s="71">
        <v>171</v>
      </c>
      <c r="D543" s="71">
        <v>7</v>
      </c>
      <c r="E543" s="71">
        <v>2</v>
      </c>
      <c r="F543" s="72">
        <f t="shared" si="60"/>
        <v>117107</v>
      </c>
      <c r="G543" s="73">
        <f ca="1">OFFSET(方块表!$K$2,MATCH(F543,方块表!B:B,0)-2,0,1,1)</f>
        <v>4</v>
      </c>
      <c r="H543" s="73">
        <f t="shared" ca="1" si="61"/>
        <v>8</v>
      </c>
      <c r="I543" s="73">
        <f t="shared" si="62"/>
        <v>2</v>
      </c>
      <c r="J543" s="72" t="str">
        <f ca="1">OFFSET(方块表!$I$2,MATCH(F543,方块表!B:B,0)-2,0,1,1)</f>
        <v>灰色地毯</v>
      </c>
      <c r="K543" s="54" t="str">
        <f>IF(COUNTIF(B$1:$B543,B543)=1,VLOOKUP(B543,图纸表!$A:$D,4,1),"")</f>
        <v/>
      </c>
    </row>
    <row r="544" spans="1:11">
      <c r="A544" s="54">
        <f t="shared" si="63"/>
        <v>543</v>
      </c>
      <c r="B544" s="71">
        <v>48</v>
      </c>
      <c r="C544" s="71">
        <v>171</v>
      </c>
      <c r="D544" s="71">
        <v>8</v>
      </c>
      <c r="E544" s="71">
        <v>2</v>
      </c>
      <c r="F544" s="72">
        <f t="shared" si="60"/>
        <v>117108</v>
      </c>
      <c r="G544" s="73">
        <f ca="1">OFFSET(方块表!$K$2,MATCH(F544,方块表!B:B,0)-2,0,1,1)</f>
        <v>4</v>
      </c>
      <c r="H544" s="73">
        <f t="shared" ca="1" si="61"/>
        <v>8</v>
      </c>
      <c r="I544" s="73">
        <f t="shared" si="62"/>
        <v>2</v>
      </c>
      <c r="J544" s="72" t="str">
        <f ca="1">OFFSET(方块表!$I$2,MATCH(F544,方块表!B:B,0)-2,0,1,1)</f>
        <v>浅灰色地毯</v>
      </c>
      <c r="K544" s="54" t="str">
        <f>IF(COUNTIF(B$1:$B544,B544)=1,VLOOKUP(B544,图纸表!$A:$D,4,1),"")</f>
        <v/>
      </c>
    </row>
    <row r="545" spans="1:11">
      <c r="A545" s="54">
        <f t="shared" si="63"/>
        <v>544</v>
      </c>
      <c r="B545" s="71">
        <v>901</v>
      </c>
      <c r="C545" s="71">
        <v>5</v>
      </c>
      <c r="D545" s="71">
        <v>0</v>
      </c>
      <c r="E545" s="71">
        <v>30</v>
      </c>
      <c r="F545" s="72">
        <f t="shared" si="60"/>
        <v>100500</v>
      </c>
      <c r="G545" s="73">
        <f ca="1">OFFSET(方块表!$K$2,MATCH(F545,方块表!B:B,0)-2,0,1,1)</f>
        <v>4</v>
      </c>
      <c r="H545" s="73">
        <f t="shared" ca="1" si="61"/>
        <v>120</v>
      </c>
      <c r="I545" s="73">
        <f t="shared" si="62"/>
        <v>30</v>
      </c>
      <c r="J545" s="72" t="str">
        <f ca="1">OFFSET(方块表!$I$2,MATCH(F545,方块表!B:B,0)-2,0,1,1)</f>
        <v>橡木板</v>
      </c>
      <c r="K545" s="54" t="str">
        <f>IF(COUNTIF(B$1:$B545,B545)=1,VLOOKUP(B545,图纸表!$A:$D,4,1),"")</f>
        <v>@@@</v>
      </c>
    </row>
    <row r="546" spans="1:11">
      <c r="A546" s="54">
        <f t="shared" si="63"/>
        <v>545</v>
      </c>
      <c r="B546" s="71">
        <v>901</v>
      </c>
      <c r="C546" s="71">
        <v>98</v>
      </c>
      <c r="D546" s="71">
        <v>0</v>
      </c>
      <c r="E546" s="71">
        <v>30</v>
      </c>
      <c r="F546" s="72">
        <f t="shared" si="60"/>
        <v>109800</v>
      </c>
      <c r="G546" s="73">
        <f ca="1">OFFSET(方块表!$K$2,MATCH(F546,方块表!B:B,0)-2,0,1,1)</f>
        <v>4</v>
      </c>
      <c r="H546" s="73">
        <f t="shared" ca="1" si="61"/>
        <v>120</v>
      </c>
      <c r="I546" s="73">
        <f t="shared" si="62"/>
        <v>30</v>
      </c>
      <c r="J546" s="72" t="str">
        <f ca="1">OFFSET(方块表!$I$2,MATCH(F546,方块表!B:B,0)-2,0,1,1)</f>
        <v>石砖</v>
      </c>
      <c r="K546" s="54" t="str">
        <f>IF(COUNTIF(B$1:$B546,B546)=1,VLOOKUP(B546,图纸表!$A:$D,4,1),"")</f>
        <v/>
      </c>
    </row>
    <row r="547" spans="1:11">
      <c r="A547" s="54">
        <f t="shared" si="63"/>
        <v>546</v>
      </c>
      <c r="B547" s="71">
        <v>902</v>
      </c>
      <c r="C547" s="71">
        <v>53</v>
      </c>
      <c r="D547" s="71">
        <v>0</v>
      </c>
      <c r="E547" s="71">
        <v>30</v>
      </c>
      <c r="F547" s="72">
        <f t="shared" si="60"/>
        <v>105300</v>
      </c>
      <c r="G547" s="73">
        <f ca="1">OFFSET(方块表!$K$2,MATCH(F547,方块表!B:B,0)-2,0,1,1)</f>
        <v>6</v>
      </c>
      <c r="H547" s="73">
        <f t="shared" ca="1" si="61"/>
        <v>180</v>
      </c>
      <c r="I547" s="73">
        <f t="shared" si="62"/>
        <v>30</v>
      </c>
      <c r="J547" s="72" t="str">
        <f ca="1">OFFSET(方块表!$I$2,MATCH(F547,方块表!B:B,0)-2,0,1,1)</f>
        <v>橡木楼梯</v>
      </c>
      <c r="K547" s="54" t="str">
        <f>IF(COUNTIF(B$1:$B547,B547)=1,VLOOKUP(B547,图纸表!$A:$D,4,1),"")</f>
        <v>@@@</v>
      </c>
    </row>
    <row r="548" spans="1:11">
      <c r="A548" s="54">
        <f t="shared" si="63"/>
        <v>547</v>
      </c>
      <c r="B548" s="71">
        <v>902</v>
      </c>
      <c r="C548" s="71">
        <v>126</v>
      </c>
      <c r="D548" s="71">
        <v>0</v>
      </c>
      <c r="E548" s="71">
        <v>30</v>
      </c>
      <c r="F548" s="72">
        <f t="shared" si="60"/>
        <v>112600</v>
      </c>
      <c r="G548" s="73">
        <f ca="1">OFFSET(方块表!$K$2,MATCH(F548,方块表!B:B,0)-2,0,1,1)</f>
        <v>6</v>
      </c>
      <c r="H548" s="73">
        <f t="shared" ca="1" si="61"/>
        <v>180</v>
      </c>
      <c r="I548" s="73">
        <f t="shared" si="62"/>
        <v>30</v>
      </c>
      <c r="J548" s="72" t="str">
        <f ca="1">OFFSET(方块表!$I$2,MATCH(F548,方块表!B:B,0)-2,0,1,1)</f>
        <v>单层橡木板</v>
      </c>
      <c r="K548" s="54" t="str">
        <f>IF(COUNTIF(B$1:$B548,B548)=1,VLOOKUP(B548,图纸表!$A:$D,4,1),"")</f>
        <v/>
      </c>
    </row>
    <row r="549" spans="1:11">
      <c r="A549" s="54">
        <f t="shared" si="63"/>
        <v>548</v>
      </c>
      <c r="B549" s="71">
        <v>903</v>
      </c>
      <c r="C549" s="71">
        <v>35</v>
      </c>
      <c r="D549" s="71">
        <v>0</v>
      </c>
      <c r="E549" s="71">
        <v>30</v>
      </c>
      <c r="F549" s="72">
        <f t="shared" si="60"/>
        <v>103500</v>
      </c>
      <c r="G549" s="73">
        <f ca="1">OFFSET(方块表!$K$2,MATCH(F549,方块表!B:B,0)-2,0,1,1)</f>
        <v>4</v>
      </c>
      <c r="H549" s="73">
        <f t="shared" ca="1" si="61"/>
        <v>120</v>
      </c>
      <c r="I549" s="73">
        <f t="shared" si="62"/>
        <v>30</v>
      </c>
      <c r="J549" s="72" t="str">
        <f ca="1">OFFSET(方块表!$I$2,MATCH(F549,方块表!B:B,0)-2,0,1,1)</f>
        <v>白色羊毛</v>
      </c>
      <c r="K549" s="54" t="str">
        <f>IF(COUNTIF(B$1:$B549,B549)=1,VLOOKUP(B549,图纸表!$A:$D,4,1),"")</f>
        <v>@@@</v>
      </c>
    </row>
    <row r="550" spans="1:11">
      <c r="A550" s="54">
        <f t="shared" si="63"/>
        <v>549</v>
      </c>
      <c r="B550" s="71">
        <v>903</v>
      </c>
      <c r="C550" s="71">
        <v>35</v>
      </c>
      <c r="D550" s="71">
        <v>4</v>
      </c>
      <c r="E550" s="71">
        <v>30</v>
      </c>
      <c r="F550" s="72">
        <f t="shared" si="60"/>
        <v>103504</v>
      </c>
      <c r="G550" s="73">
        <f ca="1">OFFSET(方块表!$K$2,MATCH(F550,方块表!B:B,0)-2,0,1,1)</f>
        <v>4</v>
      </c>
      <c r="H550" s="73">
        <f t="shared" ca="1" si="61"/>
        <v>120</v>
      </c>
      <c r="I550" s="73">
        <f t="shared" si="62"/>
        <v>30</v>
      </c>
      <c r="J550" s="72" t="str">
        <f ca="1">OFFSET(方块表!$I$2,MATCH(F550,方块表!B:B,0)-2,0,1,1)</f>
        <v>黄色羊毛</v>
      </c>
      <c r="K550" s="54" t="str">
        <f>IF(COUNTIF(B$1:$B550,B550)=1,VLOOKUP(B550,图纸表!$A:$D,4,1),"")</f>
        <v/>
      </c>
    </row>
    <row r="551" spans="1:11">
      <c r="A551" s="54">
        <f t="shared" si="63"/>
        <v>550</v>
      </c>
      <c r="B551" s="71">
        <v>903</v>
      </c>
      <c r="C551" s="71">
        <v>35</v>
      </c>
      <c r="D551" s="71">
        <v>11</v>
      </c>
      <c r="E551" s="71">
        <v>30</v>
      </c>
      <c r="F551" s="72">
        <f t="shared" si="60"/>
        <v>103511</v>
      </c>
      <c r="G551" s="73">
        <f ca="1">OFFSET(方块表!$K$2,MATCH(F551,方块表!B:B,0)-2,0,1,1)</f>
        <v>4</v>
      </c>
      <c r="H551" s="73">
        <f t="shared" ca="1" si="61"/>
        <v>120</v>
      </c>
      <c r="I551" s="73">
        <f t="shared" si="62"/>
        <v>30</v>
      </c>
      <c r="J551" s="72" t="str">
        <f ca="1">OFFSET(方块表!$I$2,MATCH(F551,方块表!B:B,0)-2,0,1,1)</f>
        <v>蓝色羊毛</v>
      </c>
      <c r="K551" s="54" t="str">
        <f>IF(COUNTIF(B$1:$B551,B551)=1,VLOOKUP(B551,图纸表!$A:$D,4,1),"")</f>
        <v/>
      </c>
    </row>
    <row r="552" spans="1:11">
      <c r="A552" s="54">
        <f t="shared" si="63"/>
        <v>551</v>
      </c>
      <c r="B552" s="71">
        <v>903</v>
      </c>
      <c r="C552" s="71">
        <v>35</v>
      </c>
      <c r="D552" s="71">
        <v>13</v>
      </c>
      <c r="E552" s="71">
        <v>30</v>
      </c>
      <c r="F552" s="72">
        <f t="shared" si="60"/>
        <v>103513</v>
      </c>
      <c r="G552" s="73">
        <f ca="1">OFFSET(方块表!$K$2,MATCH(F552,方块表!B:B,0)-2,0,1,1)</f>
        <v>4</v>
      </c>
      <c r="H552" s="73">
        <f t="shared" ca="1" si="61"/>
        <v>120</v>
      </c>
      <c r="I552" s="73">
        <f t="shared" si="62"/>
        <v>30</v>
      </c>
      <c r="J552" s="72" t="str">
        <f ca="1">OFFSET(方块表!$I$2,MATCH(F552,方块表!B:B,0)-2,0,1,1)</f>
        <v>绿色羊毛</v>
      </c>
      <c r="K552" s="54" t="str">
        <f>IF(COUNTIF(B$1:$B552,B552)=1,VLOOKUP(B552,图纸表!$A:$D,4,1),"")</f>
        <v/>
      </c>
    </row>
    <row r="553" spans="1:11">
      <c r="A553" s="54">
        <f t="shared" si="63"/>
        <v>552</v>
      </c>
      <c r="B553" s="71">
        <v>903</v>
      </c>
      <c r="C553" s="71">
        <v>35</v>
      </c>
      <c r="D553" s="71">
        <v>14</v>
      </c>
      <c r="E553" s="71">
        <v>30</v>
      </c>
      <c r="F553" s="72">
        <f t="shared" si="60"/>
        <v>103514</v>
      </c>
      <c r="G553" s="73">
        <f ca="1">OFFSET(方块表!$K$2,MATCH(F553,方块表!B:B,0)-2,0,1,1)</f>
        <v>4</v>
      </c>
      <c r="H553" s="73">
        <f t="shared" ca="1" si="61"/>
        <v>120</v>
      </c>
      <c r="I553" s="73">
        <f t="shared" si="62"/>
        <v>30</v>
      </c>
      <c r="J553" s="72" t="str">
        <f ca="1">OFFSET(方块表!$I$2,MATCH(F553,方块表!B:B,0)-2,0,1,1)</f>
        <v>红色羊毛</v>
      </c>
      <c r="K553" s="54" t="str">
        <f>IF(COUNTIF(B$1:$B553,B553)=1,VLOOKUP(B553,图纸表!$A:$D,4,1),"")</f>
        <v/>
      </c>
    </row>
    <row r="554" spans="1:11">
      <c r="A554" s="54">
        <f t="shared" si="63"/>
        <v>553</v>
      </c>
      <c r="B554" s="71">
        <v>904</v>
      </c>
      <c r="C554" s="71">
        <v>2</v>
      </c>
      <c r="D554" s="71">
        <v>0</v>
      </c>
      <c r="E554" s="71">
        <v>10</v>
      </c>
      <c r="F554" s="72">
        <f t="shared" si="60"/>
        <v>100200</v>
      </c>
      <c r="G554" s="73">
        <f ca="1">OFFSET(方块表!$K$2,MATCH(F554,方块表!B:B,0)-2,0,1,1)</f>
        <v>2</v>
      </c>
      <c r="H554" s="73">
        <f t="shared" ca="1" si="61"/>
        <v>20</v>
      </c>
      <c r="I554" s="73">
        <f t="shared" si="62"/>
        <v>10</v>
      </c>
      <c r="J554" s="72" t="str">
        <f ca="1">OFFSET(方块表!$I$2,MATCH(F554,方块表!B:B,0)-2,0,1,1)</f>
        <v>草方块</v>
      </c>
      <c r="K554" s="54" t="str">
        <f>IF(COUNTIF(B$1:$B554,B554)=1,VLOOKUP(B554,图纸表!$A:$D,4,1),"")</f>
        <v>@@@</v>
      </c>
    </row>
    <row r="555" spans="1:11">
      <c r="A555" s="54">
        <f t="shared" si="63"/>
        <v>554</v>
      </c>
      <c r="B555" s="71">
        <v>904</v>
      </c>
      <c r="C555" s="71">
        <v>3</v>
      </c>
      <c r="D555" s="71">
        <v>0</v>
      </c>
      <c r="E555" s="71">
        <v>10</v>
      </c>
      <c r="F555" s="72">
        <f t="shared" si="60"/>
        <v>100300</v>
      </c>
      <c r="G555" s="73">
        <f ca="1">OFFSET(方块表!$K$2,MATCH(F555,方块表!B:B,0)-2,0,1,1)</f>
        <v>2</v>
      </c>
      <c r="H555" s="73">
        <f t="shared" ca="1" si="61"/>
        <v>20</v>
      </c>
      <c r="I555" s="73">
        <f t="shared" si="62"/>
        <v>10</v>
      </c>
      <c r="J555" s="72" t="str">
        <f ca="1">OFFSET(方块表!$I$2,MATCH(F555,方块表!B:B,0)-2,0,1,1)</f>
        <v>泥土</v>
      </c>
      <c r="K555" s="54" t="str">
        <f>IF(COUNTIF(B$1:$B555,B555)=1,VLOOKUP(B555,图纸表!$A:$D,4,1),"")</f>
        <v/>
      </c>
    </row>
    <row r="556" spans="1:11">
      <c r="A556" s="54">
        <f t="shared" si="63"/>
        <v>555</v>
      </c>
      <c r="B556" s="71">
        <v>905</v>
      </c>
      <c r="C556" s="71">
        <v>4</v>
      </c>
      <c r="D556" s="71">
        <v>0</v>
      </c>
      <c r="E556" s="71">
        <v>10</v>
      </c>
      <c r="F556" s="72">
        <f t="shared" si="60"/>
        <v>100400</v>
      </c>
      <c r="G556" s="73">
        <f ca="1">OFFSET(方块表!$K$2,MATCH(F556,方块表!B:B,0)-2,0,1,1)</f>
        <v>2</v>
      </c>
      <c r="H556" s="73">
        <f t="shared" ca="1" si="61"/>
        <v>20</v>
      </c>
      <c r="I556" s="73">
        <f t="shared" si="62"/>
        <v>10</v>
      </c>
      <c r="J556" s="72" t="str">
        <f ca="1">OFFSET(方块表!$I$2,MATCH(F556,方块表!B:B,0)-2,0,1,1)</f>
        <v>鹅卵石</v>
      </c>
      <c r="K556" s="54" t="str">
        <f>IF(COUNTIF(B$1:$B556,B556)=1,VLOOKUP(B556,图纸表!$A:$D,4,1),"")</f>
        <v>@@@</v>
      </c>
    </row>
    <row r="557" spans="1:11">
      <c r="A557" s="54">
        <f t="shared" si="63"/>
        <v>556</v>
      </c>
      <c r="B557" s="71">
        <v>905</v>
      </c>
      <c r="C557" s="71">
        <v>24</v>
      </c>
      <c r="D557" s="71">
        <v>0</v>
      </c>
      <c r="E557" s="71">
        <v>10</v>
      </c>
      <c r="F557" s="72">
        <f t="shared" si="60"/>
        <v>102400</v>
      </c>
      <c r="G557" s="73">
        <f ca="1">OFFSET(方块表!$K$2,MATCH(F557,方块表!B:B,0)-2,0,1,1)</f>
        <v>4</v>
      </c>
      <c r="H557" s="73">
        <f t="shared" ca="1" si="61"/>
        <v>40</v>
      </c>
      <c r="I557" s="73">
        <f t="shared" si="62"/>
        <v>10</v>
      </c>
      <c r="J557" s="72" t="str">
        <f ca="1">OFFSET(方块表!$I$2,MATCH(F557,方块表!B:B,0)-2,0,1,1)</f>
        <v>砂石</v>
      </c>
      <c r="K557" s="54" t="str">
        <f>IF(COUNTIF(B$1:$B557,B557)=1,VLOOKUP(B557,图纸表!$A:$D,4,1),"")</f>
        <v/>
      </c>
    </row>
    <row r="558" spans="1:11">
      <c r="A558" s="54">
        <f t="shared" si="63"/>
        <v>557</v>
      </c>
      <c r="B558" s="71">
        <v>906</v>
      </c>
      <c r="C558" s="71">
        <v>41</v>
      </c>
      <c r="D558" s="71">
        <v>0</v>
      </c>
      <c r="E558" s="71">
        <v>10</v>
      </c>
      <c r="F558" s="72">
        <f t="shared" si="60"/>
        <v>104100</v>
      </c>
      <c r="G558" s="73">
        <f ca="1">OFFSET(方块表!$K$2,MATCH(F558,方块表!B:B,0)-2,0,1,1)</f>
        <v>8</v>
      </c>
      <c r="H558" s="73">
        <f t="shared" ca="1" si="61"/>
        <v>80</v>
      </c>
      <c r="I558" s="73">
        <f t="shared" si="62"/>
        <v>10</v>
      </c>
      <c r="J558" s="72" t="str">
        <f ca="1">OFFSET(方块表!$I$2,MATCH(F558,方块表!B:B,0)-2,0,1,1)</f>
        <v>金块</v>
      </c>
      <c r="K558" s="54" t="str">
        <f>IF(COUNTIF(B$1:$B558,B558)=1,VLOOKUP(B558,图纸表!$A:$D,4,1),"")</f>
        <v>@@@</v>
      </c>
    </row>
    <row r="559" spans="1:11">
      <c r="A559" s="54">
        <f t="shared" si="63"/>
        <v>558</v>
      </c>
      <c r="B559" s="71">
        <v>906</v>
      </c>
      <c r="C559" s="71">
        <v>155</v>
      </c>
      <c r="D559" s="71">
        <v>0</v>
      </c>
      <c r="E559" s="71">
        <v>10</v>
      </c>
      <c r="F559" s="72">
        <f t="shared" si="60"/>
        <v>115500</v>
      </c>
      <c r="G559" s="73">
        <f ca="1">OFFSET(方块表!$K$2,MATCH(F559,方块表!B:B,0)-2,0,1,1)</f>
        <v>6</v>
      </c>
      <c r="H559" s="73">
        <f t="shared" ca="1" si="61"/>
        <v>60</v>
      </c>
      <c r="I559" s="73">
        <f t="shared" si="62"/>
        <v>10</v>
      </c>
      <c r="J559" s="72" t="str">
        <f ca="1">OFFSET(方块表!$I$2,MATCH(F559,方块表!B:B,0)-2,0,1,1)</f>
        <v>石英</v>
      </c>
      <c r="K559" s="54" t="str">
        <f>IF(COUNTIF(B$1:$B559,B559)=1,VLOOKUP(B559,图纸表!$A:$D,4,1),"")</f>
        <v/>
      </c>
    </row>
    <row r="560" spans="1:11">
      <c r="A560" s="54">
        <f t="shared" si="63"/>
        <v>559</v>
      </c>
      <c r="B560" s="71">
        <v>907</v>
      </c>
      <c r="C560" s="71">
        <v>17</v>
      </c>
      <c r="D560" s="71">
        <v>0</v>
      </c>
      <c r="E560" s="71">
        <v>10</v>
      </c>
      <c r="F560" s="72">
        <f t="shared" si="60"/>
        <v>101700</v>
      </c>
      <c r="G560" s="73">
        <f ca="1">OFFSET(方块表!$K$2,MATCH(F560,方块表!B:B,0)-2,0,1,1)</f>
        <v>2</v>
      </c>
      <c r="H560" s="73">
        <f t="shared" ca="1" si="61"/>
        <v>20</v>
      </c>
      <c r="I560" s="73">
        <f t="shared" si="62"/>
        <v>10</v>
      </c>
      <c r="J560" s="72" t="str">
        <f ca="1">OFFSET(方块表!$I$2,MATCH(F560,方块表!B:B,0)-2,0,1,1)</f>
        <v>橡树木</v>
      </c>
      <c r="K560" s="54" t="str">
        <f>IF(COUNTIF(B$1:$B560,B560)=1,VLOOKUP(B560,图纸表!$A:$D,4,1),"")</f>
        <v>@@@</v>
      </c>
    </row>
    <row r="561" spans="1:11">
      <c r="A561" s="54">
        <f t="shared" si="63"/>
        <v>560</v>
      </c>
      <c r="B561" s="71">
        <v>907</v>
      </c>
      <c r="C561" s="71">
        <v>18</v>
      </c>
      <c r="D561" s="71">
        <v>0</v>
      </c>
      <c r="E561" s="71">
        <v>10</v>
      </c>
      <c r="F561" s="72">
        <f t="shared" si="60"/>
        <v>101800</v>
      </c>
      <c r="G561" s="73">
        <f ca="1">OFFSET(方块表!$K$2,MATCH(F561,方块表!B:B,0)-2,0,1,1)</f>
        <v>6</v>
      </c>
      <c r="H561" s="73">
        <f t="shared" ca="1" si="61"/>
        <v>60</v>
      </c>
      <c r="I561" s="73">
        <f t="shared" si="62"/>
        <v>10</v>
      </c>
      <c r="J561" s="72" t="str">
        <f ca="1">OFFSET(方块表!$I$2,MATCH(F561,方块表!B:B,0)-2,0,1,1)</f>
        <v>橡树叶</v>
      </c>
      <c r="K561" s="54" t="str">
        <f>IF(COUNTIF(B$1:$B561,B561)=1,VLOOKUP(B561,图纸表!$A:$D,4,1),"")</f>
        <v/>
      </c>
    </row>
    <row r="562" spans="1:11">
      <c r="A562" s="54">
        <f t="shared" si="63"/>
        <v>561</v>
      </c>
      <c r="B562" s="71">
        <v>908</v>
      </c>
      <c r="C562" s="71">
        <v>5</v>
      </c>
      <c r="D562" s="71">
        <v>0</v>
      </c>
      <c r="E562" s="71">
        <v>10</v>
      </c>
      <c r="F562" s="72">
        <f t="shared" si="60"/>
        <v>100500</v>
      </c>
      <c r="G562" s="73">
        <f ca="1">OFFSET(方块表!$K$2,MATCH(F562,方块表!B:B,0)-2,0,1,1)</f>
        <v>4</v>
      </c>
      <c r="H562" s="73">
        <f t="shared" ca="1" si="61"/>
        <v>40</v>
      </c>
      <c r="I562" s="73">
        <f t="shared" si="62"/>
        <v>10</v>
      </c>
      <c r="J562" s="72" t="str">
        <f ca="1">OFFSET(方块表!$I$2,MATCH(F562,方块表!B:B,0)-2,0,1,1)</f>
        <v>橡木板</v>
      </c>
      <c r="K562" s="54" t="str">
        <f>IF(COUNTIF(B$1:$B562,B562)=1,VLOOKUP(B562,图纸表!$A:$D,4,1),"")</f>
        <v>@@@</v>
      </c>
    </row>
    <row r="563" spans="1:11">
      <c r="A563" s="54">
        <f t="shared" si="63"/>
        <v>562</v>
      </c>
      <c r="B563" s="71">
        <v>908</v>
      </c>
      <c r="C563" s="71">
        <v>53</v>
      </c>
      <c r="D563" s="71">
        <v>0</v>
      </c>
      <c r="E563" s="71">
        <v>10</v>
      </c>
      <c r="F563" s="72">
        <f t="shared" si="60"/>
        <v>105300</v>
      </c>
      <c r="G563" s="73">
        <f ca="1">OFFSET(方块表!$K$2,MATCH(F563,方块表!B:B,0)-2,0,1,1)</f>
        <v>6</v>
      </c>
      <c r="H563" s="73">
        <f t="shared" ca="1" si="61"/>
        <v>60</v>
      </c>
      <c r="I563" s="73">
        <f t="shared" si="62"/>
        <v>10</v>
      </c>
      <c r="J563" s="72" t="str">
        <f ca="1">OFFSET(方块表!$I$2,MATCH(F563,方块表!B:B,0)-2,0,1,1)</f>
        <v>橡木楼梯</v>
      </c>
      <c r="K563" s="54" t="str">
        <f>IF(COUNTIF(B$1:$B563,B563)=1,VLOOKUP(B563,图纸表!$A:$D,4,1),"")</f>
        <v/>
      </c>
    </row>
    <row r="564" spans="1:11">
      <c r="A564" s="54">
        <f t="shared" si="63"/>
        <v>563</v>
      </c>
      <c r="B564" s="71">
        <v>908</v>
      </c>
      <c r="C564" s="71">
        <v>85</v>
      </c>
      <c r="D564" s="71">
        <v>0</v>
      </c>
      <c r="E564" s="71">
        <v>10</v>
      </c>
      <c r="F564" s="72">
        <f t="shared" si="60"/>
        <v>108500</v>
      </c>
      <c r="G564" s="73">
        <f ca="1">OFFSET(方块表!$K$2,MATCH(F564,方块表!B:B,0)-2,0,1,1)</f>
        <v>6</v>
      </c>
      <c r="H564" s="73">
        <f t="shared" ca="1" si="61"/>
        <v>60</v>
      </c>
      <c r="I564" s="73">
        <f t="shared" si="62"/>
        <v>10</v>
      </c>
      <c r="J564" s="72" t="str">
        <f ca="1">OFFSET(方块表!$I$2,MATCH(F564,方块表!B:B,0)-2,0,1,1)</f>
        <v>橡木栅栏</v>
      </c>
      <c r="K564" s="54" t="str">
        <f>IF(COUNTIF(B$1:$B564,B564)=1,VLOOKUP(B564,图纸表!$A:$D,4,1),"")</f>
        <v/>
      </c>
    </row>
    <row r="565" spans="1:11">
      <c r="A565" s="54">
        <f t="shared" si="63"/>
        <v>564</v>
      </c>
      <c r="B565" s="71">
        <v>909</v>
      </c>
      <c r="C565" s="71">
        <v>95</v>
      </c>
      <c r="D565" s="71">
        <v>0</v>
      </c>
      <c r="E565" s="71">
        <v>10</v>
      </c>
      <c r="F565" s="72">
        <f t="shared" si="60"/>
        <v>109500</v>
      </c>
      <c r="G565" s="73">
        <f ca="1">OFFSET(方块表!$K$2,MATCH(F565,方块表!B:B,0)-2,0,1,1)</f>
        <v>6</v>
      </c>
      <c r="H565" s="73">
        <f t="shared" ca="1" si="61"/>
        <v>60</v>
      </c>
      <c r="I565" s="73">
        <f t="shared" si="62"/>
        <v>10</v>
      </c>
      <c r="J565" s="72" t="str">
        <f ca="1">OFFSET(方块表!$I$2,MATCH(F565,方块表!B:B,0)-2,0,1,1)</f>
        <v>白色钢化玻璃</v>
      </c>
      <c r="K565" s="54" t="str">
        <f>IF(COUNTIF(B$1:$B565,B565)=1,VLOOKUP(B565,图纸表!$A:$D,4,1),"")</f>
        <v>@@@</v>
      </c>
    </row>
    <row r="566" spans="1:11">
      <c r="A566" s="54">
        <f t="shared" si="63"/>
        <v>565</v>
      </c>
      <c r="B566" s="71">
        <v>909</v>
      </c>
      <c r="C566" s="71">
        <v>95</v>
      </c>
      <c r="D566" s="71">
        <v>4</v>
      </c>
      <c r="E566" s="71">
        <v>10</v>
      </c>
      <c r="F566" s="72">
        <f t="shared" si="60"/>
        <v>109504</v>
      </c>
      <c r="G566" s="73">
        <f ca="1">OFFSET(方块表!$K$2,MATCH(F566,方块表!B:B,0)-2,0,1,1)</f>
        <v>6</v>
      </c>
      <c r="H566" s="73">
        <f t="shared" ca="1" si="61"/>
        <v>60</v>
      </c>
      <c r="I566" s="73">
        <f t="shared" si="62"/>
        <v>10</v>
      </c>
      <c r="J566" s="72" t="str">
        <f ca="1">OFFSET(方块表!$I$2,MATCH(F566,方块表!B:B,0)-2,0,1,1)</f>
        <v>黄色钢化玻璃</v>
      </c>
      <c r="K566" s="54" t="str">
        <f>IF(COUNTIF(B$1:$B566,B566)=1,VLOOKUP(B566,图纸表!$A:$D,4,1),"")</f>
        <v/>
      </c>
    </row>
    <row r="567" spans="1:11">
      <c r="A567" s="54">
        <f t="shared" si="63"/>
        <v>566</v>
      </c>
      <c r="B567" s="71">
        <v>909</v>
      </c>
      <c r="C567" s="71">
        <v>95</v>
      </c>
      <c r="D567" s="71">
        <v>11</v>
      </c>
      <c r="E567" s="71">
        <v>10</v>
      </c>
      <c r="F567" s="72">
        <f t="shared" si="60"/>
        <v>109511</v>
      </c>
      <c r="G567" s="73">
        <f ca="1">OFFSET(方块表!$K$2,MATCH(F567,方块表!B:B,0)-2,0,1,1)</f>
        <v>6</v>
      </c>
      <c r="H567" s="73">
        <f t="shared" ca="1" si="61"/>
        <v>60</v>
      </c>
      <c r="I567" s="73">
        <f t="shared" si="62"/>
        <v>10</v>
      </c>
      <c r="J567" s="72" t="str">
        <f ca="1">OFFSET(方块表!$I$2,MATCH(F567,方块表!B:B,0)-2,0,1,1)</f>
        <v>蓝色钢化玻璃</v>
      </c>
      <c r="K567" s="54" t="str">
        <f>IF(COUNTIF(B$1:$B567,B567)=1,VLOOKUP(B567,图纸表!$A:$D,4,1),"")</f>
        <v/>
      </c>
    </row>
    <row r="568" spans="1:11">
      <c r="A568" s="54">
        <f t="shared" si="63"/>
        <v>567</v>
      </c>
      <c r="B568" s="71">
        <v>909</v>
      </c>
      <c r="C568" s="71">
        <v>95</v>
      </c>
      <c r="D568" s="71">
        <v>14</v>
      </c>
      <c r="E568" s="71">
        <v>10</v>
      </c>
      <c r="F568" s="72">
        <f t="shared" si="60"/>
        <v>109514</v>
      </c>
      <c r="G568" s="73">
        <f ca="1">OFFSET(方块表!$K$2,MATCH(F568,方块表!B:B,0)-2,0,1,1)</f>
        <v>6</v>
      </c>
      <c r="H568" s="73">
        <f t="shared" ca="1" si="61"/>
        <v>60</v>
      </c>
      <c r="I568" s="73">
        <f t="shared" si="62"/>
        <v>10</v>
      </c>
      <c r="J568" s="72" t="str">
        <f ca="1">OFFSET(方块表!$I$2,MATCH(F568,方块表!B:B,0)-2,0,1,1)</f>
        <v>红色钢化玻璃</v>
      </c>
      <c r="K568" s="54" t="str">
        <f>IF(COUNTIF(B$1:$B568,B568)=1,VLOOKUP(B568,图纸表!$A:$D,4,1),"")</f>
        <v/>
      </c>
    </row>
    <row r="569" spans="1:11">
      <c r="A569" s="54">
        <f t="shared" si="63"/>
        <v>568</v>
      </c>
      <c r="B569" s="71">
        <v>910</v>
      </c>
      <c r="C569" s="71">
        <v>251</v>
      </c>
      <c r="D569" s="71">
        <v>0</v>
      </c>
      <c r="E569" s="71">
        <v>10</v>
      </c>
      <c r="F569" s="72">
        <f t="shared" si="60"/>
        <v>125100</v>
      </c>
      <c r="G569" s="73">
        <f ca="1">OFFSET(方块表!$K$2,MATCH(F569,方块表!B:B,0)-2,0,1,1)</f>
        <v>6</v>
      </c>
      <c r="H569" s="73">
        <f t="shared" ca="1" si="61"/>
        <v>60</v>
      </c>
      <c r="I569" s="73">
        <f t="shared" si="62"/>
        <v>10</v>
      </c>
      <c r="J569" s="72" t="str">
        <f ca="1">OFFSET(方块表!$I$2,MATCH(F569,方块表!B:B,0)-2,0,1,1)</f>
        <v>白色混凝土</v>
      </c>
      <c r="K569" s="54" t="str">
        <f>IF(COUNTIF(B$1:$B569,B569)=1,VLOOKUP(B569,图纸表!$A:$D,4,1),"")</f>
        <v>@@@</v>
      </c>
    </row>
    <row r="570" spans="1:11">
      <c r="A570" s="54">
        <f t="shared" si="63"/>
        <v>569</v>
      </c>
      <c r="B570" s="71">
        <v>910</v>
      </c>
      <c r="C570" s="71">
        <v>251</v>
      </c>
      <c r="D570" s="71">
        <v>4</v>
      </c>
      <c r="E570" s="71">
        <v>10</v>
      </c>
      <c r="F570" s="72">
        <f t="shared" si="60"/>
        <v>125104</v>
      </c>
      <c r="G570" s="73">
        <f ca="1">OFFSET(方块表!$K$2,MATCH(F570,方块表!B:B,0)-2,0,1,1)</f>
        <v>6</v>
      </c>
      <c r="H570" s="73">
        <f t="shared" ca="1" si="61"/>
        <v>60</v>
      </c>
      <c r="I570" s="73">
        <f t="shared" si="62"/>
        <v>10</v>
      </c>
      <c r="J570" s="72" t="str">
        <f ca="1">OFFSET(方块表!$I$2,MATCH(F570,方块表!B:B,0)-2,0,1,1)</f>
        <v>黄色混凝土</v>
      </c>
      <c r="K570" s="54" t="str">
        <f>IF(COUNTIF(B$1:$B570,B570)=1,VLOOKUP(B570,图纸表!$A:$D,4,1),"")</f>
        <v/>
      </c>
    </row>
    <row r="571" spans="1:11">
      <c r="A571" s="54">
        <f t="shared" si="63"/>
        <v>570</v>
      </c>
      <c r="B571" s="71">
        <v>910</v>
      </c>
      <c r="C571" s="71">
        <v>251</v>
      </c>
      <c r="D571" s="71">
        <v>11</v>
      </c>
      <c r="E571" s="71">
        <v>10</v>
      </c>
      <c r="F571" s="72">
        <f t="shared" si="60"/>
        <v>125111</v>
      </c>
      <c r="G571" s="73">
        <f ca="1">OFFSET(方块表!$K$2,MATCH(F571,方块表!B:B,0)-2,0,1,1)</f>
        <v>6</v>
      </c>
      <c r="H571" s="73">
        <f t="shared" ca="1" si="61"/>
        <v>60</v>
      </c>
      <c r="I571" s="73">
        <f t="shared" si="62"/>
        <v>10</v>
      </c>
      <c r="J571" s="72" t="str">
        <f ca="1">OFFSET(方块表!$I$2,MATCH(F571,方块表!B:B,0)-2,0,1,1)</f>
        <v>蓝色混凝土</v>
      </c>
      <c r="K571" s="54" t="str">
        <f>IF(COUNTIF(B$1:$B571,B571)=1,VLOOKUP(B571,图纸表!$A:$D,4,1),"")</f>
        <v/>
      </c>
    </row>
    <row r="572" spans="1:11">
      <c r="A572" s="54">
        <f t="shared" si="63"/>
        <v>571</v>
      </c>
      <c r="B572" s="71">
        <v>910</v>
      </c>
      <c r="C572" s="71">
        <v>251</v>
      </c>
      <c r="D572" s="71">
        <v>14</v>
      </c>
      <c r="E572" s="71">
        <v>10</v>
      </c>
      <c r="F572" s="72">
        <f t="shared" si="60"/>
        <v>125114</v>
      </c>
      <c r="G572" s="73">
        <f ca="1">OFFSET(方块表!$K$2,MATCH(F572,方块表!B:B,0)-2,0,1,1)</f>
        <v>6</v>
      </c>
      <c r="H572" s="73">
        <f t="shared" ca="1" si="61"/>
        <v>60</v>
      </c>
      <c r="I572" s="73">
        <f t="shared" si="62"/>
        <v>10</v>
      </c>
      <c r="J572" s="72" t="str">
        <f ca="1">OFFSET(方块表!$I$2,MATCH(F572,方块表!B:B,0)-2,0,1,1)</f>
        <v>红色混凝土</v>
      </c>
      <c r="K572" s="54" t="str">
        <f>IF(COUNTIF(B$1:$B572,B572)=1,VLOOKUP(B572,图纸表!$A:$D,4,1),"")</f>
        <v/>
      </c>
    </row>
    <row r="573" spans="1:11">
      <c r="A573" s="54">
        <f t="shared" si="63"/>
        <v>572</v>
      </c>
      <c r="B573" s="71">
        <v>911</v>
      </c>
      <c r="C573" s="71">
        <v>35</v>
      </c>
      <c r="D573" s="71">
        <v>0</v>
      </c>
      <c r="E573" s="71">
        <v>10</v>
      </c>
      <c r="F573" s="72">
        <f t="shared" si="60"/>
        <v>103500</v>
      </c>
      <c r="G573" s="73">
        <f ca="1">OFFSET(方块表!$K$2,MATCH(F573,方块表!B:B,0)-2,0,1,1)</f>
        <v>4</v>
      </c>
      <c r="H573" s="73">
        <f t="shared" ca="1" si="61"/>
        <v>40</v>
      </c>
      <c r="I573" s="73">
        <f t="shared" si="62"/>
        <v>10</v>
      </c>
      <c r="J573" s="72" t="str">
        <f ca="1">OFFSET(方块表!$I$2,MATCH(F573,方块表!B:B,0)-2,0,1,1)</f>
        <v>白色羊毛</v>
      </c>
      <c r="K573" s="54" t="str">
        <f>IF(COUNTIF(B$1:$B573,B573)=1,VLOOKUP(B573,图纸表!$A:$D,4,1),"")</f>
        <v>@@@</v>
      </c>
    </row>
    <row r="574" spans="1:11">
      <c r="A574" s="54">
        <f t="shared" si="63"/>
        <v>573</v>
      </c>
      <c r="B574" s="71">
        <v>911</v>
      </c>
      <c r="C574" s="71">
        <v>35</v>
      </c>
      <c r="D574" s="71">
        <v>4</v>
      </c>
      <c r="E574" s="71">
        <v>10</v>
      </c>
      <c r="F574" s="72">
        <f t="shared" si="60"/>
        <v>103504</v>
      </c>
      <c r="G574" s="73">
        <f ca="1">OFFSET(方块表!$K$2,MATCH(F574,方块表!B:B,0)-2,0,1,1)</f>
        <v>4</v>
      </c>
      <c r="H574" s="73">
        <f t="shared" ca="1" si="61"/>
        <v>40</v>
      </c>
      <c r="I574" s="73">
        <f t="shared" si="62"/>
        <v>10</v>
      </c>
      <c r="J574" s="72" t="str">
        <f ca="1">OFFSET(方块表!$I$2,MATCH(F574,方块表!B:B,0)-2,0,1,1)</f>
        <v>黄色羊毛</v>
      </c>
      <c r="K574" s="54" t="str">
        <f>IF(COUNTIF(B$1:$B574,B574)=1,VLOOKUP(B574,图纸表!$A:$D,4,1),"")</f>
        <v/>
      </c>
    </row>
    <row r="575" spans="1:11">
      <c r="A575" s="54">
        <f t="shared" si="63"/>
        <v>574</v>
      </c>
      <c r="B575" s="71">
        <v>911</v>
      </c>
      <c r="C575" s="71">
        <v>35</v>
      </c>
      <c r="D575" s="71">
        <v>11</v>
      </c>
      <c r="E575" s="71">
        <v>10</v>
      </c>
      <c r="F575" s="72">
        <f t="shared" si="60"/>
        <v>103511</v>
      </c>
      <c r="G575" s="73">
        <f ca="1">OFFSET(方块表!$K$2,MATCH(F575,方块表!B:B,0)-2,0,1,1)</f>
        <v>4</v>
      </c>
      <c r="H575" s="73">
        <f t="shared" ca="1" si="61"/>
        <v>40</v>
      </c>
      <c r="I575" s="73">
        <f t="shared" si="62"/>
        <v>10</v>
      </c>
      <c r="J575" s="72" t="str">
        <f ca="1">OFFSET(方块表!$I$2,MATCH(F575,方块表!B:B,0)-2,0,1,1)</f>
        <v>蓝色羊毛</v>
      </c>
      <c r="K575" s="54" t="str">
        <f>IF(COUNTIF(B$1:$B575,B575)=1,VLOOKUP(B575,图纸表!$A:$D,4,1),"")</f>
        <v/>
      </c>
    </row>
    <row r="576" spans="1:11">
      <c r="A576" s="54">
        <f t="shared" si="63"/>
        <v>575</v>
      </c>
      <c r="B576" s="71">
        <v>911</v>
      </c>
      <c r="C576" s="71">
        <v>35</v>
      </c>
      <c r="D576" s="71">
        <v>14</v>
      </c>
      <c r="E576" s="71">
        <v>10</v>
      </c>
      <c r="F576" s="72">
        <f t="shared" si="60"/>
        <v>103514</v>
      </c>
      <c r="G576" s="73">
        <f ca="1">OFFSET(方块表!$K$2,MATCH(F576,方块表!B:B,0)-2,0,1,1)</f>
        <v>4</v>
      </c>
      <c r="H576" s="73">
        <f t="shared" ca="1" si="61"/>
        <v>40</v>
      </c>
      <c r="I576" s="73">
        <f t="shared" si="62"/>
        <v>10</v>
      </c>
      <c r="J576" s="72" t="str">
        <f ca="1">OFFSET(方块表!$I$2,MATCH(F576,方块表!B:B,0)-2,0,1,1)</f>
        <v>红色羊毛</v>
      </c>
      <c r="K576" s="54" t="str">
        <f>IF(COUNTIF(B$1:$B576,B576)=1,VLOOKUP(B576,图纸表!$A:$D,4,1),"")</f>
        <v/>
      </c>
    </row>
    <row r="577" spans="1:11">
      <c r="A577" s="54">
        <f t="shared" si="63"/>
        <v>576</v>
      </c>
      <c r="B577" s="71">
        <v>912</v>
      </c>
      <c r="C577" s="71">
        <v>50</v>
      </c>
      <c r="D577" s="71">
        <v>5</v>
      </c>
      <c r="E577" s="71">
        <v>10</v>
      </c>
      <c r="F577" s="72">
        <f t="shared" si="60"/>
        <v>105005</v>
      </c>
      <c r="G577" s="73">
        <f ca="1">OFFSET(方块表!$K$2,MATCH(F577,方块表!B:B,0)-2,0,1,1)</f>
        <v>8</v>
      </c>
      <c r="H577" s="73">
        <f t="shared" ca="1" si="61"/>
        <v>80</v>
      </c>
      <c r="I577" s="73">
        <f t="shared" si="62"/>
        <v>10</v>
      </c>
      <c r="J577" s="72" t="str">
        <f ca="1">OFFSET(方块表!$I$2,MATCH(F577,方块表!B:B,0)-2,0,1,1)</f>
        <v>火把</v>
      </c>
      <c r="K577" s="54" t="str">
        <f>IF(COUNTIF(B$1:$B577,B577)=1,VLOOKUP(B577,图纸表!$A:$D,4,1),"")</f>
        <v>@@@</v>
      </c>
    </row>
    <row r="578" spans="1:11">
      <c r="A578" s="54">
        <f t="shared" si="63"/>
        <v>577</v>
      </c>
      <c r="B578" s="71">
        <v>912</v>
      </c>
      <c r="C578" s="71">
        <v>65</v>
      </c>
      <c r="D578" s="71">
        <v>0</v>
      </c>
      <c r="E578" s="71">
        <v>10</v>
      </c>
      <c r="F578" s="72">
        <f t="shared" si="60"/>
        <v>106500</v>
      </c>
      <c r="G578" s="73">
        <f ca="1">OFFSET(方块表!$K$2,MATCH(F578,方块表!B:B,0)-2,0,1,1)</f>
        <v>8</v>
      </c>
      <c r="H578" s="73">
        <f t="shared" ca="1" si="61"/>
        <v>80</v>
      </c>
      <c r="I578" s="73">
        <f t="shared" si="62"/>
        <v>10</v>
      </c>
      <c r="J578" s="72" t="str">
        <f ca="1">OFFSET(方块表!$I$2,MATCH(F578,方块表!B:B,0)-2,0,1,1)</f>
        <v>梯子</v>
      </c>
      <c r="K578" s="54" t="str">
        <f>IF(COUNTIF(B$1:$B578,B578)=1,VLOOKUP(B578,图纸表!$A:$D,4,1),"")</f>
        <v/>
      </c>
    </row>
    <row r="579" spans="1:11">
      <c r="A579" s="54">
        <f t="shared" si="63"/>
        <v>578</v>
      </c>
      <c r="B579" s="71">
        <v>912</v>
      </c>
      <c r="C579" s="71">
        <v>85</v>
      </c>
      <c r="D579" s="71">
        <v>0</v>
      </c>
      <c r="E579" s="71">
        <v>10</v>
      </c>
      <c r="F579" s="72">
        <f t="shared" si="60"/>
        <v>108500</v>
      </c>
      <c r="G579" s="73">
        <f ca="1">OFFSET(方块表!$K$2,MATCH(F579,方块表!B:B,0)-2,0,1,1)</f>
        <v>6</v>
      </c>
      <c r="H579" s="73">
        <f t="shared" ca="1" si="61"/>
        <v>60</v>
      </c>
      <c r="I579" s="73">
        <f t="shared" si="62"/>
        <v>10</v>
      </c>
      <c r="J579" s="72" t="str">
        <f ca="1">OFFSET(方块表!$I$2,MATCH(F579,方块表!B:B,0)-2,0,1,1)</f>
        <v>橡木栅栏</v>
      </c>
      <c r="K579" s="54" t="str">
        <f>IF(COUNTIF(B$1:$B579,B579)=1,VLOOKUP(B579,图纸表!$A:$D,4,1),"")</f>
        <v/>
      </c>
    </row>
    <row r="580" spans="1:11">
      <c r="A580" s="54">
        <f t="shared" si="63"/>
        <v>579</v>
      </c>
      <c r="B580" s="71">
        <v>912</v>
      </c>
      <c r="C580" s="71">
        <v>89</v>
      </c>
      <c r="D580" s="71">
        <v>0</v>
      </c>
      <c r="E580" s="71">
        <v>10</v>
      </c>
      <c r="F580" s="72">
        <f t="shared" ref="F580:F588" si="64">_xlfn.NUMBERVALUE(CONCATENATE(1,IF(LEN(C580)=1,"00"&amp;C580,IF(LEN(C580)=2,"0"&amp;C580,C580)),IF(LEN(D580)=1,"0"&amp;D580,D580)))</f>
        <v>108900</v>
      </c>
      <c r="G580" s="73">
        <f ca="1">OFFSET(方块表!$K$2,MATCH(F580,方块表!B:B,0)-2,0,1,1)</f>
        <v>10</v>
      </c>
      <c r="H580" s="73">
        <f t="shared" ref="H580:H588" ca="1" si="65">G580*E580</f>
        <v>100</v>
      </c>
      <c r="I580" s="73">
        <f t="shared" ref="I580:I588" si="66">E580</f>
        <v>10</v>
      </c>
      <c r="J580" s="72" t="str">
        <f ca="1">OFFSET(方块表!$I$2,MATCH(F580,方块表!B:B,0)-2,0,1,1)</f>
        <v>萤石</v>
      </c>
      <c r="K580" s="54" t="str">
        <f>IF(COUNTIF(B$1:$B580,B580)=1,VLOOKUP(B580,图纸表!$A:$D,4,1),"")</f>
        <v/>
      </c>
    </row>
    <row r="581" spans="1:11">
      <c r="A581" s="54">
        <f t="shared" ref="A581:A588" si="67">ROW()-1</f>
        <v>580</v>
      </c>
      <c r="B581" s="71">
        <v>913</v>
      </c>
      <c r="C581" s="71">
        <v>22</v>
      </c>
      <c r="D581" s="71">
        <v>0</v>
      </c>
      <c r="E581" s="71">
        <v>10</v>
      </c>
      <c r="F581" s="72">
        <f t="shared" si="64"/>
        <v>102200</v>
      </c>
      <c r="G581" s="73">
        <f ca="1">OFFSET(方块表!$K$2,MATCH(F581,方块表!B:B,0)-2,0,1,1)</f>
        <v>10</v>
      </c>
      <c r="H581" s="73">
        <f t="shared" ca="1" si="65"/>
        <v>100</v>
      </c>
      <c r="I581" s="73">
        <f t="shared" si="66"/>
        <v>10</v>
      </c>
      <c r="J581" s="72" t="str">
        <f ca="1">OFFSET(方块表!$I$2,MATCH(F581,方块表!B:B,0)-2,0,1,1)</f>
        <v>天青石块</v>
      </c>
      <c r="K581" s="54" t="str">
        <f>IF(COUNTIF(B$1:$B581,B581)=1,VLOOKUP(B581,图纸表!$A:$D,4,1),"")</f>
        <v>@@@</v>
      </c>
    </row>
    <row r="582" spans="1:11">
      <c r="A582" s="54">
        <f t="shared" si="67"/>
        <v>581</v>
      </c>
      <c r="B582" s="71">
        <v>913</v>
      </c>
      <c r="C582" s="71">
        <v>57</v>
      </c>
      <c r="D582" s="71">
        <v>0</v>
      </c>
      <c r="E582" s="71">
        <v>10</v>
      </c>
      <c r="F582" s="72">
        <f t="shared" si="64"/>
        <v>105700</v>
      </c>
      <c r="G582" s="73">
        <f ca="1">OFFSET(方块表!$K$2,MATCH(F582,方块表!B:B,0)-2,0,1,1)</f>
        <v>10</v>
      </c>
      <c r="H582" s="73">
        <f t="shared" ca="1" si="65"/>
        <v>100</v>
      </c>
      <c r="I582" s="73">
        <f t="shared" si="66"/>
        <v>10</v>
      </c>
      <c r="J582" s="72" t="str">
        <f ca="1">OFFSET(方块表!$I$2,MATCH(F582,方块表!B:B,0)-2,0,1,1)</f>
        <v>钻石块</v>
      </c>
      <c r="K582" s="54" t="str">
        <f>IF(COUNTIF(B$1:$B582,B582)=1,VLOOKUP(B582,图纸表!$A:$D,4,1),"")</f>
        <v/>
      </c>
    </row>
    <row r="583" spans="1:11">
      <c r="A583" s="54">
        <f t="shared" si="67"/>
        <v>582</v>
      </c>
      <c r="B583" s="71">
        <v>913</v>
      </c>
      <c r="C583" s="71">
        <v>123</v>
      </c>
      <c r="D583" s="71">
        <v>0</v>
      </c>
      <c r="E583" s="71">
        <v>10</v>
      </c>
      <c r="F583" s="72">
        <f t="shared" si="64"/>
        <v>112300</v>
      </c>
      <c r="G583" s="73">
        <f ca="1">OFFSET(方块表!$K$2,MATCH(F583,方块表!B:B,0)-2,0,1,1)</f>
        <v>12</v>
      </c>
      <c r="H583" s="73">
        <f t="shared" ca="1" si="65"/>
        <v>120</v>
      </c>
      <c r="I583" s="73">
        <f t="shared" si="66"/>
        <v>10</v>
      </c>
      <c r="J583" s="72" t="str">
        <f ca="1">OFFSET(方块表!$I$2,MATCH(F583,方块表!B:B,0)-2,0,1,1)</f>
        <v>红石灯</v>
      </c>
      <c r="K583" s="54" t="str">
        <f>IF(COUNTIF(B$1:$B583,B583)=1,VLOOKUP(B583,图纸表!$A:$D,4,1),"")</f>
        <v/>
      </c>
    </row>
    <row r="584" spans="1:11">
      <c r="A584" s="54">
        <f t="shared" si="67"/>
        <v>583</v>
      </c>
      <c r="B584" s="71">
        <v>913</v>
      </c>
      <c r="C584" s="71">
        <v>133</v>
      </c>
      <c r="D584" s="71">
        <v>0</v>
      </c>
      <c r="E584" s="71">
        <v>10</v>
      </c>
      <c r="F584" s="72">
        <f t="shared" si="64"/>
        <v>113300</v>
      </c>
      <c r="G584" s="73">
        <f ca="1">OFFSET(方块表!$K$2,MATCH(F584,方块表!B:B,0)-2,0,1,1)</f>
        <v>10</v>
      </c>
      <c r="H584" s="73">
        <f t="shared" ca="1" si="65"/>
        <v>100</v>
      </c>
      <c r="I584" s="73">
        <f t="shared" si="66"/>
        <v>10</v>
      </c>
      <c r="J584" s="72" t="str">
        <f ca="1">OFFSET(方块表!$I$2,MATCH(F584,方块表!B:B,0)-2,0,1,1)</f>
        <v>绿宝石块</v>
      </c>
      <c r="K584" s="54" t="str">
        <f>IF(COUNTIF(B$1:$B584,B584)=1,VLOOKUP(B584,图纸表!$A:$D,4,1),"")</f>
        <v/>
      </c>
    </row>
    <row r="585" spans="1:11">
      <c r="A585" s="54">
        <f t="shared" si="67"/>
        <v>584</v>
      </c>
      <c r="B585" s="71">
        <v>913</v>
      </c>
      <c r="C585" s="71">
        <v>251</v>
      </c>
      <c r="D585" s="71">
        <v>3</v>
      </c>
      <c r="E585" s="71">
        <v>10</v>
      </c>
      <c r="F585" s="72">
        <f t="shared" si="64"/>
        <v>125103</v>
      </c>
      <c r="G585" s="73">
        <f ca="1">OFFSET(方块表!$K$2,MATCH(F585,方块表!B:B,0)-2,0,1,1)</f>
        <v>6</v>
      </c>
      <c r="H585" s="73">
        <f t="shared" ca="1" si="65"/>
        <v>60</v>
      </c>
      <c r="I585" s="73">
        <f t="shared" si="66"/>
        <v>10</v>
      </c>
      <c r="J585" s="72" t="str">
        <f ca="1">OFFSET(方块表!$I$2,MATCH(F585,方块表!B:B,0)-2,0,1,1)</f>
        <v>浅蓝色混凝土</v>
      </c>
      <c r="K585" s="54" t="str">
        <f>IF(COUNTIF(B$1:$B585,B585)=1,VLOOKUP(B585,图纸表!$A:$D,4,1),"")</f>
        <v/>
      </c>
    </row>
    <row r="586" spans="1:11">
      <c r="A586" s="54">
        <f t="shared" si="67"/>
        <v>585</v>
      </c>
      <c r="B586" s="71">
        <v>914</v>
      </c>
      <c r="C586" s="71">
        <v>5</v>
      </c>
      <c r="D586" s="71">
        <v>2</v>
      </c>
      <c r="E586" s="71">
        <v>15</v>
      </c>
      <c r="F586" s="72">
        <f t="shared" si="64"/>
        <v>100502</v>
      </c>
      <c r="G586" s="73">
        <f ca="1">OFFSET(方块表!$K$2,MATCH(F586,方块表!B:B,0)-2,0,1,1)</f>
        <v>4</v>
      </c>
      <c r="H586" s="73">
        <f t="shared" ca="1" si="65"/>
        <v>60</v>
      </c>
      <c r="I586" s="73">
        <f t="shared" si="66"/>
        <v>15</v>
      </c>
      <c r="J586" s="72" t="str">
        <f ca="1">OFFSET(方块表!$I$2,MATCH(F586,方块表!B:B,0)-2,0,1,1)</f>
        <v>桦树木板</v>
      </c>
      <c r="K586" s="54" t="str">
        <f>IF(COUNTIF(B$1:$B586,B586)=1,VLOOKUP(B586,图纸表!$A:$D,4,1),"")</f>
        <v>Guide_100_11x11x5-0.schematic</v>
      </c>
    </row>
    <row r="587" spans="1:11">
      <c r="A587" s="54">
        <f t="shared" si="67"/>
        <v>586</v>
      </c>
      <c r="B587" s="71">
        <v>914</v>
      </c>
      <c r="C587" s="71">
        <v>20</v>
      </c>
      <c r="D587" s="71">
        <v>0</v>
      </c>
      <c r="E587" s="71">
        <v>15</v>
      </c>
      <c r="F587" s="72">
        <f t="shared" si="64"/>
        <v>102000</v>
      </c>
      <c r="G587" s="73">
        <f ca="1">OFFSET(方块表!$K$2,MATCH(F587,方块表!B:B,0)-2,0,1,1)</f>
        <v>4</v>
      </c>
      <c r="H587" s="73">
        <f t="shared" ca="1" si="65"/>
        <v>60</v>
      </c>
      <c r="I587" s="73">
        <f t="shared" si="66"/>
        <v>15</v>
      </c>
      <c r="J587" s="72" t="str">
        <f ca="1">OFFSET(方块表!$I$2,MATCH(F587,方块表!B:B,0)-2,0,1,1)</f>
        <v>玻璃</v>
      </c>
      <c r="K587" s="54" t="str">
        <f>IF(COUNTIF(B$1:$B587,B587)=1,VLOOKUP(B587,图纸表!$A:$D,4,1),"")</f>
        <v/>
      </c>
    </row>
    <row r="588" spans="1:11">
      <c r="A588" s="54">
        <f t="shared" si="67"/>
        <v>587</v>
      </c>
      <c r="B588" s="71">
        <v>914</v>
      </c>
      <c r="C588" s="71">
        <v>45</v>
      </c>
      <c r="D588" s="71">
        <v>0</v>
      </c>
      <c r="E588" s="71">
        <v>70</v>
      </c>
      <c r="F588" s="72">
        <f t="shared" si="64"/>
        <v>104500</v>
      </c>
      <c r="G588" s="73">
        <f ca="1">OFFSET(方块表!$K$2,MATCH(F588,方块表!B:B,0)-2,0,1,1)</f>
        <v>4</v>
      </c>
      <c r="H588" s="73">
        <f t="shared" ca="1" si="65"/>
        <v>280</v>
      </c>
      <c r="I588" s="73">
        <f t="shared" si="66"/>
        <v>70</v>
      </c>
      <c r="J588" s="72" t="str">
        <f ca="1">OFFSET(方块表!$I$2,MATCH(F588,方块表!B:B,0)-2,0,1,1)</f>
        <v>砖头</v>
      </c>
      <c r="K588" s="54" t="str">
        <f>IF(COUNTIF(B$1:$B588,B588)=1,VLOOKUP(B588,图纸表!$A:$D,4,1),"")</f>
        <v/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>
      <c r="A1" s="57" t="s">
        <v>978</v>
      </c>
      <c r="B1" s="57" t="s">
        <v>977</v>
      </c>
      <c r="C1" s="57" t="s">
        <v>979</v>
      </c>
      <c r="D1" s="57" t="s">
        <v>980</v>
      </c>
      <c r="E1" s="58" t="s">
        <v>981</v>
      </c>
      <c r="F1" s="53" t="s">
        <v>55</v>
      </c>
      <c r="G1" s="53">
        <v>0</v>
      </c>
      <c r="H1" s="53" t="s">
        <v>982</v>
      </c>
      <c r="I1" s="53" t="s">
        <v>936</v>
      </c>
      <c r="J1" s="53" t="s">
        <v>937</v>
      </c>
      <c r="K1" s="65" t="s">
        <v>753</v>
      </c>
      <c r="L1" s="66" t="s">
        <v>983</v>
      </c>
      <c r="M1" s="53" t="s">
        <v>974</v>
      </c>
      <c r="N1" s="53" t="s">
        <v>936</v>
      </c>
      <c r="O1" s="53" t="s">
        <v>937</v>
      </c>
      <c r="P1" s="53" t="s">
        <v>753</v>
      </c>
      <c r="R1" s="53" t="s">
        <v>984</v>
      </c>
    </row>
    <row r="2" spans="1:18">
      <c r="A2" s="1">
        <v>1</v>
      </c>
      <c r="B2" s="1" t="s">
        <v>985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986</v>
      </c>
    </row>
    <row r="3" spans="1:18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987</v>
      </c>
    </row>
    <row r="4" spans="1:18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>
      <c r="A7" s="1">
        <v>1</v>
      </c>
      <c r="B7" s="1" t="s">
        <v>969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>
      <c r="A8" s="1">
        <v>1</v>
      </c>
      <c r="B8" s="1" t="s">
        <v>969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>
      <c r="A9" s="1">
        <v>1</v>
      </c>
      <c r="B9" s="1" t="s">
        <v>969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>
      <c r="A10" s="1">
        <v>1</v>
      </c>
      <c r="B10" s="1" t="s">
        <v>969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>
      <c r="A11" s="1">
        <v>1</v>
      </c>
      <c r="B11" s="1" t="s">
        <v>969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>
      <c r="A19" s="1">
        <v>1</v>
      </c>
      <c r="B19" s="1" t="s">
        <v>953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>
      <c r="A20" s="1">
        <v>1</v>
      </c>
      <c r="B20" s="1" t="s">
        <v>953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>
      <c r="A31" s="1">
        <v>1</v>
      </c>
      <c r="B31" s="1" t="s">
        <v>969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>
      <c r="A32" s="19">
        <v>1</v>
      </c>
      <c r="B32" s="19" t="s">
        <v>969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>
      <c r="A33" s="59"/>
      <c r="B33" s="59"/>
      <c r="C33" s="60" t="s">
        <v>979</v>
      </c>
      <c r="D33" s="60" t="s">
        <v>980</v>
      </c>
      <c r="E33" s="61" t="s">
        <v>981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>
      <c r="A34" s="1">
        <v>2</v>
      </c>
      <c r="B34" s="1" t="s">
        <v>985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>
      <c r="A39" s="1">
        <v>2</v>
      </c>
      <c r="B39" s="1" t="s">
        <v>969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>
      <c r="A40" s="1">
        <v>2</v>
      </c>
      <c r="B40" s="1" t="s">
        <v>969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>
      <c r="A41" s="1">
        <v>2</v>
      </c>
      <c r="B41" s="1" t="s">
        <v>969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>
      <c r="A42" s="1">
        <v>2</v>
      </c>
      <c r="B42" s="1" t="s">
        <v>969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>
      <c r="A43" s="1">
        <v>2</v>
      </c>
      <c r="B43" s="1" t="s">
        <v>969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>
      <c r="A51" s="1">
        <v>2</v>
      </c>
      <c r="B51" s="1" t="s">
        <v>953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>
      <c r="A52" s="1">
        <v>2</v>
      </c>
      <c r="B52" s="1" t="s">
        <v>953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>
      <c r="A63" s="1">
        <v>2</v>
      </c>
      <c r="B63" s="1" t="s">
        <v>969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>
      <c r="A64" s="1">
        <v>2</v>
      </c>
      <c r="B64" s="1" t="s">
        <v>969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>
      <c r="A66" s="1">
        <v>3</v>
      </c>
      <c r="B66" s="12" t="s">
        <v>985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>
      <c r="A67" s="1">
        <v>3</v>
      </c>
      <c r="B67" s="12" t="s">
        <v>947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>
      <c r="A74" s="1">
        <v>3</v>
      </c>
      <c r="B74" s="12" t="s">
        <v>953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>
      <c r="A75" s="1">
        <v>3</v>
      </c>
      <c r="B75" s="12" t="s">
        <v>953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>
      <c r="A76" s="1">
        <v>3</v>
      </c>
      <c r="B76" s="12" t="s">
        <v>953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>
      <c r="A77" s="1">
        <v>3</v>
      </c>
      <c r="B77" s="12" t="s">
        <v>953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>
      <c r="A80" s="1">
        <v>4</v>
      </c>
      <c r="B80" s="12" t="s">
        <v>985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>
      <c r="A89" s="1">
        <v>4</v>
      </c>
      <c r="B89" s="12" t="s">
        <v>962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>
      <c r="A99" s="1">
        <v>4</v>
      </c>
      <c r="B99" s="12" t="s">
        <v>988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/>
  <cols>
    <col min="3" max="3" width="10.25" customWidth="1"/>
  </cols>
  <sheetData>
    <row r="1" spans="1:12">
      <c r="A1" t="s">
        <v>658</v>
      </c>
      <c r="B1" t="s">
        <v>989</v>
      </c>
      <c r="C1" t="s">
        <v>669</v>
      </c>
      <c r="D1" t="s">
        <v>990</v>
      </c>
      <c r="E1" t="s">
        <v>990</v>
      </c>
      <c r="F1" t="s">
        <v>990</v>
      </c>
      <c r="G1" t="s">
        <v>990</v>
      </c>
      <c r="H1" t="s">
        <v>990</v>
      </c>
      <c r="I1" t="s">
        <v>990</v>
      </c>
      <c r="J1" t="s">
        <v>990</v>
      </c>
      <c r="K1" t="s">
        <v>990</v>
      </c>
      <c r="L1" t="s">
        <v>990</v>
      </c>
    </row>
    <row r="2" spans="1:12">
      <c r="A2">
        <v>17</v>
      </c>
      <c r="B2">
        <v>0</v>
      </c>
      <c r="C2" t="s">
        <v>97</v>
      </c>
      <c r="D2">
        <v>8</v>
      </c>
      <c r="E2">
        <v>4</v>
      </c>
    </row>
    <row r="3" spans="1:12">
      <c r="A3">
        <v>17</v>
      </c>
      <c r="B3">
        <v>1</v>
      </c>
      <c r="C3" t="s">
        <v>102</v>
      </c>
      <c r="D3">
        <v>9</v>
      </c>
      <c r="E3">
        <v>5</v>
      </c>
    </row>
    <row r="4" spans="1:12">
      <c r="A4">
        <v>17</v>
      </c>
      <c r="B4">
        <v>2</v>
      </c>
      <c r="C4" t="s">
        <v>107</v>
      </c>
      <c r="D4">
        <v>10</v>
      </c>
      <c r="E4">
        <v>6</v>
      </c>
    </row>
    <row r="5" spans="1:12">
      <c r="A5">
        <v>17</v>
      </c>
      <c r="B5">
        <v>3</v>
      </c>
      <c r="C5" t="s">
        <v>111</v>
      </c>
      <c r="D5">
        <v>11</v>
      </c>
      <c r="E5">
        <v>7</v>
      </c>
    </row>
    <row r="6" spans="1:12">
      <c r="A6">
        <v>162</v>
      </c>
      <c r="B6">
        <v>0</v>
      </c>
      <c r="C6" t="s">
        <v>121</v>
      </c>
      <c r="D6">
        <v>8</v>
      </c>
      <c r="E6">
        <v>4</v>
      </c>
    </row>
    <row r="7" spans="1:12">
      <c r="A7">
        <v>162</v>
      </c>
      <c r="B7">
        <v>1</v>
      </c>
      <c r="C7" t="s">
        <v>126</v>
      </c>
      <c r="D7">
        <v>9</v>
      </c>
      <c r="E7">
        <v>5</v>
      </c>
    </row>
    <row r="8" spans="1:1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>
      <c r="A9">
        <v>65</v>
      </c>
      <c r="C9" t="s">
        <v>578</v>
      </c>
      <c r="D9" t="s">
        <v>991</v>
      </c>
    </row>
    <row r="10" spans="1:1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>
      <c r="A21">
        <v>163</v>
      </c>
      <c r="C21" t="s">
        <v>992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>
      <c r="A23">
        <v>180</v>
      </c>
      <c r="C23" t="s">
        <v>993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/>
  <cols>
    <col min="2" max="2" width="14" customWidth="1"/>
  </cols>
  <sheetData>
    <row r="1" spans="1:18">
      <c r="A1">
        <v>1</v>
      </c>
      <c r="B1" t="s">
        <v>994</v>
      </c>
      <c r="P1">
        <v>1</v>
      </c>
      <c r="Q1">
        <v>0</v>
      </c>
      <c r="R1" t="s">
        <v>69</v>
      </c>
    </row>
    <row r="2" spans="1:18">
      <c r="A2">
        <v>2</v>
      </c>
      <c r="B2" t="s">
        <v>995</v>
      </c>
      <c r="H2" t="s">
        <v>996</v>
      </c>
      <c r="I2" t="s">
        <v>997</v>
      </c>
      <c r="J2" t="s">
        <v>998</v>
      </c>
      <c r="K2" t="s">
        <v>999</v>
      </c>
      <c r="L2" t="s">
        <v>1000</v>
      </c>
      <c r="P2">
        <v>2</v>
      </c>
      <c r="Q2">
        <v>0</v>
      </c>
      <c r="R2" t="s">
        <v>76</v>
      </c>
    </row>
    <row r="3" spans="1:18">
      <c r="A3" t="s">
        <v>1001</v>
      </c>
      <c r="B3" t="s">
        <v>1002</v>
      </c>
      <c r="C3" t="s">
        <v>1003</v>
      </c>
      <c r="D3" t="s">
        <v>669</v>
      </c>
      <c r="H3" t="s">
        <v>1004</v>
      </c>
      <c r="P3">
        <v>3</v>
      </c>
      <c r="Q3">
        <v>0</v>
      </c>
      <c r="R3" t="s">
        <v>81</v>
      </c>
    </row>
    <row r="4" spans="1:18">
      <c r="A4">
        <v>17</v>
      </c>
      <c r="B4">
        <v>0</v>
      </c>
      <c r="C4">
        <v>4</v>
      </c>
      <c r="D4" t="s">
        <v>97</v>
      </c>
      <c r="H4" t="s">
        <v>1005</v>
      </c>
      <c r="P4">
        <v>4</v>
      </c>
      <c r="Q4">
        <v>0</v>
      </c>
      <c r="R4" t="s">
        <v>86</v>
      </c>
    </row>
    <row r="5" spans="1:18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>
      <c r="P16" s="50">
        <v>5</v>
      </c>
      <c r="Q16" s="50">
        <v>3</v>
      </c>
      <c r="R16" s="50" t="s">
        <v>143</v>
      </c>
    </row>
    <row r="17" spans="1:18">
      <c r="P17" s="50">
        <v>5</v>
      </c>
      <c r="Q17" s="50">
        <v>4</v>
      </c>
      <c r="R17" s="50" t="s">
        <v>147</v>
      </c>
    </row>
    <row r="18" spans="1:18">
      <c r="P18" s="50">
        <v>5</v>
      </c>
      <c r="Q18" s="50">
        <v>5</v>
      </c>
      <c r="R18" s="50" t="s">
        <v>151</v>
      </c>
    </row>
    <row r="19" spans="1:18">
      <c r="P19">
        <v>20</v>
      </c>
      <c r="Q19">
        <v>0</v>
      </c>
      <c r="R19" t="s">
        <v>34</v>
      </c>
    </row>
    <row r="20" spans="1:18">
      <c r="P20">
        <v>24</v>
      </c>
      <c r="Q20">
        <v>0</v>
      </c>
      <c r="R20" t="s">
        <v>158</v>
      </c>
    </row>
    <row r="21" spans="1:18">
      <c r="P21">
        <v>35</v>
      </c>
      <c r="Q21">
        <v>0</v>
      </c>
      <c r="R21" t="s">
        <v>162</v>
      </c>
    </row>
    <row r="22" spans="1:18">
      <c r="P22">
        <v>35</v>
      </c>
      <c r="Q22">
        <v>1</v>
      </c>
      <c r="R22" t="s">
        <v>167</v>
      </c>
    </row>
    <row r="23" spans="1:18">
      <c r="P23">
        <v>35</v>
      </c>
      <c r="Q23">
        <v>2</v>
      </c>
      <c r="R23" t="s">
        <v>172</v>
      </c>
    </row>
    <row r="24" spans="1:18">
      <c r="P24">
        <v>35</v>
      </c>
      <c r="Q24">
        <v>3</v>
      </c>
      <c r="R24" t="s">
        <v>176</v>
      </c>
    </row>
    <row r="25" spans="1:18">
      <c r="P25">
        <v>35</v>
      </c>
      <c r="Q25">
        <v>4</v>
      </c>
      <c r="R25" t="s">
        <v>180</v>
      </c>
    </row>
    <row r="26" spans="1:18">
      <c r="P26">
        <v>35</v>
      </c>
      <c r="Q26">
        <v>5</v>
      </c>
      <c r="R26" t="s">
        <v>184</v>
      </c>
    </row>
    <row r="27" spans="1:18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>
      <c r="P88">
        <v>95</v>
      </c>
      <c r="Q88">
        <v>10</v>
      </c>
      <c r="R88" t="s">
        <v>444</v>
      </c>
    </row>
    <row r="89" spans="1:18">
      <c r="P89">
        <v>95</v>
      </c>
      <c r="Q89">
        <v>11</v>
      </c>
      <c r="R89" t="s">
        <v>446</v>
      </c>
    </row>
    <row r="90" spans="1:18">
      <c r="P90">
        <v>95</v>
      </c>
      <c r="Q90">
        <v>12</v>
      </c>
      <c r="R90" t="s">
        <v>448</v>
      </c>
    </row>
    <row r="91" spans="1:18">
      <c r="P91">
        <v>95</v>
      </c>
      <c r="Q91">
        <v>13</v>
      </c>
      <c r="R91" t="s">
        <v>450</v>
      </c>
    </row>
    <row r="92" spans="1:18">
      <c r="P92">
        <v>95</v>
      </c>
      <c r="Q92">
        <v>14</v>
      </c>
      <c r="R92" t="s">
        <v>452</v>
      </c>
    </row>
    <row r="93" spans="1:18">
      <c r="P93">
        <v>95</v>
      </c>
      <c r="Q93">
        <v>15</v>
      </c>
      <c r="R93" t="s">
        <v>454</v>
      </c>
    </row>
    <row r="94" spans="1:18">
      <c r="P94">
        <v>96</v>
      </c>
      <c r="Q94">
        <v>0</v>
      </c>
      <c r="R94" t="s">
        <v>456</v>
      </c>
    </row>
    <row r="95" spans="1:18">
      <c r="P95">
        <v>102</v>
      </c>
      <c r="Q95">
        <v>0</v>
      </c>
      <c r="R95" t="s">
        <v>458</v>
      </c>
    </row>
    <row r="96" spans="1:18">
      <c r="P96">
        <v>106</v>
      </c>
      <c r="Q96">
        <v>0</v>
      </c>
      <c r="R96" t="s">
        <v>461</v>
      </c>
    </row>
    <row r="97" spans="16:18">
      <c r="P97">
        <v>108</v>
      </c>
      <c r="Q97">
        <v>0</v>
      </c>
      <c r="R97" t="s">
        <v>464</v>
      </c>
    </row>
    <row r="98" spans="16:18">
      <c r="P98">
        <v>109</v>
      </c>
      <c r="Q98">
        <v>0</v>
      </c>
      <c r="R98" t="s">
        <v>467</v>
      </c>
    </row>
    <row r="99" spans="16:18">
      <c r="P99">
        <v>113</v>
      </c>
      <c r="Q99">
        <v>0</v>
      </c>
      <c r="R99" t="s">
        <v>470</v>
      </c>
    </row>
    <row r="100" spans="16:18">
      <c r="P100">
        <v>114</v>
      </c>
      <c r="Q100">
        <v>0</v>
      </c>
      <c r="R100" t="s">
        <v>472</v>
      </c>
    </row>
    <row r="101" spans="16:18">
      <c r="P101">
        <v>126</v>
      </c>
      <c r="Q101">
        <v>0</v>
      </c>
      <c r="R101" t="s">
        <v>474</v>
      </c>
    </row>
    <row r="102" spans="16:18">
      <c r="P102">
        <v>126</v>
      </c>
      <c r="Q102">
        <v>1</v>
      </c>
      <c r="R102" t="s">
        <v>476</v>
      </c>
    </row>
    <row r="103" spans="16:18">
      <c r="P103">
        <v>126</v>
      </c>
      <c r="Q103">
        <v>2</v>
      </c>
      <c r="R103" t="s">
        <v>478</v>
      </c>
    </row>
    <row r="104" spans="16:18">
      <c r="P104">
        <v>126</v>
      </c>
      <c r="Q104">
        <v>3</v>
      </c>
      <c r="R104" t="s">
        <v>480</v>
      </c>
    </row>
    <row r="105" spans="16:18">
      <c r="P105">
        <v>126</v>
      </c>
      <c r="Q105">
        <v>4</v>
      </c>
      <c r="R105" t="s">
        <v>482</v>
      </c>
    </row>
    <row r="106" spans="16:18">
      <c r="P106">
        <v>126</v>
      </c>
      <c r="Q106">
        <v>5</v>
      </c>
      <c r="R106" t="s">
        <v>484</v>
      </c>
    </row>
    <row r="107" spans="16:18">
      <c r="P107">
        <v>128</v>
      </c>
      <c r="Q107">
        <v>0</v>
      </c>
      <c r="R107" t="s">
        <v>486</v>
      </c>
    </row>
    <row r="108" spans="16:18">
      <c r="P108">
        <v>134</v>
      </c>
      <c r="Q108">
        <v>0</v>
      </c>
      <c r="R108" t="s">
        <v>488</v>
      </c>
    </row>
    <row r="109" spans="16:18">
      <c r="P109">
        <v>135</v>
      </c>
      <c r="Q109">
        <v>0</v>
      </c>
      <c r="R109" t="s">
        <v>490</v>
      </c>
    </row>
    <row r="110" spans="16:18">
      <c r="P110">
        <v>136</v>
      </c>
      <c r="Q110">
        <v>0</v>
      </c>
      <c r="R110" t="s">
        <v>492</v>
      </c>
    </row>
    <row r="111" spans="16:18">
      <c r="P111">
        <v>139</v>
      </c>
      <c r="Q111">
        <v>0</v>
      </c>
      <c r="R111" t="s">
        <v>494</v>
      </c>
    </row>
    <row r="112" spans="16:18">
      <c r="P112">
        <v>155</v>
      </c>
      <c r="Q112">
        <v>0</v>
      </c>
      <c r="R112" t="s">
        <v>496</v>
      </c>
    </row>
    <row r="113" spans="16:18">
      <c r="P113">
        <v>159</v>
      </c>
      <c r="Q113">
        <v>0</v>
      </c>
      <c r="R113" t="s">
        <v>498</v>
      </c>
    </row>
    <row r="114" spans="16:18">
      <c r="P114">
        <v>159</v>
      </c>
      <c r="Q114">
        <v>1</v>
      </c>
      <c r="R114" t="s">
        <v>500</v>
      </c>
    </row>
    <row r="115" spans="16:18">
      <c r="P115">
        <v>159</v>
      </c>
      <c r="Q115">
        <v>2</v>
      </c>
      <c r="R115" t="s">
        <v>502</v>
      </c>
    </row>
    <row r="116" spans="16:18">
      <c r="P116">
        <v>159</v>
      </c>
      <c r="Q116">
        <v>3</v>
      </c>
      <c r="R116" t="s">
        <v>504</v>
      </c>
    </row>
    <row r="117" spans="16:18">
      <c r="P117">
        <v>159</v>
      </c>
      <c r="Q117">
        <v>4</v>
      </c>
      <c r="R117" t="s">
        <v>506</v>
      </c>
    </row>
    <row r="118" spans="16:18">
      <c r="P118">
        <v>159</v>
      </c>
      <c r="Q118">
        <v>5</v>
      </c>
      <c r="R118" t="s">
        <v>508</v>
      </c>
    </row>
    <row r="119" spans="16:18">
      <c r="P119">
        <v>159</v>
      </c>
      <c r="Q119">
        <v>6</v>
      </c>
      <c r="R119" t="s">
        <v>510</v>
      </c>
    </row>
    <row r="120" spans="16:18">
      <c r="P120">
        <v>159</v>
      </c>
      <c r="Q120">
        <v>7</v>
      </c>
      <c r="R120" t="s">
        <v>512</v>
      </c>
    </row>
    <row r="121" spans="16:18">
      <c r="P121">
        <v>159</v>
      </c>
      <c r="Q121">
        <v>8</v>
      </c>
      <c r="R121" t="s">
        <v>514</v>
      </c>
    </row>
    <row r="122" spans="16:18">
      <c r="P122">
        <v>159</v>
      </c>
      <c r="Q122">
        <v>9</v>
      </c>
      <c r="R122" t="s">
        <v>516</v>
      </c>
    </row>
    <row r="123" spans="16:18">
      <c r="P123">
        <v>159</v>
      </c>
      <c r="Q123">
        <v>10</v>
      </c>
      <c r="R123" t="s">
        <v>518</v>
      </c>
    </row>
    <row r="124" spans="16:18">
      <c r="P124">
        <v>159</v>
      </c>
      <c r="Q124">
        <v>11</v>
      </c>
      <c r="R124" t="s">
        <v>520</v>
      </c>
    </row>
    <row r="125" spans="16:18">
      <c r="P125">
        <v>159</v>
      </c>
      <c r="Q125">
        <v>12</v>
      </c>
      <c r="R125" t="s">
        <v>522</v>
      </c>
    </row>
    <row r="126" spans="16:18">
      <c r="P126">
        <v>159</v>
      </c>
      <c r="Q126">
        <v>13</v>
      </c>
      <c r="R126" t="s">
        <v>524</v>
      </c>
    </row>
    <row r="127" spans="16:18">
      <c r="P127">
        <v>159</v>
      </c>
      <c r="Q127">
        <v>14</v>
      </c>
      <c r="R127" t="s">
        <v>526</v>
      </c>
    </row>
    <row r="128" spans="16:18">
      <c r="P128">
        <v>159</v>
      </c>
      <c r="Q128">
        <v>15</v>
      </c>
      <c r="R128" t="s">
        <v>528</v>
      </c>
    </row>
    <row r="129" spans="16:18">
      <c r="P129">
        <v>164</v>
      </c>
      <c r="Q129">
        <v>0</v>
      </c>
      <c r="R129" t="s">
        <v>530</v>
      </c>
    </row>
    <row r="130" spans="16:18">
      <c r="P130">
        <v>251</v>
      </c>
      <c r="Q130">
        <v>0</v>
      </c>
      <c r="R130" t="s">
        <v>532</v>
      </c>
    </row>
    <row r="131" spans="16:18">
      <c r="P131">
        <v>251</v>
      </c>
      <c r="Q131">
        <v>1</v>
      </c>
      <c r="R131" t="s">
        <v>534</v>
      </c>
    </row>
    <row r="132" spans="16:18">
      <c r="P132">
        <v>251</v>
      </c>
      <c r="Q132">
        <v>2</v>
      </c>
      <c r="R132" t="s">
        <v>536</v>
      </c>
    </row>
    <row r="133" spans="16:18">
      <c r="P133">
        <v>251</v>
      </c>
      <c r="Q133">
        <v>3</v>
      </c>
      <c r="R133" t="s">
        <v>538</v>
      </c>
    </row>
    <row r="134" spans="16:18">
      <c r="P134">
        <v>251</v>
      </c>
      <c r="Q134">
        <v>4</v>
      </c>
      <c r="R134" t="s">
        <v>540</v>
      </c>
    </row>
    <row r="135" spans="16:18">
      <c r="P135">
        <v>251</v>
      </c>
      <c r="Q135">
        <v>5</v>
      </c>
      <c r="R135" t="s">
        <v>542</v>
      </c>
    </row>
    <row r="136" spans="16:18">
      <c r="P136">
        <v>251</v>
      </c>
      <c r="Q136">
        <v>6</v>
      </c>
      <c r="R136" t="s">
        <v>544</v>
      </c>
    </row>
    <row r="137" spans="16:18">
      <c r="P137">
        <v>251</v>
      </c>
      <c r="Q137">
        <v>7</v>
      </c>
      <c r="R137" t="s">
        <v>546</v>
      </c>
    </row>
    <row r="138" spans="16:18">
      <c r="P138">
        <v>251</v>
      </c>
      <c r="Q138">
        <v>8</v>
      </c>
      <c r="R138" t="s">
        <v>548</v>
      </c>
    </row>
    <row r="139" spans="16:18">
      <c r="P139">
        <v>251</v>
      </c>
      <c r="Q139">
        <v>9</v>
      </c>
      <c r="R139" t="s">
        <v>550</v>
      </c>
    </row>
    <row r="140" spans="16:18">
      <c r="P140">
        <v>251</v>
      </c>
      <c r="Q140">
        <v>10</v>
      </c>
      <c r="R140" t="s">
        <v>552</v>
      </c>
    </row>
    <row r="141" spans="16:18">
      <c r="P141">
        <v>251</v>
      </c>
      <c r="Q141">
        <v>11</v>
      </c>
      <c r="R141" t="s">
        <v>554</v>
      </c>
    </row>
    <row r="142" spans="16:18">
      <c r="P142">
        <v>251</v>
      </c>
      <c r="Q142">
        <v>12</v>
      </c>
      <c r="R142" t="s">
        <v>556</v>
      </c>
    </row>
    <row r="143" spans="16:18">
      <c r="P143">
        <v>251</v>
      </c>
      <c r="Q143">
        <v>13</v>
      </c>
      <c r="R143" t="s">
        <v>558</v>
      </c>
    </row>
    <row r="144" spans="16:18">
      <c r="P144">
        <v>251</v>
      </c>
      <c r="Q144">
        <v>14</v>
      </c>
      <c r="R144" t="s">
        <v>560</v>
      </c>
    </row>
    <row r="145" spans="16:18">
      <c r="P145">
        <v>251</v>
      </c>
      <c r="Q145">
        <v>15</v>
      </c>
      <c r="R145" t="s">
        <v>562</v>
      </c>
    </row>
    <row r="146" spans="16:18">
      <c r="P146">
        <v>38</v>
      </c>
      <c r="Q146">
        <v>0</v>
      </c>
      <c r="R146" t="s">
        <v>564</v>
      </c>
    </row>
    <row r="147" spans="16:18">
      <c r="P147">
        <v>41</v>
      </c>
      <c r="Q147">
        <v>0</v>
      </c>
      <c r="R147" t="s">
        <v>566</v>
      </c>
    </row>
    <row r="148" spans="16:18">
      <c r="P148">
        <v>44</v>
      </c>
      <c r="Q148">
        <v>7</v>
      </c>
      <c r="R148" t="s">
        <v>568</v>
      </c>
    </row>
    <row r="149" spans="16:18">
      <c r="P149">
        <v>47</v>
      </c>
      <c r="Q149">
        <v>0</v>
      </c>
      <c r="R149" t="s">
        <v>570</v>
      </c>
    </row>
    <row r="150" spans="16:18">
      <c r="P150">
        <v>50</v>
      </c>
      <c r="Q150">
        <v>1</v>
      </c>
      <c r="R150" t="s">
        <v>572</v>
      </c>
    </row>
    <row r="151" spans="16:18">
      <c r="P151">
        <v>64</v>
      </c>
      <c r="Q151">
        <v>0</v>
      </c>
      <c r="R151" t="s">
        <v>574</v>
      </c>
    </row>
    <row r="152" spans="16:18">
      <c r="P152">
        <v>64</v>
      </c>
      <c r="Q152">
        <v>8</v>
      </c>
      <c r="R152" t="s">
        <v>576</v>
      </c>
    </row>
    <row r="153" spans="16:18">
      <c r="P153">
        <v>65</v>
      </c>
      <c r="Q153">
        <v>0</v>
      </c>
      <c r="R153" t="s">
        <v>578</v>
      </c>
    </row>
    <row r="154" spans="16:18">
      <c r="P154">
        <v>76</v>
      </c>
      <c r="Q154">
        <v>5</v>
      </c>
      <c r="R154" t="s">
        <v>580</v>
      </c>
    </row>
    <row r="155" spans="16:18">
      <c r="P155">
        <v>101</v>
      </c>
      <c r="Q155">
        <v>0</v>
      </c>
      <c r="R155" t="s">
        <v>582</v>
      </c>
    </row>
    <row r="156" spans="16:18">
      <c r="P156">
        <v>156</v>
      </c>
      <c r="Q156">
        <v>0</v>
      </c>
      <c r="R156" t="s">
        <v>584</v>
      </c>
    </row>
    <row r="157" spans="16:18">
      <c r="P157">
        <v>160</v>
      </c>
      <c r="Q157">
        <v>0</v>
      </c>
      <c r="R157" t="s">
        <v>586</v>
      </c>
    </row>
    <row r="158" spans="16:18">
      <c r="P158">
        <v>160</v>
      </c>
      <c r="Q158">
        <v>1</v>
      </c>
      <c r="R158" t="s">
        <v>588</v>
      </c>
    </row>
    <row r="159" spans="16:18">
      <c r="P159">
        <v>160</v>
      </c>
      <c r="Q159">
        <v>2</v>
      </c>
      <c r="R159" t="s">
        <v>590</v>
      </c>
    </row>
    <row r="160" spans="16:18">
      <c r="P160">
        <v>160</v>
      </c>
      <c r="Q160">
        <v>3</v>
      </c>
      <c r="R160" t="s">
        <v>592</v>
      </c>
    </row>
    <row r="161" spans="16:18">
      <c r="P161">
        <v>160</v>
      </c>
      <c r="Q161">
        <v>4</v>
      </c>
      <c r="R161" t="s">
        <v>594</v>
      </c>
    </row>
    <row r="162" spans="16:18">
      <c r="P162">
        <v>160</v>
      </c>
      <c r="Q162">
        <v>5</v>
      </c>
      <c r="R162" t="s">
        <v>596</v>
      </c>
    </row>
    <row r="163" spans="16:18">
      <c r="P163">
        <v>160</v>
      </c>
      <c r="Q163">
        <v>6</v>
      </c>
      <c r="R163" t="s">
        <v>598</v>
      </c>
    </row>
    <row r="164" spans="16:18">
      <c r="P164">
        <v>160</v>
      </c>
      <c r="Q164">
        <v>7</v>
      </c>
      <c r="R164" t="s">
        <v>600</v>
      </c>
    </row>
    <row r="165" spans="16:18">
      <c r="P165">
        <v>160</v>
      </c>
      <c r="Q165">
        <v>8</v>
      </c>
      <c r="R165" t="s">
        <v>602</v>
      </c>
    </row>
    <row r="166" spans="16:18">
      <c r="P166">
        <v>160</v>
      </c>
      <c r="Q166">
        <v>9</v>
      </c>
      <c r="R166" t="s">
        <v>604</v>
      </c>
    </row>
    <row r="167" spans="16:18">
      <c r="P167">
        <v>160</v>
      </c>
      <c r="Q167">
        <v>10</v>
      </c>
      <c r="R167" t="s">
        <v>606</v>
      </c>
    </row>
    <row r="168" spans="16:18">
      <c r="P168">
        <v>160</v>
      </c>
      <c r="Q168">
        <v>11</v>
      </c>
      <c r="R168" t="s">
        <v>608</v>
      </c>
    </row>
    <row r="169" spans="16:18">
      <c r="P169">
        <v>160</v>
      </c>
      <c r="Q169">
        <v>12</v>
      </c>
      <c r="R169" t="s">
        <v>610</v>
      </c>
    </row>
    <row r="170" spans="16:18">
      <c r="P170">
        <v>160</v>
      </c>
      <c r="Q170">
        <v>13</v>
      </c>
      <c r="R170" t="s">
        <v>612</v>
      </c>
    </row>
    <row r="171" spans="16:18">
      <c r="P171">
        <v>160</v>
      </c>
      <c r="Q171">
        <v>14</v>
      </c>
      <c r="R171" t="s">
        <v>614</v>
      </c>
    </row>
    <row r="172" spans="16:18">
      <c r="P172">
        <v>160</v>
      </c>
      <c r="Q172">
        <v>15</v>
      </c>
      <c r="R172" t="s">
        <v>616</v>
      </c>
    </row>
    <row r="173" spans="16:18">
      <c r="P173">
        <v>22</v>
      </c>
      <c r="Q173">
        <v>0</v>
      </c>
      <c r="R173" t="s">
        <v>618</v>
      </c>
    </row>
    <row r="174" spans="16:18">
      <c r="P174">
        <v>57</v>
      </c>
      <c r="Q174">
        <v>0</v>
      </c>
      <c r="R174" t="s">
        <v>620</v>
      </c>
    </row>
    <row r="175" spans="16:18">
      <c r="P175">
        <v>89</v>
      </c>
      <c r="Q175">
        <v>0</v>
      </c>
      <c r="R175" t="s">
        <v>622</v>
      </c>
    </row>
    <row r="176" spans="16:18">
      <c r="P176">
        <v>133</v>
      </c>
      <c r="Q176">
        <v>0</v>
      </c>
      <c r="R176" t="s">
        <v>624</v>
      </c>
    </row>
    <row r="177" spans="16:18">
      <c r="P177">
        <v>152</v>
      </c>
      <c r="Q177">
        <v>0</v>
      </c>
      <c r="R177" t="s">
        <v>626</v>
      </c>
    </row>
    <row r="178" spans="16:18">
      <c r="P178">
        <v>168</v>
      </c>
      <c r="Q178">
        <v>0</v>
      </c>
      <c r="R178" t="s">
        <v>628</v>
      </c>
    </row>
    <row r="179" spans="16:18">
      <c r="P179">
        <v>25</v>
      </c>
      <c r="Q179">
        <v>0</v>
      </c>
      <c r="R179" t="s">
        <v>630</v>
      </c>
    </row>
    <row r="180" spans="16:18">
      <c r="P180">
        <v>123</v>
      </c>
      <c r="Q180">
        <v>0</v>
      </c>
      <c r="R180" t="s">
        <v>632</v>
      </c>
    </row>
    <row r="181" spans="16:18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6"/>
  <sheetViews>
    <sheetView workbookViewId="0">
      <pane ySplit="1" topLeftCell="A2" activePane="bottomLeft" state="frozen"/>
      <selection pane="bottomLeft" activeCell="F70" sqref="F70"/>
    </sheetView>
  </sheetViews>
  <sheetFormatPr defaultColWidth="9" defaultRowHeight="14.25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>
      <c r="A1" s="16" t="s">
        <v>657</v>
      </c>
      <c r="B1" s="21" t="s">
        <v>1006</v>
      </c>
      <c r="C1" s="16" t="s">
        <v>1007</v>
      </c>
      <c r="D1" t="s">
        <v>1008</v>
      </c>
      <c r="E1" s="22" t="s">
        <v>1009</v>
      </c>
      <c r="F1" s="16" t="s">
        <v>1010</v>
      </c>
      <c r="G1" s="16" t="s">
        <v>1011</v>
      </c>
      <c r="H1" s="23" t="s">
        <v>1012</v>
      </c>
      <c r="I1" s="16" t="s">
        <v>1013</v>
      </c>
      <c r="J1" s="16" t="s">
        <v>1014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1015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1016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1017</v>
      </c>
      <c r="AA1" s="16" t="s">
        <v>1018</v>
      </c>
      <c r="AB1" s="16" t="s">
        <v>823</v>
      </c>
      <c r="AC1" s="16" t="s">
        <v>1019</v>
      </c>
      <c r="AD1" s="16" t="s">
        <v>1020</v>
      </c>
      <c r="AE1" s="16" t="s">
        <v>1021</v>
      </c>
      <c r="AF1" s="16" t="s">
        <v>1022</v>
      </c>
      <c r="AG1" s="39" t="s">
        <v>646</v>
      </c>
      <c r="AH1" t="s">
        <v>1023</v>
      </c>
      <c r="AI1" t="s">
        <v>1024</v>
      </c>
      <c r="AJ1" t="s">
        <v>1025</v>
      </c>
      <c r="AK1" t="s">
        <v>1026</v>
      </c>
      <c r="AL1" s="40" t="s">
        <v>1027</v>
      </c>
      <c r="AN1" s="193" t="s">
        <v>825</v>
      </c>
      <c r="AO1" s="193"/>
      <c r="AP1" s="193"/>
      <c r="AQ1" s="193"/>
      <c r="AR1" s="193"/>
      <c r="AS1" s="193"/>
      <c r="AT1" s="193"/>
    </row>
    <row r="2" spans="1:47" s="17" customFormat="1">
      <c r="B2" s="17" t="s">
        <v>1028</v>
      </c>
      <c r="D2" t="s">
        <v>1029</v>
      </c>
      <c r="E2" s="24"/>
      <c r="F2" s="25" t="s">
        <v>1030</v>
      </c>
      <c r="G2" s="17" t="s">
        <v>1031</v>
      </c>
      <c r="H2" s="24"/>
      <c r="I2" s="17">
        <v>123</v>
      </c>
      <c r="K2" s="28"/>
      <c r="L2" s="28"/>
      <c r="M2" s="29">
        <v>0.02</v>
      </c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1032</v>
      </c>
      <c r="AD2" s="1" t="s">
        <v>1033</v>
      </c>
      <c r="AE2" s="37">
        <v>0</v>
      </c>
      <c r="AF2" s="38">
        <v>0</v>
      </c>
      <c r="AG2" s="41">
        <v>0.1</v>
      </c>
      <c r="AH2" s="1" t="s">
        <v>1034</v>
      </c>
      <c r="AI2" s="1" t="s">
        <v>1035</v>
      </c>
      <c r="AJ2" s="1" t="s">
        <v>73</v>
      </c>
      <c r="AK2" s="1" t="s">
        <v>1036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30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2601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2601 1</v>
      </c>
      <c r="AN3" s="13">
        <v>1</v>
      </c>
      <c r="AO3" s="14" t="s">
        <v>22</v>
      </c>
      <c r="AP3" t="s">
        <v>1037</v>
      </c>
      <c r="AQ3" s="14" t="s">
        <v>22</v>
      </c>
      <c r="AR3" t="s">
        <v>674</v>
      </c>
      <c r="AS3" t="s">
        <v>1038</v>
      </c>
      <c r="AT3">
        <f>COUNTIF(R:R,AN3)</f>
        <v>58</v>
      </c>
    </row>
    <row r="4" spans="1:47" ht="16.5">
      <c r="A4">
        <f t="shared" ref="A4:A54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54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71</v>
      </c>
      <c r="X4" s="131" t="s">
        <v>73</v>
      </c>
      <c r="Y4" s="129" t="s">
        <v>73</v>
      </c>
      <c r="Z4">
        <v>2602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30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2602 1</v>
      </c>
      <c r="AN4" s="13">
        <v>2</v>
      </c>
      <c r="AO4" s="14" t="s">
        <v>27</v>
      </c>
      <c r="AP4" t="s">
        <v>1039</v>
      </c>
      <c r="AQ4" s="14" t="s">
        <v>27</v>
      </c>
      <c r="AR4" t="s">
        <v>678</v>
      </c>
      <c r="AS4" t="s">
        <v>1040</v>
      </c>
      <c r="AT4">
        <f>COUNTIF(R:R,AN4)</f>
        <v>0</v>
      </c>
    </row>
    <row r="5" spans="1:47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2603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2603 1</v>
      </c>
      <c r="AN5" s="13">
        <v>3</v>
      </c>
      <c r="AO5" t="s">
        <v>32</v>
      </c>
      <c r="AP5" t="s">
        <v>1041</v>
      </c>
      <c r="AQ5" t="s">
        <v>32</v>
      </c>
      <c r="AR5" t="s">
        <v>1042</v>
      </c>
      <c r="AS5" t="s">
        <v>1043</v>
      </c>
      <c r="AT5">
        <f>COUNTIF(R:R,AN5)</f>
        <v>6</v>
      </c>
    </row>
    <row r="6" spans="1:47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123</v>
      </c>
      <c r="X6" s="131" t="s">
        <v>73</v>
      </c>
      <c r="Y6" s="129" t="s">
        <v>73</v>
      </c>
      <c r="Z6">
        <v>2604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2604 1</v>
      </c>
    </row>
    <row r="7" spans="1:47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1044</v>
      </c>
      <c r="X7" s="131" t="s">
        <v>73</v>
      </c>
      <c r="Y7" s="129" t="s">
        <v>73</v>
      </c>
      <c r="Z7">
        <v>2605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2605 1</v>
      </c>
    </row>
    <row r="8" spans="1:47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2606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2606 1</v>
      </c>
    </row>
    <row r="9" spans="1:47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178</v>
      </c>
      <c r="X9" s="131" t="s">
        <v>73</v>
      </c>
      <c r="Y9" s="129" t="s">
        <v>73</v>
      </c>
      <c r="Z9">
        <v>2607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2607 1</v>
      </c>
    </row>
    <row r="10" spans="1:47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2608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2608 1</v>
      </c>
    </row>
    <row r="11" spans="1:47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416</v>
      </c>
      <c r="X11" s="131" t="s">
        <v>73</v>
      </c>
      <c r="Y11" s="129" t="s">
        <v>73</v>
      </c>
      <c r="Z11">
        <v>2609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2609 1</v>
      </c>
    </row>
    <row r="12" spans="1:47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412</v>
      </c>
      <c r="X12" s="131" t="s">
        <v>73</v>
      </c>
      <c r="Y12" s="129" t="s">
        <v>73</v>
      </c>
      <c r="Z12">
        <v>2610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2610 1</v>
      </c>
    </row>
    <row r="13" spans="1:47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2611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2611 1</v>
      </c>
    </row>
    <row r="14" spans="1:47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186</v>
      </c>
      <c r="X14" s="131" t="s">
        <v>73</v>
      </c>
      <c r="Y14" s="129" t="s">
        <v>73</v>
      </c>
      <c r="Z14">
        <v>2612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2612 1</v>
      </c>
      <c r="AN14" s="190" t="s">
        <v>3</v>
      </c>
      <c r="AO14" s="190"/>
      <c r="AP14" s="190"/>
      <c r="AQ14" s="190"/>
      <c r="AR14" s="190"/>
      <c r="AS14" s="190"/>
      <c r="AT14" s="190"/>
      <c r="AU14" s="190"/>
    </row>
    <row r="15" spans="1:47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786</v>
      </c>
      <c r="X15" s="131" t="s">
        <v>73</v>
      </c>
      <c r="Y15" s="129" t="s">
        <v>73</v>
      </c>
      <c r="Z15">
        <v>2613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2613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1045</v>
      </c>
      <c r="X16" s="131" t="s">
        <v>73</v>
      </c>
      <c r="Y16" s="129" t="s">
        <v>73</v>
      </c>
      <c r="Z16">
        <v>2614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2614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1046</v>
      </c>
      <c r="X17" s="131" t="s">
        <v>73</v>
      </c>
      <c r="Y17" s="129" t="s">
        <v>73</v>
      </c>
      <c r="Z17">
        <v>2615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2615 1</v>
      </c>
      <c r="AP17" s="45" t="s">
        <v>28</v>
      </c>
      <c r="AQ17" s="3">
        <v>12</v>
      </c>
    </row>
    <row r="18" spans="1:47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145</v>
      </c>
      <c r="X18" s="131" t="s">
        <v>73</v>
      </c>
      <c r="Y18" s="129" t="s">
        <v>73</v>
      </c>
      <c r="Z18">
        <v>2616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2616 1</v>
      </c>
      <c r="AP18" s="45" t="s">
        <v>25</v>
      </c>
      <c r="AQ18" s="3">
        <v>13</v>
      </c>
      <c r="AT18" s="3"/>
      <c r="AU18" s="3"/>
    </row>
    <row r="19" spans="1:47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1047</v>
      </c>
      <c r="X19" s="131" t="s">
        <v>73</v>
      </c>
      <c r="Y19" s="129" t="s">
        <v>73</v>
      </c>
      <c r="Z19">
        <v>2617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K33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2617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404</v>
      </c>
      <c r="X20" s="131" t="s">
        <v>73</v>
      </c>
      <c r="Y20" s="129" t="s">
        <v>73</v>
      </c>
      <c r="Z20">
        <v>2618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2618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2619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2619 1</v>
      </c>
      <c r="AP21" s="45" t="s">
        <v>29</v>
      </c>
      <c r="AQ21" s="3">
        <v>22</v>
      </c>
    </row>
    <row r="22" spans="1:47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169</v>
      </c>
      <c r="X22" s="131" t="s">
        <v>73</v>
      </c>
      <c r="Y22" s="129" t="s">
        <v>73</v>
      </c>
      <c r="Z22">
        <v>2620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2620 1</v>
      </c>
      <c r="AP22" s="45" t="s">
        <v>33</v>
      </c>
      <c r="AQ22" s="3">
        <v>23</v>
      </c>
    </row>
    <row r="23" spans="1:47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128</v>
      </c>
      <c r="X23" s="131" t="s">
        <v>73</v>
      </c>
      <c r="Y23" s="129" t="s">
        <v>73</v>
      </c>
      <c r="Z23">
        <v>2621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2621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156</v>
      </c>
      <c r="X24" s="131" t="s">
        <v>73</v>
      </c>
      <c r="Y24" s="129" t="s">
        <v>73</v>
      </c>
      <c r="Z24">
        <v>2622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2622 1</v>
      </c>
      <c r="AP24" s="45" t="s">
        <v>30</v>
      </c>
      <c r="AQ24" s="3">
        <v>32</v>
      </c>
    </row>
    <row r="25" spans="1:47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160</v>
      </c>
      <c r="X25" s="131" t="s">
        <v>73</v>
      </c>
      <c r="Y25" s="129" t="s">
        <v>73</v>
      </c>
      <c r="Z25">
        <v>2623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2623 1</v>
      </c>
    </row>
    <row r="26" spans="1:47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149</v>
      </c>
      <c r="X26" s="131" t="s">
        <v>73</v>
      </c>
      <c r="Y26" s="129" t="s">
        <v>73</v>
      </c>
      <c r="Z26">
        <v>2624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2624 1</v>
      </c>
    </row>
    <row r="27" spans="1:47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190</v>
      </c>
      <c r="X27" s="131" t="s">
        <v>73</v>
      </c>
      <c r="Y27" s="129" t="s">
        <v>73</v>
      </c>
      <c r="Z27">
        <v>2625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2625 1</v>
      </c>
    </row>
    <row r="28" spans="1:47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194</v>
      </c>
      <c r="X28" s="131" t="s">
        <v>73</v>
      </c>
      <c r="Y28" s="129" t="s">
        <v>73</v>
      </c>
      <c r="Z28">
        <v>2626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2626 1</v>
      </c>
    </row>
    <row r="29" spans="1:47" s="106" customFormat="1">
      <c r="A29" s="106">
        <f t="shared" si="7"/>
        <v>27</v>
      </c>
      <c r="B29" s="172" t="str">
        <f t="shared" si="8"/>
        <v>1213027</v>
      </c>
      <c r="C29" s="172" t="s">
        <v>90</v>
      </c>
      <c r="D29" s="172" t="str">
        <f t="shared" si="9"/>
        <v>body</v>
      </c>
      <c r="E29" s="185">
        <v>29</v>
      </c>
      <c r="F29" s="172">
        <v>13</v>
      </c>
      <c r="G29" s="186">
        <f t="shared" si="10"/>
        <v>1</v>
      </c>
      <c r="H29" s="107" t="str">
        <f t="shared" si="0"/>
        <v>sit</v>
      </c>
      <c r="I29" s="172">
        <v>3</v>
      </c>
      <c r="J29" s="106" t="str">
        <f t="shared" si="1"/>
        <v>s_bench_1#s_bench_2#s_bench_3</v>
      </c>
      <c r="K29" s="106">
        <f t="shared" si="11"/>
        <v>3</v>
      </c>
      <c r="L29" s="106">
        <f t="shared" si="12"/>
        <v>1</v>
      </c>
      <c r="M29" s="107">
        <v>1</v>
      </c>
      <c r="N29" s="106">
        <f t="shared" si="13"/>
        <v>4</v>
      </c>
      <c r="O29" s="106">
        <f t="shared" si="2"/>
        <v>400</v>
      </c>
      <c r="P29" s="106">
        <f t="shared" si="2"/>
        <v>4</v>
      </c>
      <c r="Q29" s="106">
        <f t="shared" si="2"/>
        <v>400</v>
      </c>
      <c r="R29" s="172">
        <v>1</v>
      </c>
      <c r="S29" s="106" t="str">
        <f t="shared" si="14"/>
        <v>set:items.json image:decoration_1</v>
      </c>
      <c r="T29" s="106" t="str">
        <f t="shared" si="3"/>
        <v>decorate_tag_1</v>
      </c>
      <c r="U29" s="172">
        <v>2</v>
      </c>
      <c r="V29" s="172" t="str">
        <f t="shared" si="15"/>
        <v>decoration_name_1213027</v>
      </c>
      <c r="W29" s="172" t="s">
        <v>198</v>
      </c>
      <c r="X29" s="187" t="s">
        <v>73</v>
      </c>
      <c r="Y29" s="188" t="s">
        <v>73</v>
      </c>
      <c r="Z29" s="106">
        <v>2627</v>
      </c>
      <c r="AA29" s="112" t="str">
        <f t="shared" si="16"/>
        <v>g1047_prop_29</v>
      </c>
      <c r="AB29" s="106" t="str">
        <f t="shared" si="17"/>
        <v>set:blockcity_items.json image:g1047_prop_29</v>
      </c>
      <c r="AC29" s="106" t="str">
        <f t="shared" si="19"/>
        <v>magazine.mesh</v>
      </c>
      <c r="AD29" s="106" t="str">
        <f t="shared" si="19"/>
        <v>idle</v>
      </c>
      <c r="AE29" s="106">
        <f t="shared" si="19"/>
        <v>0</v>
      </c>
      <c r="AF29" s="106">
        <f t="shared" si="18"/>
        <v>0</v>
      </c>
      <c r="AG29" s="106">
        <f t="shared" si="18"/>
        <v>0.1</v>
      </c>
      <c r="AH29" s="106" t="str">
        <f t="shared" si="18"/>
        <v>gui_blockcity_sit_down</v>
      </c>
      <c r="AI29" s="106" t="str">
        <f t="shared" si="18"/>
        <v>gui_blockcity_stand_up</v>
      </c>
      <c r="AJ29" s="106" t="str">
        <f t="shared" si="18"/>
        <v>@@@</v>
      </c>
      <c r="AK29" s="106" t="str">
        <f t="shared" si="18"/>
        <v>set:blockcity_main_tip.json image:mini_tip_pre</v>
      </c>
      <c r="AL29" s="172" t="str">
        <f t="shared" si="6"/>
        <v>/pangu ai 2627 1</v>
      </c>
    </row>
    <row r="30" spans="1:47">
      <c r="A30">
        <f t="shared" si="7"/>
        <v>28</v>
      </c>
      <c r="B30" s="1" t="str">
        <f t="shared" ref="B30:B66" si="20">R30&amp;U30&amp;IF(LEN(F30)=1,"0"&amp;F30,F30)&amp;IF(LEN(A30)=1,"00"&amp;A30,IF(LEN(A30)=2,"0"&amp;A30,A30))</f>
        <v>1100028</v>
      </c>
      <c r="C30" s="30" t="s">
        <v>90</v>
      </c>
      <c r="D30" s="30" t="str">
        <f t="shared" si="9"/>
        <v>body</v>
      </c>
      <c r="E30" s="184">
        <v>2001</v>
      </c>
      <c r="F30" s="1">
        <v>0</v>
      </c>
      <c r="G30" s="26">
        <f t="shared" ref="G30:G44" si="21">IF(F30=0,0,IF(OR(F30=12,F30=13),1,"出错"))</f>
        <v>0</v>
      </c>
      <c r="H30" s="18" t="str">
        <f t="shared" ref="H30:H44" si="22">IF(F30=0,"@@@",IF(OR(F30=12,F30=13),"sit","出错"))</f>
        <v>@@@</v>
      </c>
      <c r="I30" s="30">
        <v>0</v>
      </c>
      <c r="J30">
        <f t="shared" ref="J30:J44" si="23">IF(I30=0,0,IF(I30=1,"s_chair",IF(I30=2,"s_sofa_1#s_sofa_2",IF(I30=3,"s_bench_1#s_bench_2#s_bench_3","错误"))))</f>
        <v>0</v>
      </c>
      <c r="K30">
        <f t="shared" ref="K30:K44" si="24">IF(I30=0,1,IF(I30=1,1,IF(I30=2,3,IF(I30=3,3,"错误"))))</f>
        <v>1</v>
      </c>
      <c r="L30">
        <f t="shared" ref="L30:L44" si="25">IF(I30=0,1,IF(I30=1,1,IF(I30=2,1,IF(I30=3,1,"错误"))))</f>
        <v>1</v>
      </c>
      <c r="M30" s="18">
        <v>2</v>
      </c>
      <c r="N30">
        <f t="shared" ref="N30:N44" si="26">I30+1</f>
        <v>1</v>
      </c>
      <c r="O30">
        <f t="shared" si="2"/>
        <v>100</v>
      </c>
      <c r="P30">
        <f t="shared" si="2"/>
        <v>1</v>
      </c>
      <c r="Q30">
        <f t="shared" si="2"/>
        <v>100</v>
      </c>
      <c r="R30" s="1">
        <v>1</v>
      </c>
      <c r="S30" t="str">
        <f t="shared" ref="S30:S44" si="27">VLOOKUP(R30,装饰表_二级标签,3,1)</f>
        <v>set:items.json image:decoration_1</v>
      </c>
      <c r="T30" t="str">
        <f t="shared" ref="T30:T44" si="28">VLOOKUP(R30,装饰表_二级标签,6,1)</f>
        <v>decorate_tag_1</v>
      </c>
      <c r="U30" s="1">
        <v>1</v>
      </c>
      <c r="V30" s="1">
        <f>E30</f>
        <v>2001</v>
      </c>
      <c r="W30" s="1" t="s">
        <v>198</v>
      </c>
      <c r="X30" s="131" t="s">
        <v>73</v>
      </c>
      <c r="Y30" s="129" t="s">
        <v>73</v>
      </c>
      <c r="Z30">
        <v>2628</v>
      </c>
      <c r="AA30" s="7" t="str">
        <f t="shared" ref="AA30:AA44" si="29">"g1047_prop_"&amp;E30</f>
        <v>g1047_prop_2001</v>
      </c>
      <c r="AB30" t="str">
        <f t="shared" ref="AB30:AB44" si="30">"set:blockcity_items.json image:"&amp;AA30</f>
        <v>set:blockcity_items.json image:g1047_prop_2001</v>
      </c>
      <c r="AC30" t="str">
        <f t="shared" si="19"/>
        <v>magazine.mesh</v>
      </c>
      <c r="AD30" t="str">
        <f t="shared" si="19"/>
        <v>idle</v>
      </c>
      <c r="AE30">
        <f t="shared" si="19"/>
        <v>0</v>
      </c>
      <c r="AF30">
        <f t="shared" si="18"/>
        <v>0</v>
      </c>
      <c r="AG30">
        <f t="shared" si="18"/>
        <v>0.1</v>
      </c>
      <c r="AH30" t="str">
        <f t="shared" si="18"/>
        <v>gui_blockcity_sit_down</v>
      </c>
      <c r="AI30" t="str">
        <f t="shared" si="18"/>
        <v>gui_blockcity_stand_up</v>
      </c>
      <c r="AJ30" t="str">
        <f t="shared" si="18"/>
        <v>@@@</v>
      </c>
      <c r="AK30" t="str">
        <f t="shared" si="18"/>
        <v>set:blockcity_main_tip.json image:mini_tip_pre</v>
      </c>
      <c r="AL30" s="43" t="str">
        <f t="shared" ref="AL30:AL44" si="31">AL$1&amp;Z30&amp;" 1"</f>
        <v>/pangu ai 2628 1</v>
      </c>
    </row>
    <row r="31" spans="1:47">
      <c r="A31">
        <f t="shared" si="7"/>
        <v>29</v>
      </c>
      <c r="B31" s="1" t="str">
        <f t="shared" si="20"/>
        <v>1100029</v>
      </c>
      <c r="C31" s="30" t="s">
        <v>90</v>
      </c>
      <c r="D31" s="30" t="str">
        <f t="shared" si="9"/>
        <v>body</v>
      </c>
      <c r="E31" s="184">
        <v>2002</v>
      </c>
      <c r="F31" s="1">
        <v>0</v>
      </c>
      <c r="G31" s="26">
        <f t="shared" si="21"/>
        <v>0</v>
      </c>
      <c r="H31" s="18" t="str">
        <f t="shared" si="22"/>
        <v>@@@</v>
      </c>
      <c r="I31" s="30">
        <v>0</v>
      </c>
      <c r="J31">
        <f t="shared" si="23"/>
        <v>0</v>
      </c>
      <c r="K31">
        <f t="shared" si="24"/>
        <v>1</v>
      </c>
      <c r="L31">
        <f t="shared" si="25"/>
        <v>1</v>
      </c>
      <c r="M31" s="18">
        <v>2</v>
      </c>
      <c r="N31">
        <f t="shared" si="26"/>
        <v>1</v>
      </c>
      <c r="O31">
        <f t="shared" ref="O31:Q44" si="32">VLOOKUP($N31,经济表_家具价格积分,O$2,1)</f>
        <v>100</v>
      </c>
      <c r="P31">
        <f t="shared" si="32"/>
        <v>1</v>
      </c>
      <c r="Q31">
        <f t="shared" si="32"/>
        <v>100</v>
      </c>
      <c r="R31" s="1">
        <v>1</v>
      </c>
      <c r="S31" t="str">
        <f t="shared" si="27"/>
        <v>set:items.json image:decoration_1</v>
      </c>
      <c r="T31" t="str">
        <f t="shared" si="28"/>
        <v>decorate_tag_1</v>
      </c>
      <c r="U31" s="1">
        <v>1</v>
      </c>
      <c r="V31" s="1">
        <f t="shared" ref="V31:V66" si="33">E31</f>
        <v>2002</v>
      </c>
      <c r="W31" s="1" t="s">
        <v>198</v>
      </c>
      <c r="X31" s="131" t="s">
        <v>73</v>
      </c>
      <c r="Y31" s="129" t="s">
        <v>73</v>
      </c>
      <c r="Z31">
        <v>2629</v>
      </c>
      <c r="AA31" s="7" t="str">
        <f t="shared" si="29"/>
        <v>g1047_prop_2002</v>
      </c>
      <c r="AB31" t="str">
        <f t="shared" si="30"/>
        <v>set:blockcity_items.json image:g1047_prop_2002</v>
      </c>
      <c r="AC31" t="str">
        <f t="shared" si="19"/>
        <v>magazine.mesh</v>
      </c>
      <c r="AD31" t="str">
        <f t="shared" si="19"/>
        <v>idle</v>
      </c>
      <c r="AE31">
        <f t="shared" si="19"/>
        <v>0</v>
      </c>
      <c r="AF31">
        <f t="shared" si="19"/>
        <v>0</v>
      </c>
      <c r="AG31">
        <f t="shared" si="19"/>
        <v>0.1</v>
      </c>
      <c r="AH31" t="str">
        <f t="shared" si="19"/>
        <v>gui_blockcity_sit_down</v>
      </c>
      <c r="AI31" t="str">
        <f t="shared" si="19"/>
        <v>gui_blockcity_stand_up</v>
      </c>
      <c r="AJ31" t="str">
        <f t="shared" si="19"/>
        <v>@@@</v>
      </c>
      <c r="AK31" t="str">
        <f t="shared" si="19"/>
        <v>set:blockcity_main_tip.json image:mini_tip_pre</v>
      </c>
      <c r="AL31" s="43" t="str">
        <f t="shared" si="31"/>
        <v>/pangu ai 2629 1</v>
      </c>
    </row>
    <row r="32" spans="1:47">
      <c r="A32">
        <f t="shared" si="7"/>
        <v>30</v>
      </c>
      <c r="B32" s="1" t="str">
        <f t="shared" si="20"/>
        <v>1100030</v>
      </c>
      <c r="C32" s="30" t="s">
        <v>90</v>
      </c>
      <c r="D32" s="30" t="str">
        <f t="shared" si="9"/>
        <v>body</v>
      </c>
      <c r="E32" s="184">
        <v>2003</v>
      </c>
      <c r="F32" s="1">
        <v>0</v>
      </c>
      <c r="G32" s="26">
        <f t="shared" si="21"/>
        <v>0</v>
      </c>
      <c r="H32" s="18" t="str">
        <f t="shared" si="22"/>
        <v>@@@</v>
      </c>
      <c r="I32" s="30">
        <v>0</v>
      </c>
      <c r="J32">
        <f t="shared" si="23"/>
        <v>0</v>
      </c>
      <c r="K32">
        <f t="shared" si="24"/>
        <v>1</v>
      </c>
      <c r="L32">
        <f t="shared" si="25"/>
        <v>1</v>
      </c>
      <c r="M32" s="18">
        <v>2</v>
      </c>
      <c r="N32">
        <f t="shared" si="26"/>
        <v>1</v>
      </c>
      <c r="O32">
        <f t="shared" si="32"/>
        <v>100</v>
      </c>
      <c r="P32">
        <f t="shared" si="32"/>
        <v>1</v>
      </c>
      <c r="Q32">
        <f t="shared" si="32"/>
        <v>100</v>
      </c>
      <c r="R32" s="1">
        <v>1</v>
      </c>
      <c r="S32" t="str">
        <f t="shared" si="27"/>
        <v>set:items.json image:decoration_1</v>
      </c>
      <c r="T32" t="str">
        <f t="shared" si="28"/>
        <v>decorate_tag_1</v>
      </c>
      <c r="U32" s="1">
        <v>1</v>
      </c>
      <c r="V32" s="1">
        <f t="shared" si="33"/>
        <v>2003</v>
      </c>
      <c r="W32" s="1" t="s">
        <v>198</v>
      </c>
      <c r="X32" s="131" t="s">
        <v>73</v>
      </c>
      <c r="Y32" s="129" t="s">
        <v>73</v>
      </c>
      <c r="Z32">
        <v>2630</v>
      </c>
      <c r="AA32" s="7" t="str">
        <f t="shared" si="29"/>
        <v>g1047_prop_2003</v>
      </c>
      <c r="AB32" t="str">
        <f t="shared" si="30"/>
        <v>set:blockcity_items.json image:g1047_prop_2003</v>
      </c>
      <c r="AC32" t="str">
        <f t="shared" si="19"/>
        <v>magazine.mesh</v>
      </c>
      <c r="AD32" t="str">
        <f t="shared" si="19"/>
        <v>idle</v>
      </c>
      <c r="AE32">
        <f t="shared" si="19"/>
        <v>0</v>
      </c>
      <c r="AF32">
        <f t="shared" si="19"/>
        <v>0</v>
      </c>
      <c r="AG32">
        <f t="shared" si="19"/>
        <v>0.1</v>
      </c>
      <c r="AH32" t="str">
        <f t="shared" si="19"/>
        <v>gui_blockcity_sit_down</v>
      </c>
      <c r="AI32" t="str">
        <f t="shared" si="19"/>
        <v>gui_blockcity_stand_up</v>
      </c>
      <c r="AJ32" t="str">
        <f t="shared" si="19"/>
        <v>@@@</v>
      </c>
      <c r="AK32" t="str">
        <f t="shared" si="19"/>
        <v>set:blockcity_main_tip.json image:mini_tip_pre</v>
      </c>
      <c r="AL32" s="43" t="str">
        <f t="shared" si="31"/>
        <v>/pangu ai 2630 1</v>
      </c>
    </row>
    <row r="33" spans="1:38">
      <c r="A33">
        <f t="shared" si="7"/>
        <v>31</v>
      </c>
      <c r="B33" s="1" t="str">
        <f t="shared" si="20"/>
        <v>1100031</v>
      </c>
      <c r="C33" s="30" t="s">
        <v>90</v>
      </c>
      <c r="D33" s="30" t="str">
        <f t="shared" si="9"/>
        <v>body</v>
      </c>
      <c r="E33" s="184">
        <v>2004</v>
      </c>
      <c r="F33" s="1">
        <v>0</v>
      </c>
      <c r="G33" s="26">
        <f t="shared" si="21"/>
        <v>0</v>
      </c>
      <c r="H33" s="18" t="str">
        <f t="shared" si="22"/>
        <v>@@@</v>
      </c>
      <c r="I33" s="30">
        <v>0</v>
      </c>
      <c r="J33">
        <f t="shared" si="23"/>
        <v>0</v>
      </c>
      <c r="K33">
        <f t="shared" si="24"/>
        <v>1</v>
      </c>
      <c r="L33">
        <f t="shared" si="25"/>
        <v>1</v>
      </c>
      <c r="M33" s="18">
        <v>2</v>
      </c>
      <c r="N33">
        <f t="shared" si="26"/>
        <v>1</v>
      </c>
      <c r="O33">
        <f t="shared" si="32"/>
        <v>100</v>
      </c>
      <c r="P33">
        <f t="shared" si="32"/>
        <v>1</v>
      </c>
      <c r="Q33">
        <f t="shared" si="32"/>
        <v>100</v>
      </c>
      <c r="R33" s="1">
        <v>1</v>
      </c>
      <c r="S33" t="str">
        <f t="shared" si="27"/>
        <v>set:items.json image:decoration_1</v>
      </c>
      <c r="T33" t="str">
        <f t="shared" si="28"/>
        <v>decorate_tag_1</v>
      </c>
      <c r="U33" s="1">
        <v>1</v>
      </c>
      <c r="V33" s="1">
        <f t="shared" si="33"/>
        <v>2004</v>
      </c>
      <c r="W33" s="1" t="s">
        <v>198</v>
      </c>
      <c r="X33" s="131" t="s">
        <v>73</v>
      </c>
      <c r="Y33" s="129" t="s">
        <v>73</v>
      </c>
      <c r="Z33">
        <v>2631</v>
      </c>
      <c r="AA33" s="7" t="str">
        <f t="shared" si="29"/>
        <v>g1047_prop_2004</v>
      </c>
      <c r="AB33" t="str">
        <f t="shared" si="30"/>
        <v>set:blockcity_items.json image:g1047_prop_2004</v>
      </c>
      <c r="AC33" t="str">
        <f t="shared" si="19"/>
        <v>magazine.mesh</v>
      </c>
      <c r="AD33" t="str">
        <f t="shared" si="19"/>
        <v>idle</v>
      </c>
      <c r="AE33">
        <f t="shared" si="19"/>
        <v>0</v>
      </c>
      <c r="AF33">
        <f t="shared" si="19"/>
        <v>0</v>
      </c>
      <c r="AG33">
        <f t="shared" si="19"/>
        <v>0.1</v>
      </c>
      <c r="AH33" t="str">
        <f t="shared" si="19"/>
        <v>gui_blockcity_sit_down</v>
      </c>
      <c r="AI33" t="str">
        <f t="shared" si="19"/>
        <v>gui_blockcity_stand_up</v>
      </c>
      <c r="AJ33" t="str">
        <f t="shared" si="19"/>
        <v>@@@</v>
      </c>
      <c r="AK33" t="str">
        <f t="shared" si="19"/>
        <v>set:blockcity_main_tip.json image:mini_tip_pre</v>
      </c>
      <c r="AL33" s="43" t="str">
        <f t="shared" si="31"/>
        <v>/pangu ai 2631 1</v>
      </c>
    </row>
    <row r="34" spans="1:38">
      <c r="A34">
        <f t="shared" si="7"/>
        <v>32</v>
      </c>
      <c r="B34" s="1" t="str">
        <f t="shared" si="20"/>
        <v>1100032</v>
      </c>
      <c r="C34" s="30" t="s">
        <v>90</v>
      </c>
      <c r="D34" s="30" t="str">
        <f t="shared" si="9"/>
        <v>body</v>
      </c>
      <c r="E34" s="184">
        <v>2006</v>
      </c>
      <c r="F34" s="1">
        <v>0</v>
      </c>
      <c r="G34" s="26">
        <f t="shared" si="21"/>
        <v>0</v>
      </c>
      <c r="H34" s="18" t="str">
        <f t="shared" si="22"/>
        <v>@@@</v>
      </c>
      <c r="I34" s="30">
        <v>0</v>
      </c>
      <c r="J34">
        <f t="shared" si="23"/>
        <v>0</v>
      </c>
      <c r="K34">
        <f t="shared" si="24"/>
        <v>1</v>
      </c>
      <c r="L34">
        <f t="shared" si="25"/>
        <v>1</v>
      </c>
      <c r="M34" s="18">
        <v>2</v>
      </c>
      <c r="N34">
        <f t="shared" si="26"/>
        <v>1</v>
      </c>
      <c r="O34">
        <f t="shared" si="32"/>
        <v>100</v>
      </c>
      <c r="P34">
        <f t="shared" si="32"/>
        <v>1</v>
      </c>
      <c r="Q34">
        <f t="shared" si="32"/>
        <v>100</v>
      </c>
      <c r="R34" s="1">
        <v>1</v>
      </c>
      <c r="S34" t="str">
        <f t="shared" si="27"/>
        <v>set:items.json image:decoration_1</v>
      </c>
      <c r="T34" t="str">
        <f t="shared" si="28"/>
        <v>decorate_tag_1</v>
      </c>
      <c r="U34" s="1">
        <v>1</v>
      </c>
      <c r="V34" s="1">
        <f t="shared" si="33"/>
        <v>2006</v>
      </c>
      <c r="W34" s="1" t="s">
        <v>198</v>
      </c>
      <c r="X34" s="131" t="s">
        <v>73</v>
      </c>
      <c r="Y34" s="129" t="s">
        <v>73</v>
      </c>
      <c r="Z34">
        <v>2633</v>
      </c>
      <c r="AA34" s="7" t="str">
        <f t="shared" si="29"/>
        <v>g1047_prop_2006</v>
      </c>
      <c r="AB34" t="str">
        <f t="shared" si="30"/>
        <v>set:blockcity_items.json image:g1047_prop_2006</v>
      </c>
      <c r="AC34" t="str">
        <f t="shared" ref="AC34:AK44" si="34">AC$2</f>
        <v>magazine.mesh</v>
      </c>
      <c r="AD34" t="str">
        <f t="shared" si="34"/>
        <v>idle</v>
      </c>
      <c r="AE34">
        <f t="shared" si="34"/>
        <v>0</v>
      </c>
      <c r="AF34">
        <f t="shared" si="34"/>
        <v>0</v>
      </c>
      <c r="AG34">
        <f t="shared" si="34"/>
        <v>0.1</v>
      </c>
      <c r="AH34" t="str">
        <f t="shared" si="34"/>
        <v>gui_blockcity_sit_down</v>
      </c>
      <c r="AI34" t="str">
        <f t="shared" si="34"/>
        <v>gui_blockcity_stand_up</v>
      </c>
      <c r="AJ34" t="str">
        <f t="shared" si="34"/>
        <v>@@@</v>
      </c>
      <c r="AK34" t="str">
        <f t="shared" si="34"/>
        <v>set:blockcity_main_tip.json image:mini_tip_pre</v>
      </c>
      <c r="AL34" s="43" t="str">
        <f t="shared" si="31"/>
        <v>/pangu ai 2633 1</v>
      </c>
    </row>
    <row r="35" spans="1:38">
      <c r="A35">
        <f t="shared" si="7"/>
        <v>33</v>
      </c>
      <c r="B35" s="1" t="str">
        <f t="shared" si="20"/>
        <v>1100033</v>
      </c>
      <c r="C35" s="30" t="s">
        <v>90</v>
      </c>
      <c r="D35" s="30" t="str">
        <f t="shared" si="9"/>
        <v>body</v>
      </c>
      <c r="E35" s="184">
        <v>2007</v>
      </c>
      <c r="F35" s="1">
        <v>0</v>
      </c>
      <c r="G35" s="26">
        <f t="shared" si="21"/>
        <v>0</v>
      </c>
      <c r="H35" s="18" t="str">
        <f t="shared" si="22"/>
        <v>@@@</v>
      </c>
      <c r="I35" s="30">
        <v>0</v>
      </c>
      <c r="J35">
        <f t="shared" si="23"/>
        <v>0</v>
      </c>
      <c r="K35">
        <f t="shared" si="24"/>
        <v>1</v>
      </c>
      <c r="L35">
        <f t="shared" si="25"/>
        <v>1</v>
      </c>
      <c r="M35" s="18">
        <v>2</v>
      </c>
      <c r="N35">
        <f t="shared" si="26"/>
        <v>1</v>
      </c>
      <c r="O35">
        <f t="shared" si="32"/>
        <v>100</v>
      </c>
      <c r="P35">
        <f t="shared" si="32"/>
        <v>1</v>
      </c>
      <c r="Q35">
        <f t="shared" si="32"/>
        <v>100</v>
      </c>
      <c r="R35" s="1">
        <v>1</v>
      </c>
      <c r="S35" t="str">
        <f t="shared" si="27"/>
        <v>set:items.json image:decoration_1</v>
      </c>
      <c r="T35" t="str">
        <f t="shared" si="28"/>
        <v>decorate_tag_1</v>
      </c>
      <c r="U35" s="1">
        <v>1</v>
      </c>
      <c r="V35" s="1">
        <f t="shared" si="33"/>
        <v>2007</v>
      </c>
      <c r="W35" s="1" t="s">
        <v>198</v>
      </c>
      <c r="X35" s="131" t="s">
        <v>73</v>
      </c>
      <c r="Y35" s="129" t="s">
        <v>73</v>
      </c>
      <c r="Z35">
        <v>2634</v>
      </c>
      <c r="AA35" s="7" t="str">
        <f t="shared" si="29"/>
        <v>g1047_prop_2007</v>
      </c>
      <c r="AB35" t="str">
        <f t="shared" si="30"/>
        <v>set:blockcity_items.json image:g1047_prop_2007</v>
      </c>
      <c r="AC35" t="str">
        <f t="shared" si="34"/>
        <v>magazine.mesh</v>
      </c>
      <c r="AD35" t="str">
        <f t="shared" si="34"/>
        <v>idle</v>
      </c>
      <c r="AE35">
        <f t="shared" si="34"/>
        <v>0</v>
      </c>
      <c r="AF35">
        <f t="shared" si="34"/>
        <v>0</v>
      </c>
      <c r="AG35">
        <f t="shared" si="34"/>
        <v>0.1</v>
      </c>
      <c r="AH35" t="str">
        <f t="shared" si="34"/>
        <v>gui_blockcity_sit_down</v>
      </c>
      <c r="AI35" t="str">
        <f t="shared" si="34"/>
        <v>gui_blockcity_stand_up</v>
      </c>
      <c r="AJ35" t="str">
        <f t="shared" si="34"/>
        <v>@@@</v>
      </c>
      <c r="AK35" t="str">
        <f t="shared" si="34"/>
        <v>set:blockcity_main_tip.json image:mini_tip_pre</v>
      </c>
      <c r="AL35" s="43" t="str">
        <f t="shared" si="31"/>
        <v>/pangu ai 2634 1</v>
      </c>
    </row>
    <row r="36" spans="1:38">
      <c r="A36">
        <f t="shared" si="7"/>
        <v>34</v>
      </c>
      <c r="B36" s="1" t="str">
        <f>R36&amp;U36&amp;IF(LEN(F36)=1,"0"&amp;F36,F36)&amp;IF(LEN(A36)=1,"00"&amp;A36,IF(LEN(A36)=2,"0"&amp;A36,A36))</f>
        <v>1100034</v>
      </c>
      <c r="C36" s="30" t="s">
        <v>90</v>
      </c>
      <c r="D36" s="30" t="str">
        <f t="shared" si="9"/>
        <v>body</v>
      </c>
      <c r="E36" s="184">
        <v>2008</v>
      </c>
      <c r="F36" s="1">
        <v>0</v>
      </c>
      <c r="G36" s="26">
        <f t="shared" si="21"/>
        <v>0</v>
      </c>
      <c r="H36" s="18" t="str">
        <f t="shared" si="22"/>
        <v>@@@</v>
      </c>
      <c r="I36" s="30">
        <v>0</v>
      </c>
      <c r="J36">
        <f t="shared" si="23"/>
        <v>0</v>
      </c>
      <c r="K36">
        <f t="shared" si="24"/>
        <v>1</v>
      </c>
      <c r="L36">
        <f t="shared" si="25"/>
        <v>1</v>
      </c>
      <c r="M36" s="18">
        <v>2</v>
      </c>
      <c r="N36">
        <f t="shared" si="26"/>
        <v>1</v>
      </c>
      <c r="O36">
        <f t="shared" si="32"/>
        <v>100</v>
      </c>
      <c r="P36">
        <f t="shared" si="32"/>
        <v>1</v>
      </c>
      <c r="Q36">
        <f t="shared" si="32"/>
        <v>100</v>
      </c>
      <c r="R36" s="1">
        <v>1</v>
      </c>
      <c r="S36" t="str">
        <f t="shared" si="27"/>
        <v>set:items.json image:decoration_1</v>
      </c>
      <c r="T36" t="str">
        <f t="shared" si="28"/>
        <v>decorate_tag_1</v>
      </c>
      <c r="U36" s="1">
        <v>1</v>
      </c>
      <c r="V36" s="1">
        <f t="shared" si="33"/>
        <v>2008</v>
      </c>
      <c r="W36" s="1" t="s">
        <v>198</v>
      </c>
      <c r="X36" s="131" t="s">
        <v>73</v>
      </c>
      <c r="Y36" s="129" t="s">
        <v>73</v>
      </c>
      <c r="Z36">
        <v>2635</v>
      </c>
      <c r="AA36" s="7" t="str">
        <f t="shared" si="29"/>
        <v>g1047_prop_2008</v>
      </c>
      <c r="AB36" t="str">
        <f t="shared" si="30"/>
        <v>set:blockcity_items.json image:g1047_prop_2008</v>
      </c>
      <c r="AC36" t="str">
        <f t="shared" si="34"/>
        <v>magazine.mesh</v>
      </c>
      <c r="AD36" t="str">
        <f t="shared" si="34"/>
        <v>idle</v>
      </c>
      <c r="AE36">
        <f t="shared" si="34"/>
        <v>0</v>
      </c>
      <c r="AF36">
        <f t="shared" si="34"/>
        <v>0</v>
      </c>
      <c r="AG36">
        <f t="shared" si="34"/>
        <v>0.1</v>
      </c>
      <c r="AH36" t="str">
        <f t="shared" si="34"/>
        <v>gui_blockcity_sit_down</v>
      </c>
      <c r="AI36" t="str">
        <f t="shared" si="34"/>
        <v>gui_blockcity_stand_up</v>
      </c>
      <c r="AJ36" t="str">
        <f t="shared" si="34"/>
        <v>@@@</v>
      </c>
      <c r="AK36" t="str">
        <f t="shared" si="34"/>
        <v>set:blockcity_main_tip.json image:mini_tip_pre</v>
      </c>
      <c r="AL36" s="43" t="str">
        <f t="shared" si="31"/>
        <v>/pangu ai 2635 1</v>
      </c>
    </row>
    <row r="37" spans="1:38">
      <c r="A37">
        <f t="shared" si="7"/>
        <v>35</v>
      </c>
      <c r="B37" s="1" t="str">
        <f t="shared" si="20"/>
        <v>1100035</v>
      </c>
      <c r="C37" s="30" t="s">
        <v>90</v>
      </c>
      <c r="D37" s="30" t="str">
        <f t="shared" si="9"/>
        <v>body</v>
      </c>
      <c r="E37" s="184">
        <v>2009</v>
      </c>
      <c r="F37" s="1">
        <v>0</v>
      </c>
      <c r="G37" s="26">
        <f t="shared" si="21"/>
        <v>0</v>
      </c>
      <c r="H37" s="18" t="str">
        <f t="shared" si="22"/>
        <v>@@@</v>
      </c>
      <c r="I37" s="30">
        <v>0</v>
      </c>
      <c r="J37">
        <f t="shared" si="23"/>
        <v>0</v>
      </c>
      <c r="K37">
        <f t="shared" si="24"/>
        <v>1</v>
      </c>
      <c r="L37">
        <f t="shared" si="25"/>
        <v>1</v>
      </c>
      <c r="M37" s="18">
        <v>2</v>
      </c>
      <c r="N37">
        <f t="shared" si="26"/>
        <v>1</v>
      </c>
      <c r="O37">
        <f t="shared" si="32"/>
        <v>100</v>
      </c>
      <c r="P37">
        <f t="shared" si="32"/>
        <v>1</v>
      </c>
      <c r="Q37">
        <f t="shared" si="32"/>
        <v>100</v>
      </c>
      <c r="R37" s="1">
        <v>1</v>
      </c>
      <c r="S37" t="str">
        <f t="shared" si="27"/>
        <v>set:items.json image:decoration_1</v>
      </c>
      <c r="T37" t="str">
        <f t="shared" si="28"/>
        <v>decorate_tag_1</v>
      </c>
      <c r="U37" s="1">
        <v>1</v>
      </c>
      <c r="V37" s="1">
        <f t="shared" si="33"/>
        <v>2009</v>
      </c>
      <c r="W37" s="1" t="s">
        <v>198</v>
      </c>
      <c r="X37" s="131" t="s">
        <v>73</v>
      </c>
      <c r="Y37" s="129" t="s">
        <v>73</v>
      </c>
      <c r="Z37">
        <v>2636</v>
      </c>
      <c r="AA37" s="7" t="str">
        <f t="shared" si="29"/>
        <v>g1047_prop_2009</v>
      </c>
      <c r="AB37" t="str">
        <f t="shared" si="30"/>
        <v>set:blockcity_items.json image:g1047_prop_2009</v>
      </c>
      <c r="AC37" t="str">
        <f t="shared" si="34"/>
        <v>magazine.mesh</v>
      </c>
      <c r="AD37" t="str">
        <f t="shared" si="34"/>
        <v>idle</v>
      </c>
      <c r="AE37">
        <f t="shared" si="34"/>
        <v>0</v>
      </c>
      <c r="AF37">
        <f t="shared" si="34"/>
        <v>0</v>
      </c>
      <c r="AG37">
        <f t="shared" si="34"/>
        <v>0.1</v>
      </c>
      <c r="AH37" t="str">
        <f t="shared" si="34"/>
        <v>gui_blockcity_sit_down</v>
      </c>
      <c r="AI37" t="str">
        <f t="shared" si="34"/>
        <v>gui_blockcity_stand_up</v>
      </c>
      <c r="AJ37" t="str">
        <f t="shared" si="34"/>
        <v>@@@</v>
      </c>
      <c r="AK37" t="str">
        <f t="shared" si="34"/>
        <v>set:blockcity_main_tip.json image:mini_tip_pre</v>
      </c>
      <c r="AL37" s="43" t="str">
        <f t="shared" si="31"/>
        <v>/pangu ai 2636 1</v>
      </c>
    </row>
    <row r="38" spans="1:38">
      <c r="A38">
        <f t="shared" si="7"/>
        <v>36</v>
      </c>
      <c r="B38" s="1" t="str">
        <f t="shared" si="20"/>
        <v>1100036</v>
      </c>
      <c r="C38" s="30" t="s">
        <v>90</v>
      </c>
      <c r="D38" s="30" t="str">
        <f t="shared" si="9"/>
        <v>body</v>
      </c>
      <c r="E38" s="184">
        <v>2011</v>
      </c>
      <c r="F38" s="1">
        <v>0</v>
      </c>
      <c r="G38" s="26">
        <f t="shared" si="21"/>
        <v>0</v>
      </c>
      <c r="H38" s="18" t="str">
        <f t="shared" si="22"/>
        <v>@@@</v>
      </c>
      <c r="I38" s="30">
        <v>0</v>
      </c>
      <c r="J38">
        <f t="shared" si="23"/>
        <v>0</v>
      </c>
      <c r="K38">
        <f t="shared" si="24"/>
        <v>1</v>
      </c>
      <c r="L38">
        <f t="shared" si="25"/>
        <v>1</v>
      </c>
      <c r="M38" s="18">
        <v>2</v>
      </c>
      <c r="N38">
        <f t="shared" si="26"/>
        <v>1</v>
      </c>
      <c r="O38">
        <f t="shared" si="32"/>
        <v>100</v>
      </c>
      <c r="P38">
        <f t="shared" si="32"/>
        <v>1</v>
      </c>
      <c r="Q38">
        <f t="shared" si="32"/>
        <v>100</v>
      </c>
      <c r="R38" s="1">
        <v>1</v>
      </c>
      <c r="S38" t="str">
        <f t="shared" si="27"/>
        <v>set:items.json image:decoration_1</v>
      </c>
      <c r="T38" t="str">
        <f t="shared" si="28"/>
        <v>decorate_tag_1</v>
      </c>
      <c r="U38" s="1">
        <v>1</v>
      </c>
      <c r="V38" s="1">
        <f t="shared" si="33"/>
        <v>2011</v>
      </c>
      <c r="W38" s="1" t="s">
        <v>198</v>
      </c>
      <c r="X38" s="131" t="s">
        <v>73</v>
      </c>
      <c r="Y38" s="129" t="s">
        <v>73</v>
      </c>
      <c r="Z38">
        <v>2638</v>
      </c>
      <c r="AA38" s="7" t="str">
        <f t="shared" si="29"/>
        <v>g1047_prop_2011</v>
      </c>
      <c r="AB38" t="str">
        <f t="shared" si="30"/>
        <v>set:blockcity_items.json image:g1047_prop_2011</v>
      </c>
      <c r="AC38" t="str">
        <f t="shared" si="34"/>
        <v>magazine.mesh</v>
      </c>
      <c r="AD38" t="str">
        <f t="shared" si="34"/>
        <v>idle</v>
      </c>
      <c r="AE38">
        <f t="shared" si="34"/>
        <v>0</v>
      </c>
      <c r="AF38">
        <f t="shared" si="34"/>
        <v>0</v>
      </c>
      <c r="AG38">
        <f t="shared" si="34"/>
        <v>0.1</v>
      </c>
      <c r="AH38" t="str">
        <f t="shared" si="34"/>
        <v>gui_blockcity_sit_down</v>
      </c>
      <c r="AI38" t="str">
        <f t="shared" si="34"/>
        <v>gui_blockcity_stand_up</v>
      </c>
      <c r="AJ38" t="str">
        <f t="shared" si="34"/>
        <v>@@@</v>
      </c>
      <c r="AK38" t="str">
        <f t="shared" si="34"/>
        <v>set:blockcity_main_tip.json image:mini_tip_pre</v>
      </c>
      <c r="AL38" s="43" t="str">
        <f t="shared" si="31"/>
        <v>/pangu ai 2638 1</v>
      </c>
    </row>
    <row r="39" spans="1:38">
      <c r="A39">
        <f t="shared" si="7"/>
        <v>37</v>
      </c>
      <c r="B39" s="1" t="str">
        <f t="shared" si="20"/>
        <v>1100037</v>
      </c>
      <c r="C39" s="30" t="s">
        <v>90</v>
      </c>
      <c r="D39" s="30" t="str">
        <f t="shared" si="9"/>
        <v>body</v>
      </c>
      <c r="E39" s="184">
        <v>2013</v>
      </c>
      <c r="F39" s="1">
        <v>0</v>
      </c>
      <c r="G39" s="26">
        <f t="shared" si="21"/>
        <v>0</v>
      </c>
      <c r="H39" s="18" t="str">
        <f t="shared" si="22"/>
        <v>@@@</v>
      </c>
      <c r="I39" s="30">
        <v>0</v>
      </c>
      <c r="J39">
        <f t="shared" si="23"/>
        <v>0</v>
      </c>
      <c r="K39">
        <f t="shared" si="24"/>
        <v>1</v>
      </c>
      <c r="L39">
        <f t="shared" si="25"/>
        <v>1</v>
      </c>
      <c r="M39" s="18">
        <v>2</v>
      </c>
      <c r="N39">
        <f t="shared" si="26"/>
        <v>1</v>
      </c>
      <c r="O39">
        <f t="shared" si="32"/>
        <v>100</v>
      </c>
      <c r="P39">
        <f t="shared" si="32"/>
        <v>1</v>
      </c>
      <c r="Q39">
        <f t="shared" si="32"/>
        <v>100</v>
      </c>
      <c r="R39" s="1">
        <v>1</v>
      </c>
      <c r="S39" t="str">
        <f t="shared" si="27"/>
        <v>set:items.json image:decoration_1</v>
      </c>
      <c r="T39" t="str">
        <f t="shared" si="28"/>
        <v>decorate_tag_1</v>
      </c>
      <c r="U39" s="1">
        <v>1</v>
      </c>
      <c r="V39" s="1">
        <f t="shared" si="33"/>
        <v>2013</v>
      </c>
      <c r="W39" s="1" t="s">
        <v>198</v>
      </c>
      <c r="X39" s="131" t="s">
        <v>73</v>
      </c>
      <c r="Y39" s="129" t="s">
        <v>73</v>
      </c>
      <c r="Z39">
        <v>2640</v>
      </c>
      <c r="AA39" s="7" t="str">
        <f t="shared" si="29"/>
        <v>g1047_prop_2013</v>
      </c>
      <c r="AB39" t="str">
        <f t="shared" si="30"/>
        <v>set:blockcity_items.json image:g1047_prop_2013</v>
      </c>
      <c r="AC39" t="str">
        <f t="shared" si="34"/>
        <v>magazine.mesh</v>
      </c>
      <c r="AD39" t="str">
        <f t="shared" si="34"/>
        <v>idle</v>
      </c>
      <c r="AE39">
        <f t="shared" si="34"/>
        <v>0</v>
      </c>
      <c r="AF39">
        <f t="shared" si="34"/>
        <v>0</v>
      </c>
      <c r="AG39">
        <f t="shared" si="34"/>
        <v>0.1</v>
      </c>
      <c r="AH39" t="str">
        <f t="shared" si="34"/>
        <v>gui_blockcity_sit_down</v>
      </c>
      <c r="AI39" t="str">
        <f t="shared" si="34"/>
        <v>gui_blockcity_stand_up</v>
      </c>
      <c r="AJ39" t="str">
        <f t="shared" si="34"/>
        <v>@@@</v>
      </c>
      <c r="AK39" t="str">
        <f t="shared" si="34"/>
        <v>set:blockcity_main_tip.json image:mini_tip_pre</v>
      </c>
      <c r="AL39" s="43" t="str">
        <f t="shared" si="31"/>
        <v>/pangu ai 2640 1</v>
      </c>
    </row>
    <row r="40" spans="1:38">
      <c r="A40">
        <f t="shared" si="7"/>
        <v>38</v>
      </c>
      <c r="B40" s="1" t="str">
        <f t="shared" si="20"/>
        <v>1100038</v>
      </c>
      <c r="C40" s="30" t="s">
        <v>90</v>
      </c>
      <c r="D40" s="30" t="str">
        <f t="shared" si="9"/>
        <v>body</v>
      </c>
      <c r="E40" s="184">
        <v>2014</v>
      </c>
      <c r="F40" s="1">
        <v>0</v>
      </c>
      <c r="G40" s="26">
        <f t="shared" si="21"/>
        <v>0</v>
      </c>
      <c r="H40" s="18" t="str">
        <f t="shared" si="22"/>
        <v>@@@</v>
      </c>
      <c r="I40" s="30">
        <v>0</v>
      </c>
      <c r="J40">
        <f t="shared" si="23"/>
        <v>0</v>
      </c>
      <c r="K40">
        <f t="shared" si="24"/>
        <v>1</v>
      </c>
      <c r="L40">
        <f t="shared" si="25"/>
        <v>1</v>
      </c>
      <c r="M40" s="18">
        <v>2</v>
      </c>
      <c r="N40">
        <f t="shared" si="26"/>
        <v>1</v>
      </c>
      <c r="O40">
        <f t="shared" si="32"/>
        <v>100</v>
      </c>
      <c r="P40">
        <f t="shared" si="32"/>
        <v>1</v>
      </c>
      <c r="Q40">
        <f t="shared" si="32"/>
        <v>100</v>
      </c>
      <c r="R40" s="1">
        <v>1</v>
      </c>
      <c r="S40" t="str">
        <f t="shared" si="27"/>
        <v>set:items.json image:decoration_1</v>
      </c>
      <c r="T40" t="str">
        <f t="shared" si="28"/>
        <v>decorate_tag_1</v>
      </c>
      <c r="U40" s="1">
        <v>1</v>
      </c>
      <c r="V40" s="1">
        <f t="shared" si="33"/>
        <v>2014</v>
      </c>
      <c r="W40" s="1" t="s">
        <v>198</v>
      </c>
      <c r="X40" s="131" t="s">
        <v>73</v>
      </c>
      <c r="Y40" s="129" t="s">
        <v>73</v>
      </c>
      <c r="Z40">
        <v>2641</v>
      </c>
      <c r="AA40" s="7" t="str">
        <f t="shared" si="29"/>
        <v>g1047_prop_2014</v>
      </c>
      <c r="AB40" t="str">
        <f t="shared" si="30"/>
        <v>set:blockcity_items.json image:g1047_prop_2014</v>
      </c>
      <c r="AC40" t="str">
        <f t="shared" si="34"/>
        <v>magazine.mesh</v>
      </c>
      <c r="AD40" t="str">
        <f t="shared" si="34"/>
        <v>idle</v>
      </c>
      <c r="AE40">
        <f t="shared" si="34"/>
        <v>0</v>
      </c>
      <c r="AF40">
        <f t="shared" si="34"/>
        <v>0</v>
      </c>
      <c r="AG40">
        <f t="shared" si="34"/>
        <v>0.1</v>
      </c>
      <c r="AH40" t="str">
        <f t="shared" si="34"/>
        <v>gui_blockcity_sit_down</v>
      </c>
      <c r="AI40" t="str">
        <f t="shared" si="34"/>
        <v>gui_blockcity_stand_up</v>
      </c>
      <c r="AJ40" t="str">
        <f t="shared" si="34"/>
        <v>@@@</v>
      </c>
      <c r="AK40" t="str">
        <f t="shared" si="34"/>
        <v>set:blockcity_main_tip.json image:mini_tip_pre</v>
      </c>
      <c r="AL40" s="43" t="str">
        <f t="shared" si="31"/>
        <v>/pangu ai 2641 1</v>
      </c>
    </row>
    <row r="41" spans="1:38">
      <c r="A41">
        <f t="shared" si="7"/>
        <v>39</v>
      </c>
      <c r="B41" s="1" t="str">
        <f t="shared" si="20"/>
        <v>1100039</v>
      </c>
      <c r="C41" s="30" t="s">
        <v>90</v>
      </c>
      <c r="D41" s="30" t="str">
        <f t="shared" si="9"/>
        <v>body</v>
      </c>
      <c r="E41" s="184">
        <v>2015</v>
      </c>
      <c r="F41" s="1">
        <v>0</v>
      </c>
      <c r="G41" s="26">
        <f t="shared" si="21"/>
        <v>0</v>
      </c>
      <c r="H41" s="18" t="str">
        <f t="shared" si="22"/>
        <v>@@@</v>
      </c>
      <c r="I41" s="30">
        <v>0</v>
      </c>
      <c r="J41">
        <f t="shared" si="23"/>
        <v>0</v>
      </c>
      <c r="K41">
        <f t="shared" si="24"/>
        <v>1</v>
      </c>
      <c r="L41">
        <f t="shared" si="25"/>
        <v>1</v>
      </c>
      <c r="M41" s="18">
        <v>2</v>
      </c>
      <c r="N41">
        <f t="shared" si="26"/>
        <v>1</v>
      </c>
      <c r="O41">
        <f t="shared" si="32"/>
        <v>100</v>
      </c>
      <c r="P41">
        <f t="shared" si="32"/>
        <v>1</v>
      </c>
      <c r="Q41">
        <f t="shared" si="32"/>
        <v>100</v>
      </c>
      <c r="R41" s="1">
        <v>1</v>
      </c>
      <c r="S41" t="str">
        <f t="shared" si="27"/>
        <v>set:items.json image:decoration_1</v>
      </c>
      <c r="T41" t="str">
        <f t="shared" si="28"/>
        <v>decorate_tag_1</v>
      </c>
      <c r="U41" s="1">
        <v>1</v>
      </c>
      <c r="V41" s="1">
        <f t="shared" si="33"/>
        <v>2015</v>
      </c>
      <c r="W41" s="1" t="s">
        <v>198</v>
      </c>
      <c r="X41" s="131" t="s">
        <v>73</v>
      </c>
      <c r="Y41" s="129" t="s">
        <v>73</v>
      </c>
      <c r="Z41">
        <v>2642</v>
      </c>
      <c r="AA41" s="7" t="str">
        <f t="shared" si="29"/>
        <v>g1047_prop_2015</v>
      </c>
      <c r="AB41" t="str">
        <f t="shared" si="30"/>
        <v>set:blockcity_items.json image:g1047_prop_2015</v>
      </c>
      <c r="AC41" t="str">
        <f t="shared" si="34"/>
        <v>magazine.mesh</v>
      </c>
      <c r="AD41" t="str">
        <f t="shared" si="34"/>
        <v>idle</v>
      </c>
      <c r="AE41">
        <f t="shared" si="34"/>
        <v>0</v>
      </c>
      <c r="AF41">
        <f t="shared" si="34"/>
        <v>0</v>
      </c>
      <c r="AG41">
        <f t="shared" si="34"/>
        <v>0.1</v>
      </c>
      <c r="AH41" t="str">
        <f t="shared" si="34"/>
        <v>gui_blockcity_sit_down</v>
      </c>
      <c r="AI41" t="str">
        <f t="shared" si="34"/>
        <v>gui_blockcity_stand_up</v>
      </c>
      <c r="AJ41" t="str">
        <f t="shared" si="34"/>
        <v>@@@</v>
      </c>
      <c r="AK41" t="str">
        <f t="shared" si="34"/>
        <v>set:blockcity_main_tip.json image:mini_tip_pre</v>
      </c>
      <c r="AL41" s="43" t="str">
        <f t="shared" si="31"/>
        <v>/pangu ai 2642 1</v>
      </c>
    </row>
    <row r="42" spans="1:38">
      <c r="A42">
        <f t="shared" si="7"/>
        <v>40</v>
      </c>
      <c r="B42" s="1" t="str">
        <f t="shared" si="20"/>
        <v>1100040</v>
      </c>
      <c r="C42" s="30" t="s">
        <v>90</v>
      </c>
      <c r="D42" s="30" t="str">
        <f t="shared" si="9"/>
        <v>body</v>
      </c>
      <c r="E42" s="184">
        <v>2016</v>
      </c>
      <c r="F42" s="1">
        <v>0</v>
      </c>
      <c r="G42" s="26">
        <f t="shared" si="21"/>
        <v>0</v>
      </c>
      <c r="H42" s="18" t="str">
        <f t="shared" si="22"/>
        <v>@@@</v>
      </c>
      <c r="I42" s="30">
        <v>0</v>
      </c>
      <c r="J42">
        <f t="shared" si="23"/>
        <v>0</v>
      </c>
      <c r="K42">
        <f t="shared" si="24"/>
        <v>1</v>
      </c>
      <c r="L42">
        <f t="shared" si="25"/>
        <v>1</v>
      </c>
      <c r="M42" s="18">
        <v>2</v>
      </c>
      <c r="N42">
        <f t="shared" si="26"/>
        <v>1</v>
      </c>
      <c r="O42">
        <f t="shared" si="32"/>
        <v>100</v>
      </c>
      <c r="P42">
        <f t="shared" si="32"/>
        <v>1</v>
      </c>
      <c r="Q42">
        <f t="shared" si="32"/>
        <v>100</v>
      </c>
      <c r="R42" s="1">
        <v>1</v>
      </c>
      <c r="S42" t="str">
        <f t="shared" si="27"/>
        <v>set:items.json image:decoration_1</v>
      </c>
      <c r="T42" t="str">
        <f t="shared" si="28"/>
        <v>decorate_tag_1</v>
      </c>
      <c r="U42" s="1">
        <v>1</v>
      </c>
      <c r="V42" s="1">
        <f t="shared" si="33"/>
        <v>2016</v>
      </c>
      <c r="W42" s="1" t="s">
        <v>198</v>
      </c>
      <c r="X42" s="131" t="s">
        <v>73</v>
      </c>
      <c r="Y42" s="129" t="s">
        <v>73</v>
      </c>
      <c r="Z42">
        <v>2643</v>
      </c>
      <c r="AA42" s="7" t="str">
        <f t="shared" si="29"/>
        <v>g1047_prop_2016</v>
      </c>
      <c r="AB42" t="str">
        <f t="shared" si="30"/>
        <v>set:blockcity_items.json image:g1047_prop_2016</v>
      </c>
      <c r="AC42" t="str">
        <f t="shared" si="34"/>
        <v>magazine.mesh</v>
      </c>
      <c r="AD42" t="str">
        <f t="shared" si="34"/>
        <v>idle</v>
      </c>
      <c r="AE42">
        <f t="shared" si="34"/>
        <v>0</v>
      </c>
      <c r="AF42">
        <f t="shared" si="34"/>
        <v>0</v>
      </c>
      <c r="AG42">
        <f t="shared" si="34"/>
        <v>0.1</v>
      </c>
      <c r="AH42" t="str">
        <f t="shared" si="34"/>
        <v>gui_blockcity_sit_down</v>
      </c>
      <c r="AI42" t="str">
        <f t="shared" si="34"/>
        <v>gui_blockcity_stand_up</v>
      </c>
      <c r="AJ42" t="str">
        <f t="shared" si="34"/>
        <v>@@@</v>
      </c>
      <c r="AK42" t="str">
        <f t="shared" si="34"/>
        <v>set:blockcity_main_tip.json image:mini_tip_pre</v>
      </c>
      <c r="AL42" s="43" t="str">
        <f t="shared" si="31"/>
        <v>/pangu ai 2643 1</v>
      </c>
    </row>
    <row r="43" spans="1:38">
      <c r="A43">
        <f t="shared" si="7"/>
        <v>41</v>
      </c>
      <c r="B43" s="1" t="str">
        <f t="shared" si="20"/>
        <v>1100041</v>
      </c>
      <c r="C43" s="30" t="s">
        <v>90</v>
      </c>
      <c r="D43" s="30" t="str">
        <f t="shared" si="9"/>
        <v>body</v>
      </c>
      <c r="E43" s="184">
        <v>2017</v>
      </c>
      <c r="F43" s="1">
        <v>0</v>
      </c>
      <c r="G43" s="26">
        <f t="shared" si="21"/>
        <v>0</v>
      </c>
      <c r="H43" s="18" t="str">
        <f t="shared" si="22"/>
        <v>@@@</v>
      </c>
      <c r="I43" s="30">
        <v>0</v>
      </c>
      <c r="J43">
        <f t="shared" si="23"/>
        <v>0</v>
      </c>
      <c r="K43">
        <f t="shared" si="24"/>
        <v>1</v>
      </c>
      <c r="L43">
        <f t="shared" si="25"/>
        <v>1</v>
      </c>
      <c r="M43" s="18">
        <v>2</v>
      </c>
      <c r="N43">
        <f t="shared" si="26"/>
        <v>1</v>
      </c>
      <c r="O43">
        <f t="shared" si="32"/>
        <v>100</v>
      </c>
      <c r="P43">
        <f t="shared" si="32"/>
        <v>1</v>
      </c>
      <c r="Q43">
        <f t="shared" si="32"/>
        <v>100</v>
      </c>
      <c r="R43" s="1">
        <v>1</v>
      </c>
      <c r="S43" t="str">
        <f t="shared" si="27"/>
        <v>set:items.json image:decoration_1</v>
      </c>
      <c r="T43" t="str">
        <f t="shared" si="28"/>
        <v>decorate_tag_1</v>
      </c>
      <c r="U43" s="1">
        <v>1</v>
      </c>
      <c r="V43" s="1">
        <f t="shared" si="33"/>
        <v>2017</v>
      </c>
      <c r="W43" s="1" t="s">
        <v>198</v>
      </c>
      <c r="X43" s="131" t="s">
        <v>73</v>
      </c>
      <c r="Y43" s="129" t="s">
        <v>73</v>
      </c>
      <c r="Z43">
        <v>2644</v>
      </c>
      <c r="AA43" s="7" t="str">
        <f t="shared" si="29"/>
        <v>g1047_prop_2017</v>
      </c>
      <c r="AB43" t="str">
        <f t="shared" si="30"/>
        <v>set:blockcity_items.json image:g1047_prop_2017</v>
      </c>
      <c r="AC43" t="str">
        <f t="shared" si="34"/>
        <v>magazine.mesh</v>
      </c>
      <c r="AD43" t="str">
        <f t="shared" si="34"/>
        <v>idle</v>
      </c>
      <c r="AE43">
        <f t="shared" si="34"/>
        <v>0</v>
      </c>
      <c r="AF43">
        <f t="shared" si="34"/>
        <v>0</v>
      </c>
      <c r="AG43">
        <f t="shared" si="34"/>
        <v>0.1</v>
      </c>
      <c r="AH43" t="str">
        <f t="shared" si="34"/>
        <v>gui_blockcity_sit_down</v>
      </c>
      <c r="AI43" t="str">
        <f t="shared" si="34"/>
        <v>gui_blockcity_stand_up</v>
      </c>
      <c r="AJ43" t="str">
        <f t="shared" si="34"/>
        <v>@@@</v>
      </c>
      <c r="AK43" t="str">
        <f t="shared" si="34"/>
        <v>set:blockcity_main_tip.json image:mini_tip_pre</v>
      </c>
      <c r="AL43" s="43" t="str">
        <f t="shared" si="31"/>
        <v>/pangu ai 2644 1</v>
      </c>
    </row>
    <row r="44" spans="1:38">
      <c r="A44">
        <f t="shared" si="7"/>
        <v>42</v>
      </c>
      <c r="B44" s="1" t="str">
        <f t="shared" si="20"/>
        <v>1100042</v>
      </c>
      <c r="C44" s="30" t="s">
        <v>90</v>
      </c>
      <c r="D44" s="30" t="str">
        <f t="shared" si="9"/>
        <v>body</v>
      </c>
      <c r="E44" s="184">
        <v>2018</v>
      </c>
      <c r="F44" s="1">
        <v>0</v>
      </c>
      <c r="G44" s="26">
        <f t="shared" si="21"/>
        <v>0</v>
      </c>
      <c r="H44" s="18" t="str">
        <f t="shared" si="22"/>
        <v>@@@</v>
      </c>
      <c r="I44" s="30">
        <v>0</v>
      </c>
      <c r="J44">
        <f t="shared" si="23"/>
        <v>0</v>
      </c>
      <c r="K44">
        <f t="shared" si="24"/>
        <v>1</v>
      </c>
      <c r="L44">
        <f t="shared" si="25"/>
        <v>1</v>
      </c>
      <c r="M44" s="18">
        <v>2</v>
      </c>
      <c r="N44">
        <f t="shared" si="26"/>
        <v>1</v>
      </c>
      <c r="O44">
        <f t="shared" si="32"/>
        <v>100</v>
      </c>
      <c r="P44">
        <f t="shared" si="32"/>
        <v>1</v>
      </c>
      <c r="Q44">
        <f t="shared" si="32"/>
        <v>100</v>
      </c>
      <c r="R44" s="1">
        <v>1</v>
      </c>
      <c r="S44" t="str">
        <f t="shared" si="27"/>
        <v>set:items.json image:decoration_1</v>
      </c>
      <c r="T44" t="str">
        <f t="shared" si="28"/>
        <v>decorate_tag_1</v>
      </c>
      <c r="U44" s="1">
        <v>1</v>
      </c>
      <c r="V44" s="1">
        <f t="shared" si="33"/>
        <v>2018</v>
      </c>
      <c r="W44" s="1" t="s">
        <v>198</v>
      </c>
      <c r="X44" s="131" t="s">
        <v>73</v>
      </c>
      <c r="Y44" s="129" t="s">
        <v>73</v>
      </c>
      <c r="Z44">
        <v>2645</v>
      </c>
      <c r="AA44" s="7" t="str">
        <f t="shared" si="29"/>
        <v>g1047_prop_2018</v>
      </c>
      <c r="AB44" t="str">
        <f t="shared" si="30"/>
        <v>set:blockcity_items.json image:g1047_prop_2018</v>
      </c>
      <c r="AC44" t="str">
        <f t="shared" si="34"/>
        <v>magazine.mesh</v>
      </c>
      <c r="AD44" t="str">
        <f t="shared" si="34"/>
        <v>idle</v>
      </c>
      <c r="AE44">
        <f t="shared" si="34"/>
        <v>0</v>
      </c>
      <c r="AF44">
        <f t="shared" si="34"/>
        <v>0</v>
      </c>
      <c r="AG44">
        <f t="shared" si="34"/>
        <v>0.1</v>
      </c>
      <c r="AH44" t="str">
        <f t="shared" si="34"/>
        <v>gui_blockcity_sit_down</v>
      </c>
      <c r="AI44" t="str">
        <f t="shared" si="34"/>
        <v>gui_blockcity_stand_up</v>
      </c>
      <c r="AJ44" t="str">
        <f t="shared" si="34"/>
        <v>@@@</v>
      </c>
      <c r="AK44" t="str">
        <f t="shared" si="34"/>
        <v>set:blockcity_main_tip.json image:mini_tip_pre</v>
      </c>
      <c r="AL44" s="43" t="str">
        <f t="shared" si="31"/>
        <v>/pangu ai 2645 1</v>
      </c>
    </row>
    <row r="45" spans="1:38">
      <c r="A45">
        <f t="shared" si="7"/>
        <v>43</v>
      </c>
      <c r="B45" s="1" t="str">
        <f t="shared" si="20"/>
        <v>1100043</v>
      </c>
      <c r="C45" s="30" t="s">
        <v>90</v>
      </c>
      <c r="D45" s="30" t="str">
        <f t="shared" si="9"/>
        <v>body</v>
      </c>
      <c r="E45" s="184">
        <v>2022</v>
      </c>
      <c r="F45" s="1">
        <v>0</v>
      </c>
      <c r="G45" s="26">
        <f t="shared" ref="G45:G55" si="35">IF(F45=0,0,IF(OR(F45=12,F45=13),1,"出错"))</f>
        <v>0</v>
      </c>
      <c r="H45" s="18" t="str">
        <f t="shared" ref="H45:H55" si="36">IF(F45=0,"@@@",IF(OR(F45=12,F45=13),"sit","出错"))</f>
        <v>@@@</v>
      </c>
      <c r="I45" s="30">
        <v>0</v>
      </c>
      <c r="J45">
        <f t="shared" ref="J45:J55" si="37">IF(I45=0,0,IF(I45=1,"s_chair",IF(I45=2,"s_sofa_1#s_sofa_2",IF(I45=3,"s_bench_1#s_bench_2#s_bench_3","错误"))))</f>
        <v>0</v>
      </c>
      <c r="K45">
        <f t="shared" ref="K45:K55" si="38">IF(I45=0,1,IF(I45=1,1,IF(I45=2,3,IF(I45=3,3,"错误"))))</f>
        <v>1</v>
      </c>
      <c r="L45">
        <f t="shared" ref="L45:L55" si="39">IF(I45=0,1,IF(I45=1,1,IF(I45=2,1,IF(I45=3,1,"错误"))))</f>
        <v>1</v>
      </c>
      <c r="M45" s="18">
        <v>2</v>
      </c>
      <c r="N45">
        <f t="shared" ref="N45:N55" si="40">I45+1</f>
        <v>1</v>
      </c>
      <c r="O45">
        <f t="shared" ref="O45:Q55" si="41">VLOOKUP($N45,经济表_家具价格积分,O$2,1)</f>
        <v>100</v>
      </c>
      <c r="P45">
        <f t="shared" si="41"/>
        <v>1</v>
      </c>
      <c r="Q45">
        <f t="shared" si="41"/>
        <v>100</v>
      </c>
      <c r="R45" s="1">
        <v>1</v>
      </c>
      <c r="S45" t="str">
        <f t="shared" ref="S45:S55" si="42">VLOOKUP(R45,装饰表_二级标签,3,1)</f>
        <v>set:items.json image:decoration_1</v>
      </c>
      <c r="T45" t="str">
        <f t="shared" ref="T45:T55" si="43">VLOOKUP(R45,装饰表_二级标签,6,1)</f>
        <v>decorate_tag_1</v>
      </c>
      <c r="U45" s="1">
        <v>1</v>
      </c>
      <c r="V45" s="1">
        <f t="shared" si="33"/>
        <v>2022</v>
      </c>
      <c r="W45" s="1" t="s">
        <v>198</v>
      </c>
      <c r="X45" s="131" t="s">
        <v>73</v>
      </c>
      <c r="Y45" s="129" t="s">
        <v>73</v>
      </c>
      <c r="Z45">
        <v>2649</v>
      </c>
      <c r="AA45" s="7" t="str">
        <f t="shared" ref="AA45:AA55" si="44">"g1047_prop_"&amp;E45</f>
        <v>g1047_prop_2022</v>
      </c>
      <c r="AB45" t="str">
        <f t="shared" ref="AB45:AB55" si="45">"set:blockcity_items.json image:"&amp;AA45</f>
        <v>set:blockcity_items.json image:g1047_prop_2022</v>
      </c>
      <c r="AC45" t="str">
        <f t="shared" ref="AC45:AK55" si="46">AC$2</f>
        <v>magazine.mesh</v>
      </c>
      <c r="AD45" t="str">
        <f t="shared" si="46"/>
        <v>idle</v>
      </c>
      <c r="AE45">
        <f t="shared" si="46"/>
        <v>0</v>
      </c>
      <c r="AF45">
        <f t="shared" si="46"/>
        <v>0</v>
      </c>
      <c r="AG45">
        <f t="shared" si="46"/>
        <v>0.1</v>
      </c>
      <c r="AH45" t="str">
        <f t="shared" si="46"/>
        <v>gui_blockcity_sit_down</v>
      </c>
      <c r="AI45" t="str">
        <f t="shared" si="46"/>
        <v>gui_blockcity_stand_up</v>
      </c>
      <c r="AJ45" t="str">
        <f t="shared" si="46"/>
        <v>@@@</v>
      </c>
      <c r="AK45" t="str">
        <f t="shared" si="46"/>
        <v>set:blockcity_main_tip.json image:mini_tip_pre</v>
      </c>
      <c r="AL45" s="43" t="str">
        <f t="shared" ref="AL45:AL55" si="47">AL$1&amp;Z45&amp;" 1"</f>
        <v>/pangu ai 2649 1</v>
      </c>
    </row>
    <row r="46" spans="1:38">
      <c r="A46">
        <f t="shared" si="7"/>
        <v>44</v>
      </c>
      <c r="B46" s="1" t="str">
        <f t="shared" si="20"/>
        <v>1100044</v>
      </c>
      <c r="C46" s="30" t="s">
        <v>90</v>
      </c>
      <c r="D46" s="30" t="str">
        <f t="shared" si="9"/>
        <v>body</v>
      </c>
      <c r="E46" s="184">
        <v>2023</v>
      </c>
      <c r="F46" s="1">
        <v>0</v>
      </c>
      <c r="G46" s="26">
        <f t="shared" si="35"/>
        <v>0</v>
      </c>
      <c r="H46" s="18" t="str">
        <f t="shared" si="36"/>
        <v>@@@</v>
      </c>
      <c r="I46" s="30">
        <v>0</v>
      </c>
      <c r="J46">
        <f t="shared" si="37"/>
        <v>0</v>
      </c>
      <c r="K46">
        <f t="shared" si="38"/>
        <v>1</v>
      </c>
      <c r="L46">
        <f t="shared" si="39"/>
        <v>1</v>
      </c>
      <c r="M46" s="18">
        <v>2</v>
      </c>
      <c r="N46">
        <f t="shared" si="40"/>
        <v>1</v>
      </c>
      <c r="O46">
        <f t="shared" si="41"/>
        <v>100</v>
      </c>
      <c r="P46">
        <f t="shared" si="41"/>
        <v>1</v>
      </c>
      <c r="Q46">
        <f t="shared" si="41"/>
        <v>100</v>
      </c>
      <c r="R46" s="1">
        <v>1</v>
      </c>
      <c r="S46" t="str">
        <f t="shared" si="42"/>
        <v>set:items.json image:decoration_1</v>
      </c>
      <c r="T46" t="str">
        <f t="shared" si="43"/>
        <v>decorate_tag_1</v>
      </c>
      <c r="U46" s="1">
        <v>1</v>
      </c>
      <c r="V46" s="1">
        <f t="shared" si="33"/>
        <v>2023</v>
      </c>
      <c r="W46" s="1" t="s">
        <v>198</v>
      </c>
      <c r="X46" s="131" t="s">
        <v>73</v>
      </c>
      <c r="Y46" s="129" t="s">
        <v>73</v>
      </c>
      <c r="Z46">
        <v>2650</v>
      </c>
      <c r="AA46" s="7" t="str">
        <f t="shared" si="44"/>
        <v>g1047_prop_2023</v>
      </c>
      <c r="AB46" t="str">
        <f t="shared" si="45"/>
        <v>set:blockcity_items.json image:g1047_prop_2023</v>
      </c>
      <c r="AC46" t="str">
        <f t="shared" si="46"/>
        <v>magazine.mesh</v>
      </c>
      <c r="AD46" t="str">
        <f t="shared" si="46"/>
        <v>idle</v>
      </c>
      <c r="AE46">
        <f t="shared" si="46"/>
        <v>0</v>
      </c>
      <c r="AF46">
        <f t="shared" si="46"/>
        <v>0</v>
      </c>
      <c r="AG46">
        <f t="shared" si="46"/>
        <v>0.1</v>
      </c>
      <c r="AH46" t="str">
        <f t="shared" si="46"/>
        <v>gui_blockcity_sit_down</v>
      </c>
      <c r="AI46" t="str">
        <f t="shared" si="46"/>
        <v>gui_blockcity_stand_up</v>
      </c>
      <c r="AJ46" t="str">
        <f t="shared" si="46"/>
        <v>@@@</v>
      </c>
      <c r="AK46" t="str">
        <f t="shared" si="46"/>
        <v>set:blockcity_main_tip.json image:mini_tip_pre</v>
      </c>
      <c r="AL46" s="43" t="str">
        <f t="shared" si="47"/>
        <v>/pangu ai 2650 1</v>
      </c>
    </row>
    <row r="47" spans="1:38">
      <c r="A47">
        <f t="shared" si="7"/>
        <v>45</v>
      </c>
      <c r="B47" s="1" t="str">
        <f t="shared" si="20"/>
        <v>1100045</v>
      </c>
      <c r="C47" s="30" t="s">
        <v>90</v>
      </c>
      <c r="D47" s="30" t="str">
        <f t="shared" si="9"/>
        <v>body</v>
      </c>
      <c r="E47" s="184">
        <v>2024</v>
      </c>
      <c r="F47" s="1">
        <v>0</v>
      </c>
      <c r="G47" s="26">
        <f t="shared" si="35"/>
        <v>0</v>
      </c>
      <c r="H47" s="18" t="str">
        <f t="shared" si="36"/>
        <v>@@@</v>
      </c>
      <c r="I47" s="30">
        <v>0</v>
      </c>
      <c r="J47">
        <f t="shared" si="37"/>
        <v>0</v>
      </c>
      <c r="K47">
        <f t="shared" si="38"/>
        <v>1</v>
      </c>
      <c r="L47">
        <f t="shared" si="39"/>
        <v>1</v>
      </c>
      <c r="M47" s="18">
        <v>2</v>
      </c>
      <c r="N47">
        <f t="shared" si="40"/>
        <v>1</v>
      </c>
      <c r="O47">
        <f t="shared" si="41"/>
        <v>100</v>
      </c>
      <c r="P47">
        <f t="shared" si="41"/>
        <v>1</v>
      </c>
      <c r="Q47">
        <f t="shared" si="41"/>
        <v>100</v>
      </c>
      <c r="R47" s="1">
        <v>1</v>
      </c>
      <c r="S47" t="str">
        <f t="shared" si="42"/>
        <v>set:items.json image:decoration_1</v>
      </c>
      <c r="T47" t="str">
        <f t="shared" si="43"/>
        <v>decorate_tag_1</v>
      </c>
      <c r="U47" s="1">
        <v>1</v>
      </c>
      <c r="V47" s="1">
        <f t="shared" si="33"/>
        <v>2024</v>
      </c>
      <c r="W47" s="1" t="s">
        <v>198</v>
      </c>
      <c r="X47" s="131" t="s">
        <v>73</v>
      </c>
      <c r="Y47" s="129" t="s">
        <v>73</v>
      </c>
      <c r="Z47">
        <v>2651</v>
      </c>
      <c r="AA47" s="7" t="str">
        <f t="shared" si="44"/>
        <v>g1047_prop_2024</v>
      </c>
      <c r="AB47" t="str">
        <f t="shared" si="45"/>
        <v>set:blockcity_items.json image:g1047_prop_2024</v>
      </c>
      <c r="AC47" t="str">
        <f t="shared" si="46"/>
        <v>magazine.mesh</v>
      </c>
      <c r="AD47" t="str">
        <f t="shared" si="46"/>
        <v>idle</v>
      </c>
      <c r="AE47">
        <f t="shared" si="46"/>
        <v>0</v>
      </c>
      <c r="AF47">
        <f t="shared" si="46"/>
        <v>0</v>
      </c>
      <c r="AG47">
        <f t="shared" si="46"/>
        <v>0.1</v>
      </c>
      <c r="AH47" t="str">
        <f t="shared" si="46"/>
        <v>gui_blockcity_sit_down</v>
      </c>
      <c r="AI47" t="str">
        <f t="shared" si="46"/>
        <v>gui_blockcity_stand_up</v>
      </c>
      <c r="AJ47" t="str">
        <f t="shared" si="46"/>
        <v>@@@</v>
      </c>
      <c r="AK47" t="str">
        <f t="shared" si="46"/>
        <v>set:blockcity_main_tip.json image:mini_tip_pre</v>
      </c>
      <c r="AL47" s="43" t="str">
        <f t="shared" si="47"/>
        <v>/pangu ai 2651 1</v>
      </c>
    </row>
    <row r="48" spans="1:38">
      <c r="A48">
        <f t="shared" si="7"/>
        <v>46</v>
      </c>
      <c r="B48" s="1" t="str">
        <f t="shared" si="20"/>
        <v>1100046</v>
      </c>
      <c r="C48" s="30" t="s">
        <v>90</v>
      </c>
      <c r="D48" s="30" t="str">
        <f t="shared" si="9"/>
        <v>body</v>
      </c>
      <c r="E48" s="184">
        <v>2025</v>
      </c>
      <c r="F48" s="1">
        <v>0</v>
      </c>
      <c r="G48" s="26">
        <f t="shared" si="35"/>
        <v>0</v>
      </c>
      <c r="H48" s="18" t="str">
        <f t="shared" si="36"/>
        <v>@@@</v>
      </c>
      <c r="I48" s="30">
        <v>0</v>
      </c>
      <c r="J48">
        <f t="shared" si="37"/>
        <v>0</v>
      </c>
      <c r="K48">
        <f t="shared" si="38"/>
        <v>1</v>
      </c>
      <c r="L48">
        <f t="shared" si="39"/>
        <v>1</v>
      </c>
      <c r="M48" s="18">
        <v>2</v>
      </c>
      <c r="N48">
        <f t="shared" si="40"/>
        <v>1</v>
      </c>
      <c r="O48">
        <f t="shared" si="41"/>
        <v>100</v>
      </c>
      <c r="P48">
        <f t="shared" si="41"/>
        <v>1</v>
      </c>
      <c r="Q48">
        <f t="shared" si="41"/>
        <v>100</v>
      </c>
      <c r="R48" s="1">
        <v>1</v>
      </c>
      <c r="S48" t="str">
        <f t="shared" si="42"/>
        <v>set:items.json image:decoration_1</v>
      </c>
      <c r="T48" t="str">
        <f t="shared" si="43"/>
        <v>decorate_tag_1</v>
      </c>
      <c r="U48" s="1">
        <v>1</v>
      </c>
      <c r="V48" s="1">
        <f t="shared" si="33"/>
        <v>2025</v>
      </c>
      <c r="W48" s="1" t="s">
        <v>198</v>
      </c>
      <c r="X48" s="131" t="s">
        <v>73</v>
      </c>
      <c r="Y48" s="129" t="s">
        <v>73</v>
      </c>
      <c r="Z48">
        <v>2652</v>
      </c>
      <c r="AA48" s="7" t="str">
        <f t="shared" si="44"/>
        <v>g1047_prop_2025</v>
      </c>
      <c r="AB48" t="str">
        <f t="shared" si="45"/>
        <v>set:blockcity_items.json image:g1047_prop_2025</v>
      </c>
      <c r="AC48" t="str">
        <f t="shared" si="46"/>
        <v>magazine.mesh</v>
      </c>
      <c r="AD48" t="str">
        <f t="shared" si="46"/>
        <v>idle</v>
      </c>
      <c r="AE48">
        <f t="shared" si="46"/>
        <v>0</v>
      </c>
      <c r="AF48">
        <f t="shared" si="46"/>
        <v>0</v>
      </c>
      <c r="AG48">
        <f t="shared" si="46"/>
        <v>0.1</v>
      </c>
      <c r="AH48" t="str">
        <f t="shared" si="46"/>
        <v>gui_blockcity_sit_down</v>
      </c>
      <c r="AI48" t="str">
        <f t="shared" si="46"/>
        <v>gui_blockcity_stand_up</v>
      </c>
      <c r="AJ48" t="str">
        <f t="shared" si="46"/>
        <v>@@@</v>
      </c>
      <c r="AK48" t="str">
        <f t="shared" si="46"/>
        <v>set:blockcity_main_tip.json image:mini_tip_pre</v>
      </c>
      <c r="AL48" s="43" t="str">
        <f t="shared" si="47"/>
        <v>/pangu ai 2652 1</v>
      </c>
    </row>
    <row r="49" spans="1:38">
      <c r="A49">
        <f t="shared" si="7"/>
        <v>47</v>
      </c>
      <c r="B49" s="1" t="str">
        <f t="shared" si="20"/>
        <v>1100047</v>
      </c>
      <c r="C49" s="30" t="s">
        <v>90</v>
      </c>
      <c r="D49" s="30" t="str">
        <f t="shared" si="9"/>
        <v>body</v>
      </c>
      <c r="E49" s="184">
        <v>2026</v>
      </c>
      <c r="F49" s="1">
        <v>0</v>
      </c>
      <c r="G49" s="26">
        <f t="shared" si="35"/>
        <v>0</v>
      </c>
      <c r="H49" s="18" t="str">
        <f t="shared" si="36"/>
        <v>@@@</v>
      </c>
      <c r="I49" s="30">
        <v>0</v>
      </c>
      <c r="J49">
        <f t="shared" si="37"/>
        <v>0</v>
      </c>
      <c r="K49">
        <f t="shared" si="38"/>
        <v>1</v>
      </c>
      <c r="L49">
        <f t="shared" si="39"/>
        <v>1</v>
      </c>
      <c r="M49" s="18">
        <v>2</v>
      </c>
      <c r="N49">
        <f t="shared" si="40"/>
        <v>1</v>
      </c>
      <c r="O49">
        <f t="shared" si="41"/>
        <v>100</v>
      </c>
      <c r="P49">
        <f t="shared" si="41"/>
        <v>1</v>
      </c>
      <c r="Q49">
        <f t="shared" si="41"/>
        <v>100</v>
      </c>
      <c r="R49" s="1">
        <v>1</v>
      </c>
      <c r="S49" t="str">
        <f t="shared" si="42"/>
        <v>set:items.json image:decoration_1</v>
      </c>
      <c r="T49" t="str">
        <f t="shared" si="43"/>
        <v>decorate_tag_1</v>
      </c>
      <c r="U49" s="1">
        <v>1</v>
      </c>
      <c r="V49" s="1">
        <f t="shared" si="33"/>
        <v>2026</v>
      </c>
      <c r="W49" s="1" t="s">
        <v>198</v>
      </c>
      <c r="X49" s="131" t="s">
        <v>73</v>
      </c>
      <c r="Y49" s="129" t="s">
        <v>73</v>
      </c>
      <c r="Z49">
        <v>2653</v>
      </c>
      <c r="AA49" s="7" t="str">
        <f t="shared" si="44"/>
        <v>g1047_prop_2026</v>
      </c>
      <c r="AB49" t="str">
        <f t="shared" si="45"/>
        <v>set:blockcity_items.json image:g1047_prop_2026</v>
      </c>
      <c r="AC49" t="str">
        <f t="shared" si="46"/>
        <v>magazine.mesh</v>
      </c>
      <c r="AD49" t="str">
        <f t="shared" si="46"/>
        <v>idle</v>
      </c>
      <c r="AE49">
        <f t="shared" si="46"/>
        <v>0</v>
      </c>
      <c r="AF49">
        <f t="shared" si="46"/>
        <v>0</v>
      </c>
      <c r="AG49">
        <f t="shared" si="46"/>
        <v>0.1</v>
      </c>
      <c r="AH49" t="str">
        <f t="shared" si="46"/>
        <v>gui_blockcity_sit_down</v>
      </c>
      <c r="AI49" t="str">
        <f t="shared" si="46"/>
        <v>gui_blockcity_stand_up</v>
      </c>
      <c r="AJ49" t="str">
        <f t="shared" si="46"/>
        <v>@@@</v>
      </c>
      <c r="AK49" t="str">
        <f t="shared" si="46"/>
        <v>set:blockcity_main_tip.json image:mini_tip_pre</v>
      </c>
      <c r="AL49" s="43" t="str">
        <f t="shared" si="47"/>
        <v>/pangu ai 2653 1</v>
      </c>
    </row>
    <row r="50" spans="1:38">
      <c r="A50">
        <f t="shared" si="7"/>
        <v>48</v>
      </c>
      <c r="B50" s="1" t="str">
        <f t="shared" si="20"/>
        <v>1100048</v>
      </c>
      <c r="C50" s="30" t="s">
        <v>90</v>
      </c>
      <c r="D50" s="30" t="str">
        <f t="shared" si="9"/>
        <v>body</v>
      </c>
      <c r="E50" s="184">
        <v>2027</v>
      </c>
      <c r="F50" s="1">
        <v>0</v>
      </c>
      <c r="G50" s="26">
        <f t="shared" si="35"/>
        <v>0</v>
      </c>
      <c r="H50" s="18" t="str">
        <f t="shared" si="36"/>
        <v>@@@</v>
      </c>
      <c r="I50" s="30">
        <v>0</v>
      </c>
      <c r="J50">
        <f t="shared" si="37"/>
        <v>0</v>
      </c>
      <c r="K50">
        <f t="shared" si="38"/>
        <v>1</v>
      </c>
      <c r="L50">
        <f t="shared" si="39"/>
        <v>1</v>
      </c>
      <c r="M50" s="18">
        <v>2</v>
      </c>
      <c r="N50">
        <f t="shared" si="40"/>
        <v>1</v>
      </c>
      <c r="O50">
        <f t="shared" si="41"/>
        <v>100</v>
      </c>
      <c r="P50">
        <f t="shared" si="41"/>
        <v>1</v>
      </c>
      <c r="Q50">
        <f t="shared" si="41"/>
        <v>100</v>
      </c>
      <c r="R50" s="1">
        <v>1</v>
      </c>
      <c r="S50" t="str">
        <f t="shared" si="42"/>
        <v>set:items.json image:decoration_1</v>
      </c>
      <c r="T50" t="str">
        <f t="shared" si="43"/>
        <v>decorate_tag_1</v>
      </c>
      <c r="U50" s="1">
        <v>1</v>
      </c>
      <c r="V50" s="1">
        <f t="shared" si="33"/>
        <v>2027</v>
      </c>
      <c r="W50" s="1" t="s">
        <v>198</v>
      </c>
      <c r="X50" s="131" t="s">
        <v>73</v>
      </c>
      <c r="Y50" s="129" t="s">
        <v>73</v>
      </c>
      <c r="Z50">
        <v>2654</v>
      </c>
      <c r="AA50" s="7" t="str">
        <f t="shared" si="44"/>
        <v>g1047_prop_2027</v>
      </c>
      <c r="AB50" t="str">
        <f t="shared" si="45"/>
        <v>set:blockcity_items.json image:g1047_prop_2027</v>
      </c>
      <c r="AC50" t="str">
        <f t="shared" si="46"/>
        <v>magazine.mesh</v>
      </c>
      <c r="AD50" t="str">
        <f t="shared" si="46"/>
        <v>idle</v>
      </c>
      <c r="AE50">
        <f t="shared" si="46"/>
        <v>0</v>
      </c>
      <c r="AF50">
        <f t="shared" si="46"/>
        <v>0</v>
      </c>
      <c r="AG50">
        <f t="shared" si="46"/>
        <v>0.1</v>
      </c>
      <c r="AH50" t="str">
        <f t="shared" si="46"/>
        <v>gui_blockcity_sit_down</v>
      </c>
      <c r="AI50" t="str">
        <f t="shared" si="46"/>
        <v>gui_blockcity_stand_up</v>
      </c>
      <c r="AJ50" t="str">
        <f t="shared" si="46"/>
        <v>@@@</v>
      </c>
      <c r="AK50" t="str">
        <f t="shared" si="46"/>
        <v>set:blockcity_main_tip.json image:mini_tip_pre</v>
      </c>
      <c r="AL50" s="43" t="str">
        <f t="shared" si="47"/>
        <v>/pangu ai 2654 1</v>
      </c>
    </row>
    <row r="51" spans="1:38">
      <c r="A51">
        <f t="shared" si="7"/>
        <v>49</v>
      </c>
      <c r="B51" s="1" t="str">
        <f t="shared" si="20"/>
        <v>1100049</v>
      </c>
      <c r="C51" s="30" t="s">
        <v>90</v>
      </c>
      <c r="D51" s="30" t="str">
        <f t="shared" si="9"/>
        <v>body</v>
      </c>
      <c r="E51" s="184">
        <v>2029</v>
      </c>
      <c r="F51" s="1">
        <v>0</v>
      </c>
      <c r="G51" s="26">
        <f t="shared" si="35"/>
        <v>0</v>
      </c>
      <c r="H51" s="18" t="str">
        <f t="shared" si="36"/>
        <v>@@@</v>
      </c>
      <c r="I51" s="30">
        <v>0</v>
      </c>
      <c r="J51">
        <f t="shared" si="37"/>
        <v>0</v>
      </c>
      <c r="K51">
        <f t="shared" si="38"/>
        <v>1</v>
      </c>
      <c r="L51">
        <f t="shared" si="39"/>
        <v>1</v>
      </c>
      <c r="M51" s="18">
        <v>2</v>
      </c>
      <c r="N51">
        <f t="shared" si="40"/>
        <v>1</v>
      </c>
      <c r="O51">
        <f t="shared" si="41"/>
        <v>100</v>
      </c>
      <c r="P51">
        <f t="shared" si="41"/>
        <v>1</v>
      </c>
      <c r="Q51">
        <f t="shared" si="41"/>
        <v>100</v>
      </c>
      <c r="R51" s="1">
        <v>1</v>
      </c>
      <c r="S51" t="str">
        <f t="shared" si="42"/>
        <v>set:items.json image:decoration_1</v>
      </c>
      <c r="T51" t="str">
        <f t="shared" si="43"/>
        <v>decorate_tag_1</v>
      </c>
      <c r="U51" s="1">
        <v>1</v>
      </c>
      <c r="V51" s="1">
        <f t="shared" si="33"/>
        <v>2029</v>
      </c>
      <c r="W51" s="1" t="s">
        <v>198</v>
      </c>
      <c r="X51" s="131" t="s">
        <v>73</v>
      </c>
      <c r="Y51" s="129" t="s">
        <v>73</v>
      </c>
      <c r="Z51">
        <v>2656</v>
      </c>
      <c r="AA51" s="7" t="str">
        <f t="shared" si="44"/>
        <v>g1047_prop_2029</v>
      </c>
      <c r="AB51" t="str">
        <f t="shared" si="45"/>
        <v>set:blockcity_items.json image:g1047_prop_2029</v>
      </c>
      <c r="AC51" t="str">
        <f t="shared" si="46"/>
        <v>magazine.mesh</v>
      </c>
      <c r="AD51" t="str">
        <f t="shared" si="46"/>
        <v>idle</v>
      </c>
      <c r="AE51">
        <f t="shared" si="46"/>
        <v>0</v>
      </c>
      <c r="AF51">
        <f t="shared" si="46"/>
        <v>0</v>
      </c>
      <c r="AG51">
        <f t="shared" si="46"/>
        <v>0.1</v>
      </c>
      <c r="AH51" t="str">
        <f t="shared" si="46"/>
        <v>gui_blockcity_sit_down</v>
      </c>
      <c r="AI51" t="str">
        <f t="shared" si="46"/>
        <v>gui_blockcity_stand_up</v>
      </c>
      <c r="AJ51" t="str">
        <f t="shared" si="46"/>
        <v>@@@</v>
      </c>
      <c r="AK51" t="str">
        <f t="shared" si="46"/>
        <v>set:blockcity_main_tip.json image:mini_tip_pre</v>
      </c>
      <c r="AL51" s="43" t="str">
        <f t="shared" si="47"/>
        <v>/pangu ai 2656 1</v>
      </c>
    </row>
    <row r="52" spans="1:38">
      <c r="A52">
        <f t="shared" si="7"/>
        <v>50</v>
      </c>
      <c r="B52" s="1" t="str">
        <f t="shared" si="20"/>
        <v>1100050</v>
      </c>
      <c r="C52" s="30" t="s">
        <v>90</v>
      </c>
      <c r="D52" s="30" t="str">
        <f t="shared" si="9"/>
        <v>body</v>
      </c>
      <c r="E52" s="184">
        <v>2030</v>
      </c>
      <c r="F52" s="1">
        <v>0</v>
      </c>
      <c r="G52" s="26">
        <f t="shared" si="35"/>
        <v>0</v>
      </c>
      <c r="H52" s="18" t="str">
        <f t="shared" si="36"/>
        <v>@@@</v>
      </c>
      <c r="I52" s="30">
        <v>0</v>
      </c>
      <c r="J52">
        <f t="shared" si="37"/>
        <v>0</v>
      </c>
      <c r="K52">
        <f t="shared" si="38"/>
        <v>1</v>
      </c>
      <c r="L52">
        <f t="shared" si="39"/>
        <v>1</v>
      </c>
      <c r="M52" s="18">
        <v>2</v>
      </c>
      <c r="N52">
        <f t="shared" si="40"/>
        <v>1</v>
      </c>
      <c r="O52">
        <f t="shared" si="41"/>
        <v>100</v>
      </c>
      <c r="P52">
        <f t="shared" si="41"/>
        <v>1</v>
      </c>
      <c r="Q52">
        <f t="shared" si="41"/>
        <v>100</v>
      </c>
      <c r="R52" s="1">
        <v>1</v>
      </c>
      <c r="S52" t="str">
        <f t="shared" si="42"/>
        <v>set:items.json image:decoration_1</v>
      </c>
      <c r="T52" t="str">
        <f t="shared" si="43"/>
        <v>decorate_tag_1</v>
      </c>
      <c r="U52" s="1">
        <v>1</v>
      </c>
      <c r="V52" s="1">
        <f t="shared" si="33"/>
        <v>2030</v>
      </c>
      <c r="W52" s="1" t="s">
        <v>198</v>
      </c>
      <c r="X52" s="131" t="s">
        <v>73</v>
      </c>
      <c r="Y52" s="129" t="s">
        <v>73</v>
      </c>
      <c r="Z52">
        <v>2657</v>
      </c>
      <c r="AA52" s="7" t="str">
        <f t="shared" si="44"/>
        <v>g1047_prop_2030</v>
      </c>
      <c r="AB52" t="str">
        <f t="shared" si="45"/>
        <v>set:blockcity_items.json image:g1047_prop_2030</v>
      </c>
      <c r="AC52" t="str">
        <f t="shared" si="46"/>
        <v>magazine.mesh</v>
      </c>
      <c r="AD52" t="str">
        <f t="shared" si="46"/>
        <v>idle</v>
      </c>
      <c r="AE52">
        <f t="shared" si="46"/>
        <v>0</v>
      </c>
      <c r="AF52">
        <f t="shared" si="46"/>
        <v>0</v>
      </c>
      <c r="AG52">
        <f t="shared" si="46"/>
        <v>0.1</v>
      </c>
      <c r="AH52" t="str">
        <f t="shared" si="46"/>
        <v>gui_blockcity_sit_down</v>
      </c>
      <c r="AI52" t="str">
        <f t="shared" si="46"/>
        <v>gui_blockcity_stand_up</v>
      </c>
      <c r="AJ52" t="str">
        <f t="shared" si="46"/>
        <v>@@@</v>
      </c>
      <c r="AK52" t="str">
        <f t="shared" si="46"/>
        <v>set:blockcity_main_tip.json image:mini_tip_pre</v>
      </c>
      <c r="AL52" s="43" t="str">
        <f t="shared" si="47"/>
        <v>/pangu ai 2657 1</v>
      </c>
    </row>
    <row r="53" spans="1:38">
      <c r="A53">
        <f t="shared" si="7"/>
        <v>51</v>
      </c>
      <c r="B53" s="1" t="str">
        <f t="shared" si="20"/>
        <v>1100051</v>
      </c>
      <c r="C53" s="30" t="s">
        <v>90</v>
      </c>
      <c r="D53" s="30" t="str">
        <f t="shared" si="9"/>
        <v>body</v>
      </c>
      <c r="E53" s="184">
        <v>2034</v>
      </c>
      <c r="F53" s="1">
        <v>0</v>
      </c>
      <c r="G53" s="26">
        <f t="shared" si="35"/>
        <v>0</v>
      </c>
      <c r="H53" s="18" t="str">
        <f t="shared" si="36"/>
        <v>@@@</v>
      </c>
      <c r="I53" s="30">
        <v>0</v>
      </c>
      <c r="J53">
        <f t="shared" si="37"/>
        <v>0</v>
      </c>
      <c r="K53">
        <f t="shared" si="38"/>
        <v>1</v>
      </c>
      <c r="L53">
        <f t="shared" si="39"/>
        <v>1</v>
      </c>
      <c r="M53" s="18">
        <v>2</v>
      </c>
      <c r="N53">
        <f t="shared" si="40"/>
        <v>1</v>
      </c>
      <c r="O53">
        <f t="shared" si="41"/>
        <v>100</v>
      </c>
      <c r="P53">
        <f t="shared" si="41"/>
        <v>1</v>
      </c>
      <c r="Q53">
        <f t="shared" si="41"/>
        <v>100</v>
      </c>
      <c r="R53" s="1">
        <v>1</v>
      </c>
      <c r="S53" t="str">
        <f t="shared" si="42"/>
        <v>set:items.json image:decoration_1</v>
      </c>
      <c r="T53" t="str">
        <f t="shared" si="43"/>
        <v>decorate_tag_1</v>
      </c>
      <c r="U53" s="1">
        <v>1</v>
      </c>
      <c r="V53" s="1">
        <f t="shared" si="33"/>
        <v>2034</v>
      </c>
      <c r="W53" s="1" t="s">
        <v>198</v>
      </c>
      <c r="X53" s="131" t="s">
        <v>73</v>
      </c>
      <c r="Y53" s="129" t="s">
        <v>73</v>
      </c>
      <c r="Z53">
        <v>2661</v>
      </c>
      <c r="AA53" s="7" t="str">
        <f t="shared" si="44"/>
        <v>g1047_prop_2034</v>
      </c>
      <c r="AB53" t="str">
        <f t="shared" si="45"/>
        <v>set:blockcity_items.json image:g1047_prop_2034</v>
      </c>
      <c r="AC53" t="str">
        <f t="shared" si="46"/>
        <v>magazine.mesh</v>
      </c>
      <c r="AD53" t="str">
        <f t="shared" si="46"/>
        <v>idle</v>
      </c>
      <c r="AE53">
        <f t="shared" si="46"/>
        <v>0</v>
      </c>
      <c r="AF53">
        <f t="shared" si="46"/>
        <v>0</v>
      </c>
      <c r="AG53">
        <f t="shared" si="46"/>
        <v>0.1</v>
      </c>
      <c r="AH53" t="str">
        <f t="shared" si="46"/>
        <v>gui_blockcity_sit_down</v>
      </c>
      <c r="AI53" t="str">
        <f t="shared" si="46"/>
        <v>gui_blockcity_stand_up</v>
      </c>
      <c r="AJ53" t="str">
        <f t="shared" si="46"/>
        <v>@@@</v>
      </c>
      <c r="AK53" t="str">
        <f t="shared" si="46"/>
        <v>set:blockcity_main_tip.json image:mini_tip_pre</v>
      </c>
      <c r="AL53" s="43" t="str">
        <f t="shared" si="47"/>
        <v>/pangu ai 2661 1</v>
      </c>
    </row>
    <row r="54" spans="1:38">
      <c r="A54">
        <f t="shared" si="7"/>
        <v>52</v>
      </c>
      <c r="B54" s="1" t="str">
        <f t="shared" si="20"/>
        <v>1100052</v>
      </c>
      <c r="C54" s="30" t="s">
        <v>90</v>
      </c>
      <c r="D54" s="30" t="str">
        <f t="shared" si="9"/>
        <v>body</v>
      </c>
      <c r="E54" s="184">
        <v>2038</v>
      </c>
      <c r="F54" s="1">
        <v>0</v>
      </c>
      <c r="G54" s="26">
        <f t="shared" si="35"/>
        <v>0</v>
      </c>
      <c r="H54" s="18" t="str">
        <f t="shared" si="36"/>
        <v>@@@</v>
      </c>
      <c r="I54" s="30">
        <v>0</v>
      </c>
      <c r="J54">
        <f t="shared" si="37"/>
        <v>0</v>
      </c>
      <c r="K54">
        <f t="shared" si="38"/>
        <v>1</v>
      </c>
      <c r="L54">
        <f t="shared" si="39"/>
        <v>1</v>
      </c>
      <c r="M54" s="18">
        <v>2</v>
      </c>
      <c r="N54">
        <f t="shared" si="40"/>
        <v>1</v>
      </c>
      <c r="O54">
        <f t="shared" si="41"/>
        <v>100</v>
      </c>
      <c r="P54">
        <f t="shared" si="41"/>
        <v>1</v>
      </c>
      <c r="Q54">
        <f t="shared" si="41"/>
        <v>100</v>
      </c>
      <c r="R54" s="1">
        <v>1</v>
      </c>
      <c r="S54" t="str">
        <f t="shared" si="42"/>
        <v>set:items.json image:decoration_1</v>
      </c>
      <c r="T54" t="str">
        <f t="shared" si="43"/>
        <v>decorate_tag_1</v>
      </c>
      <c r="U54" s="1">
        <v>1</v>
      </c>
      <c r="V54" s="1">
        <f t="shared" si="33"/>
        <v>2038</v>
      </c>
      <c r="W54" s="1" t="s">
        <v>198</v>
      </c>
      <c r="X54" s="131" t="s">
        <v>73</v>
      </c>
      <c r="Y54" s="129" t="s">
        <v>73</v>
      </c>
      <c r="Z54">
        <v>2665</v>
      </c>
      <c r="AA54" s="7" t="str">
        <f t="shared" si="44"/>
        <v>g1047_prop_2038</v>
      </c>
      <c r="AB54" t="str">
        <f t="shared" si="45"/>
        <v>set:blockcity_items.json image:g1047_prop_2038</v>
      </c>
      <c r="AC54" t="str">
        <f t="shared" si="46"/>
        <v>magazine.mesh</v>
      </c>
      <c r="AD54" t="str">
        <f t="shared" si="46"/>
        <v>idle</v>
      </c>
      <c r="AE54">
        <f t="shared" si="46"/>
        <v>0</v>
      </c>
      <c r="AF54">
        <f t="shared" si="46"/>
        <v>0</v>
      </c>
      <c r="AG54">
        <f t="shared" si="46"/>
        <v>0.1</v>
      </c>
      <c r="AH54" t="str">
        <f t="shared" si="46"/>
        <v>gui_blockcity_sit_down</v>
      </c>
      <c r="AI54" t="str">
        <f t="shared" si="46"/>
        <v>gui_blockcity_stand_up</v>
      </c>
      <c r="AJ54" t="str">
        <f t="shared" si="46"/>
        <v>@@@</v>
      </c>
      <c r="AK54" t="str">
        <f t="shared" si="46"/>
        <v>set:blockcity_main_tip.json image:mini_tip_pre</v>
      </c>
      <c r="AL54" s="43" t="str">
        <f t="shared" si="47"/>
        <v>/pangu ai 2665 1</v>
      </c>
    </row>
    <row r="55" spans="1:38">
      <c r="A55">
        <f t="shared" ref="A55:A66" si="48">ROW()-2</f>
        <v>53</v>
      </c>
      <c r="B55" s="1" t="str">
        <f t="shared" si="20"/>
        <v>1100053</v>
      </c>
      <c r="C55" s="30" t="s">
        <v>90</v>
      </c>
      <c r="D55" s="30" t="str">
        <f t="shared" ref="D55:D66" si="49">D$2</f>
        <v>body</v>
      </c>
      <c r="E55" s="184">
        <v>2040</v>
      </c>
      <c r="F55" s="1">
        <v>0</v>
      </c>
      <c r="G55" s="26">
        <f t="shared" si="35"/>
        <v>0</v>
      </c>
      <c r="H55" s="18" t="str">
        <f t="shared" si="36"/>
        <v>@@@</v>
      </c>
      <c r="I55" s="30">
        <v>0</v>
      </c>
      <c r="J55">
        <f t="shared" si="37"/>
        <v>0</v>
      </c>
      <c r="K55">
        <f t="shared" si="38"/>
        <v>1</v>
      </c>
      <c r="L55">
        <f t="shared" si="39"/>
        <v>1</v>
      </c>
      <c r="M55" s="18">
        <v>2</v>
      </c>
      <c r="N55">
        <f t="shared" si="40"/>
        <v>1</v>
      </c>
      <c r="O55">
        <f t="shared" si="41"/>
        <v>100</v>
      </c>
      <c r="P55">
        <f t="shared" si="41"/>
        <v>1</v>
      </c>
      <c r="Q55">
        <f t="shared" si="41"/>
        <v>100</v>
      </c>
      <c r="R55" s="1">
        <v>1</v>
      </c>
      <c r="S55" t="str">
        <f t="shared" si="42"/>
        <v>set:items.json image:decoration_1</v>
      </c>
      <c r="T55" t="str">
        <f t="shared" si="43"/>
        <v>decorate_tag_1</v>
      </c>
      <c r="U55" s="1">
        <v>1</v>
      </c>
      <c r="V55" s="1">
        <f t="shared" si="33"/>
        <v>2040</v>
      </c>
      <c r="W55" s="1" t="s">
        <v>198</v>
      </c>
      <c r="X55" s="131" t="s">
        <v>73</v>
      </c>
      <c r="Y55" s="129" t="s">
        <v>73</v>
      </c>
      <c r="Z55">
        <v>2667</v>
      </c>
      <c r="AA55" s="7" t="str">
        <f t="shared" si="44"/>
        <v>g1047_prop_2040</v>
      </c>
      <c r="AB55" t="str">
        <f t="shared" si="45"/>
        <v>set:blockcity_items.json image:g1047_prop_2040</v>
      </c>
      <c r="AC55" t="str">
        <f t="shared" si="46"/>
        <v>magazine.mesh</v>
      </c>
      <c r="AD55" t="str">
        <f t="shared" si="46"/>
        <v>idle</v>
      </c>
      <c r="AE55">
        <f t="shared" si="46"/>
        <v>0</v>
      </c>
      <c r="AF55">
        <f t="shared" si="46"/>
        <v>0</v>
      </c>
      <c r="AG55">
        <f t="shared" si="46"/>
        <v>0.1</v>
      </c>
      <c r="AH55" t="str">
        <f t="shared" si="46"/>
        <v>gui_blockcity_sit_down</v>
      </c>
      <c r="AI55" t="str">
        <f t="shared" si="46"/>
        <v>gui_blockcity_stand_up</v>
      </c>
      <c r="AJ55" t="str">
        <f t="shared" si="46"/>
        <v>@@@</v>
      </c>
      <c r="AK55" t="str">
        <f t="shared" si="46"/>
        <v>set:blockcity_main_tip.json image:mini_tip_pre</v>
      </c>
      <c r="AL55" s="43" t="str">
        <f t="shared" si="47"/>
        <v>/pangu ai 2667 1</v>
      </c>
    </row>
    <row r="56" spans="1:38">
      <c r="A56">
        <f t="shared" si="48"/>
        <v>54</v>
      </c>
      <c r="B56" s="1" t="str">
        <f t="shared" si="20"/>
        <v>1100054</v>
      </c>
      <c r="C56" s="30" t="s">
        <v>90</v>
      </c>
      <c r="D56" s="30" t="str">
        <f t="shared" si="49"/>
        <v>body</v>
      </c>
      <c r="E56" s="184">
        <v>2045</v>
      </c>
      <c r="F56" s="1">
        <v>0</v>
      </c>
      <c r="G56" s="26">
        <f t="shared" ref="G56:G66" si="50">IF(F56=0,0,IF(OR(F56=12,F56=13),1,"出错"))</f>
        <v>0</v>
      </c>
      <c r="H56" s="18" t="str">
        <f t="shared" ref="H56:H66" si="51">IF(F56=0,"@@@",IF(OR(F56=12,F56=13),"sit","出错"))</f>
        <v>@@@</v>
      </c>
      <c r="I56" s="30">
        <v>0</v>
      </c>
      <c r="J56">
        <f t="shared" ref="J56:J66" si="52">IF(I56=0,0,IF(I56=1,"s_chair",IF(I56=2,"s_sofa_1#s_sofa_2",IF(I56=3,"s_bench_1#s_bench_2#s_bench_3","错误"))))</f>
        <v>0</v>
      </c>
      <c r="K56">
        <f t="shared" ref="K56:K66" si="53">IF(I56=0,1,IF(I56=1,1,IF(I56=2,3,IF(I56=3,3,"错误"))))</f>
        <v>1</v>
      </c>
      <c r="L56">
        <f t="shared" ref="L56:L66" si="54">IF(I56=0,1,IF(I56=1,1,IF(I56=2,1,IF(I56=3,1,"错误"))))</f>
        <v>1</v>
      </c>
      <c r="M56" s="18">
        <v>2</v>
      </c>
      <c r="N56">
        <f t="shared" ref="N56:N66" si="55">I56+1</f>
        <v>1</v>
      </c>
      <c r="O56">
        <f t="shared" ref="O56:Q66" si="56">VLOOKUP($N56,经济表_家具价格积分,O$2,1)</f>
        <v>100</v>
      </c>
      <c r="P56">
        <f t="shared" si="56"/>
        <v>1</v>
      </c>
      <c r="Q56">
        <f t="shared" si="56"/>
        <v>100</v>
      </c>
      <c r="R56" s="1">
        <v>1</v>
      </c>
      <c r="S56" t="str">
        <f t="shared" ref="S56:S66" si="57">VLOOKUP(R56,装饰表_二级标签,3,1)</f>
        <v>set:items.json image:decoration_1</v>
      </c>
      <c r="T56" t="str">
        <f t="shared" ref="T56:T66" si="58">VLOOKUP(R56,装饰表_二级标签,6,1)</f>
        <v>decorate_tag_1</v>
      </c>
      <c r="U56" s="1">
        <v>1</v>
      </c>
      <c r="V56" s="1">
        <f t="shared" si="33"/>
        <v>2045</v>
      </c>
      <c r="W56" s="1" t="s">
        <v>198</v>
      </c>
      <c r="X56" s="131" t="s">
        <v>73</v>
      </c>
      <c r="Y56" s="129" t="s">
        <v>73</v>
      </c>
      <c r="Z56">
        <v>2672</v>
      </c>
      <c r="AA56" s="7" t="str">
        <f t="shared" ref="AA56:AA66" si="59">"g1047_prop_"&amp;E56</f>
        <v>g1047_prop_2045</v>
      </c>
      <c r="AB56" t="str">
        <f t="shared" ref="AB56:AB66" si="60">"set:blockcity_items.json image:"&amp;AA56</f>
        <v>set:blockcity_items.json image:g1047_prop_2045</v>
      </c>
      <c r="AC56" t="str">
        <f t="shared" ref="AC56:AK66" si="61">AC$2</f>
        <v>magazine.mesh</v>
      </c>
      <c r="AD56" t="str">
        <f t="shared" si="61"/>
        <v>idle</v>
      </c>
      <c r="AE56">
        <f t="shared" si="61"/>
        <v>0</v>
      </c>
      <c r="AF56">
        <f t="shared" si="61"/>
        <v>0</v>
      </c>
      <c r="AG56">
        <f t="shared" si="61"/>
        <v>0.1</v>
      </c>
      <c r="AH56" t="str">
        <f t="shared" si="61"/>
        <v>gui_blockcity_sit_down</v>
      </c>
      <c r="AI56" t="str">
        <f t="shared" si="61"/>
        <v>gui_blockcity_stand_up</v>
      </c>
      <c r="AJ56" t="str">
        <f t="shared" si="61"/>
        <v>@@@</v>
      </c>
      <c r="AK56" t="str">
        <f t="shared" si="61"/>
        <v>set:blockcity_main_tip.json image:mini_tip_pre</v>
      </c>
      <c r="AL56" s="43" t="str">
        <f t="shared" ref="AL56:AL66" si="62">AL$1&amp;Z56&amp;" 1"</f>
        <v>/pangu ai 2672 1</v>
      </c>
    </row>
    <row r="57" spans="1:38">
      <c r="A57">
        <f t="shared" si="48"/>
        <v>55</v>
      </c>
      <c r="B57" s="1" t="str">
        <f t="shared" si="20"/>
        <v>1100055</v>
      </c>
      <c r="C57" s="30" t="s">
        <v>90</v>
      </c>
      <c r="D57" s="30" t="str">
        <f t="shared" si="49"/>
        <v>body</v>
      </c>
      <c r="E57" s="184">
        <v>2046</v>
      </c>
      <c r="F57" s="1">
        <v>0</v>
      </c>
      <c r="G57" s="26">
        <f t="shared" si="50"/>
        <v>0</v>
      </c>
      <c r="H57" s="18" t="str">
        <f t="shared" si="51"/>
        <v>@@@</v>
      </c>
      <c r="I57" s="30">
        <v>0</v>
      </c>
      <c r="J57">
        <f t="shared" si="52"/>
        <v>0</v>
      </c>
      <c r="K57">
        <f t="shared" si="53"/>
        <v>1</v>
      </c>
      <c r="L57">
        <f t="shared" si="54"/>
        <v>1</v>
      </c>
      <c r="M57" s="18">
        <v>2</v>
      </c>
      <c r="N57">
        <f t="shared" si="55"/>
        <v>1</v>
      </c>
      <c r="O57">
        <f t="shared" si="56"/>
        <v>100</v>
      </c>
      <c r="P57">
        <f t="shared" si="56"/>
        <v>1</v>
      </c>
      <c r="Q57">
        <f t="shared" si="56"/>
        <v>100</v>
      </c>
      <c r="R57" s="1">
        <v>1</v>
      </c>
      <c r="S57" t="str">
        <f t="shared" si="57"/>
        <v>set:items.json image:decoration_1</v>
      </c>
      <c r="T57" t="str">
        <f t="shared" si="58"/>
        <v>decorate_tag_1</v>
      </c>
      <c r="U57" s="1">
        <v>1</v>
      </c>
      <c r="V57" s="1">
        <f t="shared" si="33"/>
        <v>2046</v>
      </c>
      <c r="W57" s="1" t="s">
        <v>198</v>
      </c>
      <c r="X57" s="131" t="s">
        <v>73</v>
      </c>
      <c r="Y57" s="129" t="s">
        <v>73</v>
      </c>
      <c r="Z57">
        <v>2673</v>
      </c>
      <c r="AA57" s="7" t="str">
        <f t="shared" si="59"/>
        <v>g1047_prop_2046</v>
      </c>
      <c r="AB57" t="str">
        <f t="shared" si="60"/>
        <v>set:blockcity_items.json image:g1047_prop_2046</v>
      </c>
      <c r="AC57" t="str">
        <f t="shared" si="61"/>
        <v>magazine.mesh</v>
      </c>
      <c r="AD57" t="str">
        <f t="shared" si="61"/>
        <v>idle</v>
      </c>
      <c r="AE57">
        <f t="shared" si="61"/>
        <v>0</v>
      </c>
      <c r="AF57">
        <f t="shared" si="61"/>
        <v>0</v>
      </c>
      <c r="AG57">
        <f t="shared" si="61"/>
        <v>0.1</v>
      </c>
      <c r="AH57" t="str">
        <f t="shared" si="61"/>
        <v>gui_blockcity_sit_down</v>
      </c>
      <c r="AI57" t="str">
        <f t="shared" si="61"/>
        <v>gui_blockcity_stand_up</v>
      </c>
      <c r="AJ57" t="str">
        <f t="shared" si="61"/>
        <v>@@@</v>
      </c>
      <c r="AK57" t="str">
        <f t="shared" si="61"/>
        <v>set:blockcity_main_tip.json image:mini_tip_pre</v>
      </c>
      <c r="AL57" s="43" t="str">
        <f t="shared" si="62"/>
        <v>/pangu ai 2673 1</v>
      </c>
    </row>
    <row r="58" spans="1:38">
      <c r="A58">
        <f t="shared" si="48"/>
        <v>56</v>
      </c>
      <c r="B58" s="1" t="str">
        <f t="shared" si="20"/>
        <v>1100056</v>
      </c>
      <c r="C58" s="30" t="s">
        <v>90</v>
      </c>
      <c r="D58" s="30" t="str">
        <f t="shared" si="49"/>
        <v>body</v>
      </c>
      <c r="E58" s="184">
        <v>2047</v>
      </c>
      <c r="F58" s="1">
        <v>0</v>
      </c>
      <c r="G58" s="26">
        <f t="shared" si="50"/>
        <v>0</v>
      </c>
      <c r="H58" s="18" t="str">
        <f t="shared" si="51"/>
        <v>@@@</v>
      </c>
      <c r="I58" s="30">
        <v>0</v>
      </c>
      <c r="J58">
        <f t="shared" si="52"/>
        <v>0</v>
      </c>
      <c r="K58">
        <f t="shared" si="53"/>
        <v>1</v>
      </c>
      <c r="L58">
        <f t="shared" si="54"/>
        <v>1</v>
      </c>
      <c r="M58" s="18">
        <v>2</v>
      </c>
      <c r="N58">
        <f t="shared" si="55"/>
        <v>1</v>
      </c>
      <c r="O58">
        <f t="shared" si="56"/>
        <v>100</v>
      </c>
      <c r="P58">
        <f t="shared" si="56"/>
        <v>1</v>
      </c>
      <c r="Q58">
        <f t="shared" si="56"/>
        <v>100</v>
      </c>
      <c r="R58" s="1">
        <v>1</v>
      </c>
      <c r="S58" t="str">
        <f t="shared" si="57"/>
        <v>set:items.json image:decoration_1</v>
      </c>
      <c r="T58" t="str">
        <f t="shared" si="58"/>
        <v>decorate_tag_1</v>
      </c>
      <c r="U58" s="1">
        <v>1</v>
      </c>
      <c r="V58" s="1">
        <f t="shared" si="33"/>
        <v>2047</v>
      </c>
      <c r="W58" s="1" t="s">
        <v>198</v>
      </c>
      <c r="X58" s="131" t="s">
        <v>73</v>
      </c>
      <c r="Y58" s="129" t="s">
        <v>73</v>
      </c>
      <c r="Z58">
        <v>2674</v>
      </c>
      <c r="AA58" s="7" t="str">
        <f t="shared" si="59"/>
        <v>g1047_prop_2047</v>
      </c>
      <c r="AB58" t="str">
        <f t="shared" si="60"/>
        <v>set:blockcity_items.json image:g1047_prop_2047</v>
      </c>
      <c r="AC58" t="str">
        <f t="shared" si="61"/>
        <v>magazine.mesh</v>
      </c>
      <c r="AD58" t="str">
        <f t="shared" si="61"/>
        <v>idle</v>
      </c>
      <c r="AE58">
        <f t="shared" si="61"/>
        <v>0</v>
      </c>
      <c r="AF58">
        <f t="shared" si="61"/>
        <v>0</v>
      </c>
      <c r="AG58">
        <f t="shared" si="61"/>
        <v>0.1</v>
      </c>
      <c r="AH58" t="str">
        <f t="shared" si="61"/>
        <v>gui_blockcity_sit_down</v>
      </c>
      <c r="AI58" t="str">
        <f t="shared" si="61"/>
        <v>gui_blockcity_stand_up</v>
      </c>
      <c r="AJ58" t="str">
        <f t="shared" si="61"/>
        <v>@@@</v>
      </c>
      <c r="AK58" t="str">
        <f t="shared" si="61"/>
        <v>set:blockcity_main_tip.json image:mini_tip_pre</v>
      </c>
      <c r="AL58" s="43" t="str">
        <f t="shared" si="62"/>
        <v>/pangu ai 2674 1</v>
      </c>
    </row>
    <row r="59" spans="1:38">
      <c r="A59">
        <f t="shared" si="48"/>
        <v>57</v>
      </c>
      <c r="B59" s="1" t="str">
        <f t="shared" si="20"/>
        <v>1100057</v>
      </c>
      <c r="C59" s="92" t="s">
        <v>1362</v>
      </c>
      <c r="D59" s="30" t="str">
        <f t="shared" si="49"/>
        <v>body</v>
      </c>
      <c r="E59" s="184">
        <v>2048</v>
      </c>
      <c r="F59" s="1">
        <v>0</v>
      </c>
      <c r="G59" s="26">
        <f t="shared" si="50"/>
        <v>0</v>
      </c>
      <c r="H59" s="18" t="str">
        <f t="shared" si="51"/>
        <v>@@@</v>
      </c>
      <c r="I59" s="30">
        <v>0</v>
      </c>
      <c r="J59">
        <f t="shared" si="52"/>
        <v>0</v>
      </c>
      <c r="K59">
        <f t="shared" si="53"/>
        <v>1</v>
      </c>
      <c r="L59">
        <f t="shared" si="54"/>
        <v>1</v>
      </c>
      <c r="M59" s="18">
        <v>2</v>
      </c>
      <c r="N59">
        <f t="shared" si="55"/>
        <v>1</v>
      </c>
      <c r="O59">
        <f t="shared" si="56"/>
        <v>100</v>
      </c>
      <c r="P59">
        <f t="shared" si="56"/>
        <v>1</v>
      </c>
      <c r="Q59">
        <f t="shared" si="56"/>
        <v>100</v>
      </c>
      <c r="R59" s="1">
        <v>1</v>
      </c>
      <c r="S59" t="str">
        <f t="shared" si="57"/>
        <v>set:items.json image:decoration_1</v>
      </c>
      <c r="T59" t="str">
        <f t="shared" si="58"/>
        <v>decorate_tag_1</v>
      </c>
      <c r="U59" s="1">
        <v>1</v>
      </c>
      <c r="V59" s="1">
        <f t="shared" si="33"/>
        <v>2048</v>
      </c>
      <c r="W59" s="1" t="s">
        <v>198</v>
      </c>
      <c r="X59" s="131" t="s">
        <v>73</v>
      </c>
      <c r="Y59" s="129" t="s">
        <v>73</v>
      </c>
      <c r="Z59">
        <v>2675</v>
      </c>
      <c r="AA59" s="7" t="str">
        <f t="shared" si="59"/>
        <v>g1047_prop_2048</v>
      </c>
      <c r="AB59" t="str">
        <f t="shared" si="60"/>
        <v>set:blockcity_items.json image:g1047_prop_2048</v>
      </c>
      <c r="AC59" t="str">
        <f t="shared" si="61"/>
        <v>magazine.mesh</v>
      </c>
      <c r="AD59" t="str">
        <f t="shared" si="61"/>
        <v>idle</v>
      </c>
      <c r="AE59">
        <f t="shared" si="61"/>
        <v>0</v>
      </c>
      <c r="AF59">
        <f t="shared" si="61"/>
        <v>0</v>
      </c>
      <c r="AG59">
        <f t="shared" si="61"/>
        <v>0.1</v>
      </c>
      <c r="AH59" t="str">
        <f t="shared" si="61"/>
        <v>gui_blockcity_sit_down</v>
      </c>
      <c r="AI59" t="str">
        <f t="shared" si="61"/>
        <v>gui_blockcity_stand_up</v>
      </c>
      <c r="AJ59" t="str">
        <f t="shared" si="61"/>
        <v>@@@</v>
      </c>
      <c r="AK59" t="str">
        <f t="shared" si="61"/>
        <v>set:blockcity_main_tip.json image:mini_tip_pre</v>
      </c>
      <c r="AL59" s="43" t="str">
        <f t="shared" si="62"/>
        <v>/pangu ai 2675 1</v>
      </c>
    </row>
    <row r="60" spans="1:38">
      <c r="A60">
        <f t="shared" si="48"/>
        <v>58</v>
      </c>
      <c r="B60" s="1" t="str">
        <f t="shared" si="20"/>
        <v>1100058</v>
      </c>
      <c r="C60" s="30" t="s">
        <v>90</v>
      </c>
      <c r="D60" s="30" t="str">
        <f t="shared" si="49"/>
        <v>body</v>
      </c>
      <c r="E60" s="184">
        <v>2049</v>
      </c>
      <c r="F60" s="1">
        <v>0</v>
      </c>
      <c r="G60" s="26">
        <f t="shared" si="50"/>
        <v>0</v>
      </c>
      <c r="H60" s="18" t="str">
        <f t="shared" si="51"/>
        <v>@@@</v>
      </c>
      <c r="I60" s="30">
        <v>0</v>
      </c>
      <c r="J60">
        <f t="shared" si="52"/>
        <v>0</v>
      </c>
      <c r="K60">
        <f t="shared" si="53"/>
        <v>1</v>
      </c>
      <c r="L60">
        <f t="shared" si="54"/>
        <v>1</v>
      </c>
      <c r="M60" s="18">
        <v>2</v>
      </c>
      <c r="N60">
        <f t="shared" si="55"/>
        <v>1</v>
      </c>
      <c r="O60">
        <f t="shared" si="56"/>
        <v>100</v>
      </c>
      <c r="P60">
        <f t="shared" si="56"/>
        <v>1</v>
      </c>
      <c r="Q60">
        <f t="shared" si="56"/>
        <v>100</v>
      </c>
      <c r="R60" s="1">
        <v>1</v>
      </c>
      <c r="S60" t="str">
        <f t="shared" si="57"/>
        <v>set:items.json image:decoration_1</v>
      </c>
      <c r="T60" t="str">
        <f t="shared" si="58"/>
        <v>decorate_tag_1</v>
      </c>
      <c r="U60" s="1">
        <v>1</v>
      </c>
      <c r="V60" s="1">
        <f t="shared" si="33"/>
        <v>2049</v>
      </c>
      <c r="W60" s="1" t="s">
        <v>198</v>
      </c>
      <c r="X60" s="131" t="s">
        <v>73</v>
      </c>
      <c r="Y60" s="129" t="s">
        <v>73</v>
      </c>
      <c r="Z60">
        <v>2676</v>
      </c>
      <c r="AA60" s="7" t="str">
        <f t="shared" si="59"/>
        <v>g1047_prop_2049</v>
      </c>
      <c r="AB60" t="str">
        <f t="shared" si="60"/>
        <v>set:blockcity_items.json image:g1047_prop_2049</v>
      </c>
      <c r="AC60" t="str">
        <f t="shared" si="61"/>
        <v>magazine.mesh</v>
      </c>
      <c r="AD60" t="str">
        <f t="shared" si="61"/>
        <v>idle</v>
      </c>
      <c r="AE60">
        <f t="shared" si="61"/>
        <v>0</v>
      </c>
      <c r="AF60">
        <f t="shared" si="61"/>
        <v>0</v>
      </c>
      <c r="AG60">
        <f t="shared" si="61"/>
        <v>0.1</v>
      </c>
      <c r="AH60" t="str">
        <f t="shared" si="61"/>
        <v>gui_blockcity_sit_down</v>
      </c>
      <c r="AI60" t="str">
        <f t="shared" si="61"/>
        <v>gui_blockcity_stand_up</v>
      </c>
      <c r="AJ60" t="str">
        <f t="shared" si="61"/>
        <v>@@@</v>
      </c>
      <c r="AK60" t="str">
        <f t="shared" si="61"/>
        <v>set:blockcity_main_tip.json image:mini_tip_pre</v>
      </c>
      <c r="AL60" s="43" t="str">
        <f t="shared" si="62"/>
        <v>/pangu ai 2676 1</v>
      </c>
    </row>
    <row r="61" spans="1:38">
      <c r="A61">
        <f t="shared" si="48"/>
        <v>59</v>
      </c>
      <c r="B61" s="1" t="str">
        <f t="shared" si="20"/>
        <v>1100059</v>
      </c>
      <c r="C61" s="30" t="s">
        <v>90</v>
      </c>
      <c r="D61" s="30" t="str">
        <f t="shared" si="49"/>
        <v>body</v>
      </c>
      <c r="E61" s="184">
        <v>2050</v>
      </c>
      <c r="F61" s="1">
        <v>0</v>
      </c>
      <c r="G61" s="26">
        <f t="shared" si="50"/>
        <v>0</v>
      </c>
      <c r="H61" s="18" t="str">
        <f t="shared" si="51"/>
        <v>@@@</v>
      </c>
      <c r="I61" s="30">
        <v>0</v>
      </c>
      <c r="J61">
        <f t="shared" si="52"/>
        <v>0</v>
      </c>
      <c r="K61">
        <f t="shared" si="53"/>
        <v>1</v>
      </c>
      <c r="L61">
        <f t="shared" si="54"/>
        <v>1</v>
      </c>
      <c r="M61" s="18">
        <v>2</v>
      </c>
      <c r="N61">
        <f t="shared" si="55"/>
        <v>1</v>
      </c>
      <c r="O61">
        <f t="shared" si="56"/>
        <v>100</v>
      </c>
      <c r="P61">
        <f t="shared" si="56"/>
        <v>1</v>
      </c>
      <c r="Q61">
        <f t="shared" si="56"/>
        <v>100</v>
      </c>
      <c r="R61" s="1">
        <v>1</v>
      </c>
      <c r="S61" t="str">
        <f t="shared" si="57"/>
        <v>set:items.json image:decoration_1</v>
      </c>
      <c r="T61" t="str">
        <f t="shared" si="58"/>
        <v>decorate_tag_1</v>
      </c>
      <c r="U61" s="1">
        <v>1</v>
      </c>
      <c r="V61" s="1">
        <f t="shared" si="33"/>
        <v>2050</v>
      </c>
      <c r="W61" s="1" t="s">
        <v>198</v>
      </c>
      <c r="X61" s="131" t="s">
        <v>73</v>
      </c>
      <c r="Y61" s="129" t="s">
        <v>73</v>
      </c>
      <c r="Z61">
        <v>2677</v>
      </c>
      <c r="AA61" s="7" t="str">
        <f t="shared" si="59"/>
        <v>g1047_prop_2050</v>
      </c>
      <c r="AB61" t="str">
        <f t="shared" si="60"/>
        <v>set:blockcity_items.json image:g1047_prop_2050</v>
      </c>
      <c r="AC61" t="str">
        <f t="shared" si="61"/>
        <v>magazine.mesh</v>
      </c>
      <c r="AD61" t="str">
        <f t="shared" si="61"/>
        <v>idle</v>
      </c>
      <c r="AE61">
        <f t="shared" si="61"/>
        <v>0</v>
      </c>
      <c r="AF61">
        <f t="shared" si="61"/>
        <v>0</v>
      </c>
      <c r="AG61">
        <f t="shared" si="61"/>
        <v>0.1</v>
      </c>
      <c r="AH61" t="str">
        <f t="shared" si="61"/>
        <v>gui_blockcity_sit_down</v>
      </c>
      <c r="AI61" t="str">
        <f t="shared" si="61"/>
        <v>gui_blockcity_stand_up</v>
      </c>
      <c r="AJ61" t="str">
        <f t="shared" si="61"/>
        <v>@@@</v>
      </c>
      <c r="AK61" t="str">
        <f t="shared" si="61"/>
        <v>set:blockcity_main_tip.json image:mini_tip_pre</v>
      </c>
      <c r="AL61" s="43" t="str">
        <f t="shared" si="62"/>
        <v>/pangu ai 2677 1</v>
      </c>
    </row>
    <row r="62" spans="1:38">
      <c r="A62">
        <f t="shared" si="48"/>
        <v>60</v>
      </c>
      <c r="B62" s="1" t="str">
        <f t="shared" si="20"/>
        <v>1100060</v>
      </c>
      <c r="C62" s="30" t="s">
        <v>90</v>
      </c>
      <c r="D62" s="30" t="str">
        <f t="shared" si="49"/>
        <v>body</v>
      </c>
      <c r="E62" s="184">
        <v>2051</v>
      </c>
      <c r="F62" s="1">
        <v>0</v>
      </c>
      <c r="G62" s="26">
        <f t="shared" si="50"/>
        <v>0</v>
      </c>
      <c r="H62" s="18" t="str">
        <f t="shared" si="51"/>
        <v>@@@</v>
      </c>
      <c r="I62" s="30">
        <v>0</v>
      </c>
      <c r="J62">
        <f t="shared" si="52"/>
        <v>0</v>
      </c>
      <c r="K62">
        <f t="shared" si="53"/>
        <v>1</v>
      </c>
      <c r="L62">
        <f t="shared" si="54"/>
        <v>1</v>
      </c>
      <c r="M62" s="18">
        <v>2</v>
      </c>
      <c r="N62">
        <f t="shared" si="55"/>
        <v>1</v>
      </c>
      <c r="O62">
        <f t="shared" si="56"/>
        <v>100</v>
      </c>
      <c r="P62">
        <f t="shared" si="56"/>
        <v>1</v>
      </c>
      <c r="Q62">
        <f t="shared" si="56"/>
        <v>100</v>
      </c>
      <c r="R62" s="1">
        <v>1</v>
      </c>
      <c r="S62" t="str">
        <f t="shared" si="57"/>
        <v>set:items.json image:decoration_1</v>
      </c>
      <c r="T62" t="str">
        <f t="shared" si="58"/>
        <v>decorate_tag_1</v>
      </c>
      <c r="U62" s="1">
        <v>1</v>
      </c>
      <c r="V62" s="1">
        <f t="shared" si="33"/>
        <v>2051</v>
      </c>
      <c r="W62" s="1" t="s">
        <v>198</v>
      </c>
      <c r="X62" s="131" t="s">
        <v>73</v>
      </c>
      <c r="Y62" s="129" t="s">
        <v>73</v>
      </c>
      <c r="Z62">
        <v>2678</v>
      </c>
      <c r="AA62" s="7" t="str">
        <f t="shared" si="59"/>
        <v>g1047_prop_2051</v>
      </c>
      <c r="AB62" t="str">
        <f t="shared" si="60"/>
        <v>set:blockcity_items.json image:g1047_prop_2051</v>
      </c>
      <c r="AC62" t="str">
        <f t="shared" si="61"/>
        <v>magazine.mesh</v>
      </c>
      <c r="AD62" t="str">
        <f t="shared" si="61"/>
        <v>idle</v>
      </c>
      <c r="AE62">
        <f t="shared" si="61"/>
        <v>0</v>
      </c>
      <c r="AF62">
        <f t="shared" si="61"/>
        <v>0</v>
      </c>
      <c r="AG62">
        <f t="shared" si="61"/>
        <v>0.1</v>
      </c>
      <c r="AH62" t="str">
        <f t="shared" si="61"/>
        <v>gui_blockcity_sit_down</v>
      </c>
      <c r="AI62" t="str">
        <f t="shared" si="61"/>
        <v>gui_blockcity_stand_up</v>
      </c>
      <c r="AJ62" t="str">
        <f t="shared" si="61"/>
        <v>@@@</v>
      </c>
      <c r="AK62" t="str">
        <f t="shared" si="61"/>
        <v>set:blockcity_main_tip.json image:mini_tip_pre</v>
      </c>
      <c r="AL62" s="43" t="str">
        <f t="shared" si="62"/>
        <v>/pangu ai 2678 1</v>
      </c>
    </row>
    <row r="63" spans="1:38">
      <c r="A63">
        <f t="shared" si="48"/>
        <v>61</v>
      </c>
      <c r="B63" s="1" t="str">
        <f t="shared" si="20"/>
        <v>1100061</v>
      </c>
      <c r="C63" s="30" t="s">
        <v>90</v>
      </c>
      <c r="D63" s="30" t="str">
        <f t="shared" si="49"/>
        <v>body</v>
      </c>
      <c r="E63" s="184">
        <v>2052</v>
      </c>
      <c r="F63" s="1">
        <v>0</v>
      </c>
      <c r="G63" s="26">
        <f t="shared" si="50"/>
        <v>0</v>
      </c>
      <c r="H63" s="18" t="str">
        <f t="shared" si="51"/>
        <v>@@@</v>
      </c>
      <c r="I63" s="30">
        <v>0</v>
      </c>
      <c r="J63">
        <f t="shared" si="52"/>
        <v>0</v>
      </c>
      <c r="K63">
        <f t="shared" si="53"/>
        <v>1</v>
      </c>
      <c r="L63">
        <f t="shared" si="54"/>
        <v>1</v>
      </c>
      <c r="M63" s="18">
        <v>2</v>
      </c>
      <c r="N63">
        <f t="shared" si="55"/>
        <v>1</v>
      </c>
      <c r="O63">
        <f t="shared" si="56"/>
        <v>100</v>
      </c>
      <c r="P63">
        <f t="shared" si="56"/>
        <v>1</v>
      </c>
      <c r="Q63">
        <f t="shared" si="56"/>
        <v>100</v>
      </c>
      <c r="R63" s="1">
        <v>1</v>
      </c>
      <c r="S63" t="str">
        <f t="shared" si="57"/>
        <v>set:items.json image:decoration_1</v>
      </c>
      <c r="T63" t="str">
        <f t="shared" si="58"/>
        <v>decorate_tag_1</v>
      </c>
      <c r="U63" s="1">
        <v>1</v>
      </c>
      <c r="V63" s="1">
        <f t="shared" si="33"/>
        <v>2052</v>
      </c>
      <c r="W63" s="1" t="s">
        <v>198</v>
      </c>
      <c r="X63" s="131" t="s">
        <v>73</v>
      </c>
      <c r="Y63" s="129" t="s">
        <v>73</v>
      </c>
      <c r="Z63">
        <v>2679</v>
      </c>
      <c r="AA63" s="7" t="str">
        <f t="shared" si="59"/>
        <v>g1047_prop_2052</v>
      </c>
      <c r="AB63" t="str">
        <f t="shared" si="60"/>
        <v>set:blockcity_items.json image:g1047_prop_2052</v>
      </c>
      <c r="AC63" t="str">
        <f t="shared" si="61"/>
        <v>magazine.mesh</v>
      </c>
      <c r="AD63" t="str">
        <f t="shared" si="61"/>
        <v>idle</v>
      </c>
      <c r="AE63">
        <f t="shared" si="61"/>
        <v>0</v>
      </c>
      <c r="AF63">
        <f t="shared" si="61"/>
        <v>0</v>
      </c>
      <c r="AG63">
        <f t="shared" si="61"/>
        <v>0.1</v>
      </c>
      <c r="AH63" t="str">
        <f t="shared" si="61"/>
        <v>gui_blockcity_sit_down</v>
      </c>
      <c r="AI63" t="str">
        <f t="shared" si="61"/>
        <v>gui_blockcity_stand_up</v>
      </c>
      <c r="AJ63" t="str">
        <f t="shared" si="61"/>
        <v>@@@</v>
      </c>
      <c r="AK63" t="str">
        <f t="shared" si="61"/>
        <v>set:blockcity_main_tip.json image:mini_tip_pre</v>
      </c>
      <c r="AL63" s="43" t="str">
        <f t="shared" si="62"/>
        <v>/pangu ai 2679 1</v>
      </c>
    </row>
    <row r="64" spans="1:38">
      <c r="A64">
        <f t="shared" si="48"/>
        <v>62</v>
      </c>
      <c r="B64" s="1" t="str">
        <f t="shared" si="20"/>
        <v>1100062</v>
      </c>
      <c r="C64" s="30" t="s">
        <v>90</v>
      </c>
      <c r="D64" s="30" t="str">
        <f t="shared" si="49"/>
        <v>body</v>
      </c>
      <c r="E64" s="184">
        <v>2053</v>
      </c>
      <c r="F64" s="1">
        <v>0</v>
      </c>
      <c r="G64" s="26">
        <f t="shared" si="50"/>
        <v>0</v>
      </c>
      <c r="H64" s="18" t="str">
        <f t="shared" si="51"/>
        <v>@@@</v>
      </c>
      <c r="I64" s="30">
        <v>0</v>
      </c>
      <c r="J64">
        <f t="shared" si="52"/>
        <v>0</v>
      </c>
      <c r="K64">
        <f t="shared" si="53"/>
        <v>1</v>
      </c>
      <c r="L64">
        <f t="shared" si="54"/>
        <v>1</v>
      </c>
      <c r="M64" s="18">
        <v>2</v>
      </c>
      <c r="N64">
        <f t="shared" si="55"/>
        <v>1</v>
      </c>
      <c r="O64">
        <f t="shared" si="56"/>
        <v>100</v>
      </c>
      <c r="P64">
        <f t="shared" si="56"/>
        <v>1</v>
      </c>
      <c r="Q64">
        <f t="shared" si="56"/>
        <v>100</v>
      </c>
      <c r="R64" s="1">
        <v>1</v>
      </c>
      <c r="S64" t="str">
        <f t="shared" si="57"/>
        <v>set:items.json image:decoration_1</v>
      </c>
      <c r="T64" t="str">
        <f t="shared" si="58"/>
        <v>decorate_tag_1</v>
      </c>
      <c r="U64" s="1">
        <v>1</v>
      </c>
      <c r="V64" s="1">
        <f t="shared" si="33"/>
        <v>2053</v>
      </c>
      <c r="W64" s="1" t="s">
        <v>198</v>
      </c>
      <c r="X64" s="131" t="s">
        <v>73</v>
      </c>
      <c r="Y64" s="129" t="s">
        <v>73</v>
      </c>
      <c r="Z64">
        <v>2680</v>
      </c>
      <c r="AA64" s="7" t="str">
        <f t="shared" si="59"/>
        <v>g1047_prop_2053</v>
      </c>
      <c r="AB64" t="str">
        <f t="shared" si="60"/>
        <v>set:blockcity_items.json image:g1047_prop_2053</v>
      </c>
      <c r="AC64" t="str">
        <f t="shared" si="61"/>
        <v>magazine.mesh</v>
      </c>
      <c r="AD64" t="str">
        <f t="shared" si="61"/>
        <v>idle</v>
      </c>
      <c r="AE64">
        <f t="shared" si="61"/>
        <v>0</v>
      </c>
      <c r="AF64">
        <f t="shared" si="61"/>
        <v>0</v>
      </c>
      <c r="AG64">
        <f t="shared" si="61"/>
        <v>0.1</v>
      </c>
      <c r="AH64" t="str">
        <f t="shared" si="61"/>
        <v>gui_blockcity_sit_down</v>
      </c>
      <c r="AI64" t="str">
        <f t="shared" si="61"/>
        <v>gui_blockcity_stand_up</v>
      </c>
      <c r="AJ64" t="str">
        <f t="shared" si="61"/>
        <v>@@@</v>
      </c>
      <c r="AK64" t="str">
        <f t="shared" si="61"/>
        <v>set:blockcity_main_tip.json image:mini_tip_pre</v>
      </c>
      <c r="AL64" s="43" t="str">
        <f t="shared" si="62"/>
        <v>/pangu ai 2680 1</v>
      </c>
    </row>
    <row r="65" spans="1:38">
      <c r="A65">
        <f t="shared" si="48"/>
        <v>63</v>
      </c>
      <c r="B65" s="1" t="str">
        <f t="shared" si="20"/>
        <v>1100063</v>
      </c>
      <c r="C65" s="30" t="s">
        <v>90</v>
      </c>
      <c r="D65" s="30" t="str">
        <f t="shared" si="49"/>
        <v>body</v>
      </c>
      <c r="E65" s="184">
        <v>2054</v>
      </c>
      <c r="F65" s="1">
        <v>0</v>
      </c>
      <c r="G65" s="26">
        <f t="shared" si="50"/>
        <v>0</v>
      </c>
      <c r="H65" s="18" t="str">
        <f t="shared" si="51"/>
        <v>@@@</v>
      </c>
      <c r="I65" s="30">
        <v>0</v>
      </c>
      <c r="J65">
        <f t="shared" si="52"/>
        <v>0</v>
      </c>
      <c r="K65">
        <f t="shared" si="53"/>
        <v>1</v>
      </c>
      <c r="L65">
        <f t="shared" si="54"/>
        <v>1</v>
      </c>
      <c r="M65" s="18">
        <v>2</v>
      </c>
      <c r="N65">
        <f t="shared" si="55"/>
        <v>1</v>
      </c>
      <c r="O65">
        <f t="shared" si="56"/>
        <v>100</v>
      </c>
      <c r="P65">
        <f t="shared" si="56"/>
        <v>1</v>
      </c>
      <c r="Q65">
        <f t="shared" si="56"/>
        <v>100</v>
      </c>
      <c r="R65" s="1">
        <v>1</v>
      </c>
      <c r="S65" t="str">
        <f t="shared" si="57"/>
        <v>set:items.json image:decoration_1</v>
      </c>
      <c r="T65" t="str">
        <f t="shared" si="58"/>
        <v>decorate_tag_1</v>
      </c>
      <c r="U65" s="1">
        <v>1</v>
      </c>
      <c r="V65" s="1">
        <f t="shared" si="33"/>
        <v>2054</v>
      </c>
      <c r="W65" s="1" t="s">
        <v>198</v>
      </c>
      <c r="X65" s="131" t="s">
        <v>73</v>
      </c>
      <c r="Y65" s="129" t="s">
        <v>73</v>
      </c>
      <c r="Z65">
        <v>2681</v>
      </c>
      <c r="AA65" s="7" t="str">
        <f t="shared" si="59"/>
        <v>g1047_prop_2054</v>
      </c>
      <c r="AB65" t="str">
        <f t="shared" si="60"/>
        <v>set:blockcity_items.json image:g1047_prop_2054</v>
      </c>
      <c r="AC65" t="str">
        <f t="shared" si="61"/>
        <v>magazine.mesh</v>
      </c>
      <c r="AD65" t="str">
        <f t="shared" si="61"/>
        <v>idle</v>
      </c>
      <c r="AE65">
        <f t="shared" si="61"/>
        <v>0</v>
      </c>
      <c r="AF65">
        <f t="shared" si="61"/>
        <v>0</v>
      </c>
      <c r="AG65">
        <f t="shared" si="61"/>
        <v>0.1</v>
      </c>
      <c r="AH65" t="str">
        <f t="shared" si="61"/>
        <v>gui_blockcity_sit_down</v>
      </c>
      <c r="AI65" t="str">
        <f t="shared" si="61"/>
        <v>gui_blockcity_stand_up</v>
      </c>
      <c r="AJ65" t="str">
        <f t="shared" si="61"/>
        <v>@@@</v>
      </c>
      <c r="AK65" t="str">
        <f t="shared" si="61"/>
        <v>set:blockcity_main_tip.json image:mini_tip_pre</v>
      </c>
      <c r="AL65" s="43" t="str">
        <f t="shared" si="62"/>
        <v>/pangu ai 2681 1</v>
      </c>
    </row>
    <row r="66" spans="1:38">
      <c r="A66">
        <f t="shared" si="48"/>
        <v>64</v>
      </c>
      <c r="B66" s="1" t="str">
        <f t="shared" si="20"/>
        <v>1100064</v>
      </c>
      <c r="C66" s="30" t="s">
        <v>90</v>
      </c>
      <c r="D66" s="30" t="str">
        <f t="shared" si="49"/>
        <v>body</v>
      </c>
      <c r="E66" s="184">
        <v>2055</v>
      </c>
      <c r="F66" s="1">
        <v>0</v>
      </c>
      <c r="G66" s="26">
        <f t="shared" si="50"/>
        <v>0</v>
      </c>
      <c r="H66" s="18" t="str">
        <f t="shared" si="51"/>
        <v>@@@</v>
      </c>
      <c r="I66" s="30">
        <v>0</v>
      </c>
      <c r="J66">
        <f t="shared" si="52"/>
        <v>0</v>
      </c>
      <c r="K66">
        <f t="shared" si="53"/>
        <v>1</v>
      </c>
      <c r="L66">
        <f t="shared" si="54"/>
        <v>1</v>
      </c>
      <c r="M66" s="18">
        <v>2</v>
      </c>
      <c r="N66">
        <f t="shared" si="55"/>
        <v>1</v>
      </c>
      <c r="O66">
        <f t="shared" si="56"/>
        <v>100</v>
      </c>
      <c r="P66">
        <f t="shared" si="56"/>
        <v>1</v>
      </c>
      <c r="Q66">
        <f t="shared" si="56"/>
        <v>100</v>
      </c>
      <c r="R66" s="1">
        <v>1</v>
      </c>
      <c r="S66" t="str">
        <f t="shared" si="57"/>
        <v>set:items.json image:decoration_1</v>
      </c>
      <c r="T66" t="str">
        <f t="shared" si="58"/>
        <v>decorate_tag_1</v>
      </c>
      <c r="U66" s="1">
        <v>1</v>
      </c>
      <c r="V66" s="1">
        <f t="shared" si="33"/>
        <v>2055</v>
      </c>
      <c r="W66" s="1" t="s">
        <v>198</v>
      </c>
      <c r="X66" s="131" t="s">
        <v>73</v>
      </c>
      <c r="Y66" s="129" t="s">
        <v>73</v>
      </c>
      <c r="Z66">
        <v>2682</v>
      </c>
      <c r="AA66" s="7" t="str">
        <f t="shared" si="59"/>
        <v>g1047_prop_2055</v>
      </c>
      <c r="AB66" t="str">
        <f t="shared" si="60"/>
        <v>set:blockcity_items.json image:g1047_prop_2055</v>
      </c>
      <c r="AC66" t="str">
        <f t="shared" si="61"/>
        <v>magazine.mesh</v>
      </c>
      <c r="AD66" t="str">
        <f t="shared" si="61"/>
        <v>idle</v>
      </c>
      <c r="AE66">
        <f t="shared" si="61"/>
        <v>0</v>
      </c>
      <c r="AF66">
        <f t="shared" si="61"/>
        <v>0</v>
      </c>
      <c r="AG66">
        <f t="shared" si="61"/>
        <v>0.1</v>
      </c>
      <c r="AH66" t="str">
        <f t="shared" si="61"/>
        <v>gui_blockcity_sit_down</v>
      </c>
      <c r="AI66" t="str">
        <f t="shared" si="61"/>
        <v>gui_blockcity_stand_up</v>
      </c>
      <c r="AJ66" t="str">
        <f t="shared" si="61"/>
        <v>@@@</v>
      </c>
      <c r="AK66" t="str">
        <f t="shared" si="61"/>
        <v>set:blockcity_main_tip.json image:mini_tip_pre</v>
      </c>
      <c r="AL66" s="43" t="str">
        <f t="shared" si="62"/>
        <v>/pangu ai 2682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/>
  <cols>
    <col min="2" max="2" width="31" customWidth="1"/>
  </cols>
  <sheetData>
    <row r="1" spans="1:5" ht="16.5">
      <c r="A1" s="14" t="s">
        <v>43</v>
      </c>
      <c r="B1" s="14" t="s">
        <v>1048</v>
      </c>
      <c r="C1" s="14" t="s">
        <v>1049</v>
      </c>
      <c r="D1" s="14" t="s">
        <v>1050</v>
      </c>
      <c r="E1" s="14" t="s">
        <v>668</v>
      </c>
    </row>
    <row r="2" spans="1:5">
      <c r="A2" s="15" t="s">
        <v>1051</v>
      </c>
      <c r="B2" s="15" t="s">
        <v>756</v>
      </c>
      <c r="C2" s="15" t="s">
        <v>1052</v>
      </c>
      <c r="D2" s="15" t="s">
        <v>755</v>
      </c>
      <c r="E2" s="15" t="s">
        <v>1053</v>
      </c>
    </row>
    <row r="3" spans="1:5" ht="16.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/>
  <cols>
    <col min="2" max="11" width="9" style="12"/>
  </cols>
  <sheetData>
    <row r="1" spans="1:11">
      <c r="A1" t="s">
        <v>43</v>
      </c>
      <c r="B1" s="13" t="s">
        <v>44</v>
      </c>
      <c r="C1" s="13" t="s">
        <v>8</v>
      </c>
      <c r="D1" s="13" t="s">
        <v>67</v>
      </c>
      <c r="E1" s="13" t="s">
        <v>1054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>
      <c r="A3">
        <v>2</v>
      </c>
      <c r="B3" s="12" t="str">
        <f>方块表!I5</f>
        <v>鹅卵石</v>
      </c>
      <c r="C3" s="12">
        <v>1</v>
      </c>
      <c r="D3" s="132" t="s">
        <v>73</v>
      </c>
      <c r="E3" s="12">
        <f>方块表!E5</f>
        <v>4</v>
      </c>
      <c r="F3" s="13">
        <f>方块表!F5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方块表!G5</f>
        <v>1</v>
      </c>
    </row>
    <row r="4" spans="1:11">
      <c r="A4">
        <v>3</v>
      </c>
      <c r="B4" s="12" t="str">
        <f>方块表!I6</f>
        <v>草方块</v>
      </c>
      <c r="C4" s="12">
        <v>1</v>
      </c>
      <c r="D4" s="132" t="s">
        <v>73</v>
      </c>
      <c r="E4" s="12">
        <f>方块表!E6</f>
        <v>2</v>
      </c>
      <c r="F4" s="13">
        <f>方块表!F6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方块表!G6</f>
        <v>1</v>
      </c>
    </row>
    <row r="5" spans="1:11">
      <c r="A5">
        <v>4</v>
      </c>
      <c r="B5" s="12" t="str">
        <f>方块表!I7</f>
        <v>泥土</v>
      </c>
      <c r="C5" s="12">
        <v>1</v>
      </c>
      <c r="D5" s="132" t="s">
        <v>73</v>
      </c>
      <c r="E5" s="12">
        <f>方块表!E7</f>
        <v>3</v>
      </c>
      <c r="F5" s="13">
        <f>方块表!F7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方块表!G7</f>
        <v>1</v>
      </c>
    </row>
    <row r="6" spans="1:11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>
      <c r="A12">
        <v>11</v>
      </c>
      <c r="B12" s="12" t="str">
        <f>方块表!I4</f>
        <v>沙子</v>
      </c>
      <c r="C12" s="12">
        <v>1</v>
      </c>
      <c r="D12" s="132" t="s">
        <v>73</v>
      </c>
      <c r="E12" s="12">
        <f>方块表!E4</f>
        <v>12</v>
      </c>
      <c r="F12" s="13">
        <f>方块表!F4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方块表!G4</f>
        <v>1</v>
      </c>
    </row>
    <row r="13" spans="1:11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>
      <c r="A17">
        <v>16</v>
      </c>
      <c r="B17" s="12" t="str">
        <f>方块表!I61</f>
        <v>黄色混凝土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4</v>
      </c>
      <c r="G17" s="13">
        <v>1</v>
      </c>
      <c r="H17" s="12">
        <v>1</v>
      </c>
      <c r="I17" s="13" t="str">
        <f t="shared" si="0"/>
        <v>黄色混凝土</v>
      </c>
      <c r="J17" s="13">
        <f t="shared" si="1"/>
        <v>8</v>
      </c>
      <c r="K17" s="13">
        <f>方块表!G61</f>
        <v>3</v>
      </c>
    </row>
    <row r="18" spans="1:11">
      <c r="A18">
        <v>17</v>
      </c>
      <c r="B18" s="12" t="str">
        <f>方块表!I62</f>
        <v>浅绿色混凝土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5</v>
      </c>
      <c r="G18" s="13">
        <v>1</v>
      </c>
      <c r="H18" s="12">
        <v>1</v>
      </c>
      <c r="I18" s="13" t="str">
        <f t="shared" si="0"/>
        <v>浅绿色混凝土</v>
      </c>
      <c r="J18" s="13">
        <f t="shared" si="1"/>
        <v>8</v>
      </c>
      <c r="K18" s="13">
        <f>方块表!G62</f>
        <v>3</v>
      </c>
    </row>
    <row r="19" spans="1:11">
      <c r="A19">
        <v>18</v>
      </c>
      <c r="B19" s="12" t="str">
        <f>方块表!I63</f>
        <v>粉色混凝土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6</v>
      </c>
      <c r="G19" s="13">
        <v>1</v>
      </c>
      <c r="H19" s="12">
        <v>1</v>
      </c>
      <c r="I19" s="13" t="str">
        <f t="shared" si="0"/>
        <v>粉色混凝土</v>
      </c>
      <c r="J19" s="13">
        <f t="shared" si="1"/>
        <v>8</v>
      </c>
      <c r="K19" s="13">
        <f>方块表!G63</f>
        <v>3</v>
      </c>
    </row>
    <row r="20" spans="1:11">
      <c r="A20">
        <v>19</v>
      </c>
      <c r="B20" s="12" t="str">
        <f>方块表!I64</f>
        <v>灰色混凝土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7</v>
      </c>
      <c r="G20" s="13">
        <v>1</v>
      </c>
      <c r="H20" s="12">
        <v>1</v>
      </c>
      <c r="I20" s="13" t="str">
        <f t="shared" si="0"/>
        <v>灰色混凝土</v>
      </c>
      <c r="J20" s="13">
        <f t="shared" si="1"/>
        <v>8</v>
      </c>
      <c r="K20" s="13">
        <f>方块表!G64</f>
        <v>3</v>
      </c>
    </row>
    <row r="21" spans="1:11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>
      <c r="A22">
        <v>21</v>
      </c>
      <c r="B22" s="12" t="str">
        <f>方块表!I177</f>
        <v>高草</v>
      </c>
      <c r="C22" s="12">
        <v>1</v>
      </c>
      <c r="D22" s="132" t="s">
        <v>73</v>
      </c>
      <c r="E22" s="12">
        <f>方块表!E177</f>
        <v>31</v>
      </c>
      <c r="F22" s="13">
        <f>方块表!F177</f>
        <v>2</v>
      </c>
      <c r="G22" s="13">
        <v>1</v>
      </c>
      <c r="H22" s="12">
        <v>1</v>
      </c>
      <c r="I22" s="13" t="str">
        <f t="shared" si="0"/>
        <v>高草</v>
      </c>
      <c r="J22" s="13">
        <f t="shared" si="1"/>
        <v>7</v>
      </c>
      <c r="K22" s="13">
        <f>方块表!G177</f>
        <v>4</v>
      </c>
    </row>
    <row r="23" spans="1:11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>
      <c r="A24">
        <v>23</v>
      </c>
      <c r="B24" s="12" t="str">
        <f>方块表!I65</f>
        <v>浅灰色混凝土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8</v>
      </c>
      <c r="G24" s="13">
        <v>1</v>
      </c>
      <c r="H24" s="12">
        <v>1</v>
      </c>
      <c r="I24" s="13" t="str">
        <f t="shared" si="0"/>
        <v>浅灰色混凝土</v>
      </c>
      <c r="J24" s="13">
        <f t="shared" si="1"/>
        <v>8</v>
      </c>
      <c r="K24" s="13">
        <f>方块表!G65</f>
        <v>3</v>
      </c>
    </row>
    <row r="25" spans="1:11">
      <c r="A25">
        <v>24</v>
      </c>
      <c r="B25" s="12" t="str">
        <f>方块表!I66</f>
        <v>青色混凝土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9</v>
      </c>
      <c r="G25" s="13">
        <v>1</v>
      </c>
      <c r="H25" s="12">
        <v>1</v>
      </c>
      <c r="I25" s="13" t="str">
        <f t="shared" si="0"/>
        <v>青色混凝土</v>
      </c>
      <c r="J25" s="13">
        <f t="shared" si="1"/>
        <v>8</v>
      </c>
      <c r="K25" s="13">
        <f>方块表!G66</f>
        <v>3</v>
      </c>
    </row>
    <row r="26" spans="1:11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>
      <c r="A27">
        <v>26</v>
      </c>
      <c r="B27" s="12" t="str">
        <f>方块表!I67</f>
        <v>紫色混凝土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10</v>
      </c>
      <c r="G27" s="13">
        <v>1</v>
      </c>
      <c r="H27" s="12">
        <v>1</v>
      </c>
      <c r="I27" s="13" t="str">
        <f t="shared" si="0"/>
        <v>紫色混凝土</v>
      </c>
      <c r="J27" s="13">
        <f t="shared" si="1"/>
        <v>8</v>
      </c>
      <c r="K27" s="13">
        <f>方块表!G67</f>
        <v>3</v>
      </c>
    </row>
    <row r="28" spans="1:11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>
      <c r="A44">
        <v>43</v>
      </c>
      <c r="B44" s="12" t="str">
        <f>方块表!I147</f>
        <v>白色地毯</v>
      </c>
      <c r="C44" s="12">
        <v>1</v>
      </c>
      <c r="D44" s="132" t="s">
        <v>73</v>
      </c>
      <c r="E44" s="12">
        <f>方块表!E147</f>
        <v>171</v>
      </c>
      <c r="F44" s="13">
        <f>方块表!F147</f>
        <v>0</v>
      </c>
      <c r="G44" s="13">
        <v>2</v>
      </c>
      <c r="H44" s="12">
        <v>1</v>
      </c>
      <c r="I44" s="13" t="str">
        <f t="shared" si="2"/>
        <v>白色地毯</v>
      </c>
      <c r="J44" s="13">
        <f t="shared" si="3"/>
        <v>9</v>
      </c>
      <c r="K44" s="13">
        <f>方块表!G147</f>
        <v>2</v>
      </c>
    </row>
    <row r="45" spans="1:11">
      <c r="A45">
        <v>44</v>
      </c>
      <c r="B45" s="12" t="str">
        <f>方块表!I148</f>
        <v>橙色地毯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1</v>
      </c>
      <c r="G45" s="13">
        <v>2</v>
      </c>
      <c r="H45" s="12">
        <v>1</v>
      </c>
      <c r="I45" s="13" t="str">
        <f t="shared" si="2"/>
        <v>橙色地毯</v>
      </c>
      <c r="J45" s="13">
        <f t="shared" si="3"/>
        <v>9</v>
      </c>
      <c r="K45" s="13">
        <f>方块表!G148</f>
        <v>2</v>
      </c>
    </row>
    <row r="46" spans="1:11">
      <c r="A46">
        <v>45</v>
      </c>
      <c r="B46" s="12" t="str">
        <f>方块表!I68</f>
        <v>蓝色混凝土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11</v>
      </c>
      <c r="G46" s="13">
        <v>2</v>
      </c>
      <c r="H46" s="12">
        <v>1</v>
      </c>
      <c r="I46" s="13" t="str">
        <f t="shared" si="2"/>
        <v>蓝色混凝土</v>
      </c>
      <c r="J46" s="13">
        <f t="shared" si="3"/>
        <v>8</v>
      </c>
      <c r="K46" s="13">
        <f>方块表!G68</f>
        <v>3</v>
      </c>
    </row>
    <row r="47" spans="1:11">
      <c r="A47">
        <v>46</v>
      </c>
      <c r="B47" s="12" t="str">
        <f>方块表!I69</f>
        <v>棕色混凝土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12</v>
      </c>
      <c r="G47" s="13">
        <v>2</v>
      </c>
      <c r="H47" s="12">
        <v>1</v>
      </c>
      <c r="I47" s="13" t="str">
        <f t="shared" si="2"/>
        <v>棕色混凝土</v>
      </c>
      <c r="J47" s="13">
        <f t="shared" si="3"/>
        <v>8</v>
      </c>
      <c r="K47" s="13">
        <f>方块表!G69</f>
        <v>3</v>
      </c>
    </row>
    <row r="48" spans="1:11">
      <c r="A48">
        <v>47</v>
      </c>
      <c r="B48" s="12" t="str">
        <f>方块表!I70</f>
        <v>绿色混凝土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13</v>
      </c>
      <c r="G48" s="13">
        <v>2</v>
      </c>
      <c r="H48" s="12">
        <v>1</v>
      </c>
      <c r="I48" s="13" t="str">
        <f t="shared" si="2"/>
        <v>绿色混凝土</v>
      </c>
      <c r="J48" s="13">
        <f t="shared" si="3"/>
        <v>8</v>
      </c>
      <c r="K48" s="13">
        <f>方块表!G70</f>
        <v>3</v>
      </c>
    </row>
    <row r="49" spans="1:11">
      <c r="A49">
        <v>48</v>
      </c>
      <c r="B49" s="12" t="str">
        <f>方块表!I71</f>
        <v>红色混凝土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14</v>
      </c>
      <c r="G49" s="13">
        <v>2</v>
      </c>
      <c r="H49" s="12">
        <v>1</v>
      </c>
      <c r="I49" s="13" t="str">
        <f t="shared" si="2"/>
        <v>红色混凝土</v>
      </c>
      <c r="J49" s="13">
        <f t="shared" si="3"/>
        <v>8</v>
      </c>
      <c r="K49" s="13">
        <f>方块表!G71</f>
        <v>3</v>
      </c>
    </row>
    <row r="50" spans="1:11">
      <c r="A50">
        <v>49</v>
      </c>
      <c r="B50" s="12" t="str">
        <f>方块表!I72</f>
        <v>黑色混凝土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15</v>
      </c>
      <c r="G50" s="13">
        <v>2</v>
      </c>
      <c r="H50" s="12">
        <v>1</v>
      </c>
      <c r="I50" s="13" t="str">
        <f t="shared" si="2"/>
        <v>黑色混凝土</v>
      </c>
      <c r="J50" s="13">
        <f t="shared" si="3"/>
        <v>8</v>
      </c>
      <c r="K50" s="13">
        <f>方块表!G72</f>
        <v>3</v>
      </c>
    </row>
    <row r="51" spans="1:11">
      <c r="A51">
        <v>50</v>
      </c>
      <c r="B51" s="12" t="str">
        <f>方块表!I73</f>
        <v>鹅卵石板</v>
      </c>
      <c r="C51" s="12">
        <v>1</v>
      </c>
      <c r="D51" s="132" t="s">
        <v>73</v>
      </c>
      <c r="E51" s="12">
        <f>方块表!E73</f>
        <v>44</v>
      </c>
      <c r="F51" s="13">
        <f>方块表!F73</f>
        <v>3</v>
      </c>
      <c r="G51" s="13">
        <v>2</v>
      </c>
      <c r="H51" s="12">
        <v>1</v>
      </c>
      <c r="I51" s="13" t="str">
        <f t="shared" si="2"/>
        <v>鹅卵石板</v>
      </c>
      <c r="J51" s="13">
        <f t="shared" si="3"/>
        <v>8</v>
      </c>
      <c r="K51" s="13">
        <f>方块表!G73</f>
        <v>3</v>
      </c>
    </row>
    <row r="52" spans="1:11">
      <c r="A52">
        <v>51</v>
      </c>
      <c r="B52" s="12" t="str">
        <f>方块表!I74</f>
        <v>砖板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4</v>
      </c>
      <c r="G52" s="13">
        <v>2</v>
      </c>
      <c r="H52" s="12">
        <v>1</v>
      </c>
      <c r="I52" s="13" t="str">
        <f t="shared" si="2"/>
        <v>砖板</v>
      </c>
      <c r="J52" s="13">
        <f t="shared" si="3"/>
        <v>8</v>
      </c>
      <c r="K52" s="13">
        <f>方块表!G74</f>
        <v>3</v>
      </c>
    </row>
    <row r="53" spans="1:11">
      <c r="A53">
        <v>52</v>
      </c>
      <c r="B53" s="12" t="str">
        <f>方块表!I75</f>
        <v>石砖板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5</v>
      </c>
      <c r="G53" s="13">
        <v>2</v>
      </c>
      <c r="H53" s="12">
        <v>1</v>
      </c>
      <c r="I53" s="13" t="str">
        <f t="shared" si="2"/>
        <v>石砖板</v>
      </c>
      <c r="J53" s="13">
        <f t="shared" si="3"/>
        <v>8</v>
      </c>
      <c r="K53" s="13">
        <f>方块表!G75</f>
        <v>3</v>
      </c>
    </row>
    <row r="54" spans="1:11">
      <c r="A54">
        <v>53</v>
      </c>
      <c r="B54" s="12" t="str">
        <f>方块表!I149</f>
        <v>品红色地毯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2</v>
      </c>
      <c r="G54" s="13">
        <v>2</v>
      </c>
      <c r="H54" s="12">
        <v>1</v>
      </c>
      <c r="I54" s="13" t="str">
        <f t="shared" si="2"/>
        <v>品红色地毯</v>
      </c>
      <c r="J54" s="13">
        <f t="shared" si="3"/>
        <v>9</v>
      </c>
      <c r="K54" s="13">
        <f>方块表!G149</f>
        <v>2</v>
      </c>
    </row>
    <row r="55" spans="1:11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>
      <c r="A56">
        <v>55</v>
      </c>
      <c r="B56" s="12" t="str">
        <f>方块表!I150</f>
        <v>浅蓝色地毯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3</v>
      </c>
      <c r="G56" s="13">
        <v>2</v>
      </c>
      <c r="H56" s="12">
        <v>1</v>
      </c>
      <c r="I56" s="13" t="str">
        <f t="shared" si="2"/>
        <v>浅蓝色地毯</v>
      </c>
      <c r="J56" s="13">
        <f t="shared" si="3"/>
        <v>9</v>
      </c>
      <c r="K56" s="13">
        <f>方块表!G150</f>
        <v>2</v>
      </c>
    </row>
    <row r="57" spans="1:11">
      <c r="A57">
        <v>56</v>
      </c>
      <c r="B57" s="12" t="str">
        <f>方块表!I151</f>
        <v>黄色地毯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4</v>
      </c>
      <c r="G57" s="13">
        <v>2</v>
      </c>
      <c r="H57" s="12">
        <v>1</v>
      </c>
      <c r="I57" s="13" t="str">
        <f t="shared" si="2"/>
        <v>黄色地毯</v>
      </c>
      <c r="J57" s="13">
        <f t="shared" si="3"/>
        <v>9</v>
      </c>
      <c r="K57" s="13">
        <f>方块表!G151</f>
        <v>2</v>
      </c>
    </row>
    <row r="58" spans="1:11">
      <c r="A58">
        <v>57</v>
      </c>
      <c r="B58" s="12" t="str">
        <f>方块表!I76</f>
        <v>暗砖板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6</v>
      </c>
      <c r="G58" s="13">
        <v>2</v>
      </c>
      <c r="H58" s="12">
        <v>1</v>
      </c>
      <c r="I58" s="13" t="str">
        <f t="shared" si="2"/>
        <v>暗砖板</v>
      </c>
      <c r="J58" s="13">
        <f t="shared" si="3"/>
        <v>8</v>
      </c>
      <c r="K58" s="13">
        <f>方块表!G76</f>
        <v>3</v>
      </c>
    </row>
    <row r="59" spans="1:11">
      <c r="A59">
        <v>58</v>
      </c>
      <c r="B59" s="12" t="str">
        <f>方块表!I178</f>
        <v>火把</v>
      </c>
      <c r="C59" s="12">
        <v>1</v>
      </c>
      <c r="D59" s="132" t="s">
        <v>73</v>
      </c>
      <c r="E59" s="12">
        <f>方块表!E178</f>
        <v>50</v>
      </c>
      <c r="F59" s="13">
        <f>方块表!F178</f>
        <v>5</v>
      </c>
      <c r="G59" s="13">
        <v>3</v>
      </c>
      <c r="H59" s="12">
        <v>1</v>
      </c>
      <c r="I59" s="13" t="str">
        <f t="shared" si="2"/>
        <v>火把</v>
      </c>
      <c r="J59" s="13">
        <f t="shared" si="3"/>
        <v>7</v>
      </c>
      <c r="K59" s="13">
        <f>方块表!G178</f>
        <v>4</v>
      </c>
    </row>
    <row r="60" spans="1:11">
      <c r="A60">
        <v>59</v>
      </c>
      <c r="B60" s="12" t="str">
        <f>方块表!I152</f>
        <v>浅绿色地毯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5</v>
      </c>
      <c r="G60" s="13">
        <v>3</v>
      </c>
      <c r="H60" s="12">
        <v>1</v>
      </c>
      <c r="I60" s="13" t="str">
        <f t="shared" si="2"/>
        <v>浅绿色地毯</v>
      </c>
      <c r="J60" s="13">
        <f t="shared" si="3"/>
        <v>9</v>
      </c>
      <c r="K60" s="13">
        <f>方块表!G152</f>
        <v>2</v>
      </c>
    </row>
    <row r="61" spans="1:11">
      <c r="A61">
        <v>60</v>
      </c>
      <c r="B61" s="12" t="str">
        <f>方块表!I153</f>
        <v>粉色地毯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6</v>
      </c>
      <c r="G61" s="13">
        <v>3</v>
      </c>
      <c r="H61" s="12">
        <v>1</v>
      </c>
      <c r="I61" s="13" t="str">
        <f t="shared" si="2"/>
        <v>粉色地毯</v>
      </c>
      <c r="J61" s="13">
        <f t="shared" si="3"/>
        <v>9</v>
      </c>
      <c r="K61" s="13">
        <f>方块表!G153</f>
        <v>2</v>
      </c>
    </row>
    <row r="62" spans="1:11">
      <c r="A62">
        <v>61</v>
      </c>
      <c r="B62" s="12" t="str">
        <f>方块表!I154</f>
        <v>灰色地毯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7</v>
      </c>
      <c r="G62" s="13">
        <v>3</v>
      </c>
      <c r="H62" s="12">
        <v>1</v>
      </c>
      <c r="I62" s="13" t="str">
        <f t="shared" si="2"/>
        <v>灰色地毯</v>
      </c>
      <c r="J62" s="13">
        <f t="shared" si="3"/>
        <v>9</v>
      </c>
      <c r="K62" s="13">
        <f>方块表!G154</f>
        <v>2</v>
      </c>
    </row>
    <row r="63" spans="1:11">
      <c r="A63">
        <v>62</v>
      </c>
      <c r="B63" s="12" t="str">
        <f>方块表!I77</f>
        <v>砂石板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1</v>
      </c>
      <c r="G63" s="13">
        <v>3</v>
      </c>
      <c r="H63" s="12">
        <v>1</v>
      </c>
      <c r="I63" s="13" t="str">
        <f t="shared" si="2"/>
        <v>砂石板</v>
      </c>
      <c r="J63" s="13">
        <f t="shared" si="3"/>
        <v>8</v>
      </c>
      <c r="K63" s="13">
        <f>方块表!G77</f>
        <v>3</v>
      </c>
    </row>
    <row r="64" spans="1:11">
      <c r="A64">
        <v>63</v>
      </c>
      <c r="B64" s="12" t="str">
        <f>方块表!I78</f>
        <v>单层橡木板</v>
      </c>
      <c r="C64" s="12">
        <v>1</v>
      </c>
      <c r="D64" s="132" t="s">
        <v>73</v>
      </c>
      <c r="E64" s="12">
        <f>方块表!E78</f>
        <v>126</v>
      </c>
      <c r="F64" s="13">
        <f>方块表!F78</f>
        <v>0</v>
      </c>
      <c r="G64" s="13">
        <v>3</v>
      </c>
      <c r="H64" s="12">
        <v>1</v>
      </c>
      <c r="I64" s="13" t="str">
        <f t="shared" si="2"/>
        <v>单层橡木板</v>
      </c>
      <c r="J64" s="13">
        <f t="shared" si="3"/>
        <v>8</v>
      </c>
      <c r="K64" s="13">
        <f>方块表!G78</f>
        <v>3</v>
      </c>
    </row>
    <row r="65" spans="1:11">
      <c r="A65">
        <v>64</v>
      </c>
      <c r="B65" s="12" t="str">
        <f>方块表!I155</f>
        <v>浅灰色地毯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8</v>
      </c>
      <c r="G65" s="13">
        <v>3</v>
      </c>
      <c r="H65" s="12">
        <v>1</v>
      </c>
      <c r="I65" s="13" t="str">
        <f t="shared" si="2"/>
        <v>浅灰色地毯</v>
      </c>
      <c r="J65" s="13">
        <f t="shared" si="3"/>
        <v>9</v>
      </c>
      <c r="K65" s="13">
        <f>方块表!G155</f>
        <v>2</v>
      </c>
    </row>
    <row r="66" spans="1:11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>
      <c r="A69">
        <v>68</v>
      </c>
      <c r="B69" s="12" t="str">
        <f>方块表!I179</f>
        <v>红石火把</v>
      </c>
      <c r="C69" s="12">
        <v>1</v>
      </c>
      <c r="D69" s="132" t="s">
        <v>73</v>
      </c>
      <c r="E69" s="12">
        <f>方块表!E179</f>
        <v>76</v>
      </c>
      <c r="F69" s="13">
        <f>方块表!F179</f>
        <v>5</v>
      </c>
      <c r="G69" s="13">
        <v>3</v>
      </c>
      <c r="H69" s="12">
        <v>1</v>
      </c>
      <c r="I69" s="13" t="str">
        <f t="shared" si="4"/>
        <v>红石火把</v>
      </c>
      <c r="J69" s="13">
        <f t="shared" si="5"/>
        <v>7</v>
      </c>
      <c r="K69" s="13">
        <f>方块表!G179</f>
        <v>4</v>
      </c>
    </row>
    <row r="70" spans="1:11">
      <c r="A70">
        <v>69</v>
      </c>
      <c r="B70" s="12" t="str">
        <f>方块表!I79</f>
        <v>单层云杉木板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1</v>
      </c>
      <c r="G70" s="13">
        <v>3</v>
      </c>
      <c r="H70" s="12">
        <v>1</v>
      </c>
      <c r="I70" s="13" t="str">
        <f t="shared" si="4"/>
        <v>单层云杉木板</v>
      </c>
      <c r="J70" s="13">
        <f t="shared" si="5"/>
        <v>8</v>
      </c>
      <c r="K70" s="13">
        <f>方块表!G79</f>
        <v>3</v>
      </c>
    </row>
    <row r="71" spans="1:11">
      <c r="A71">
        <v>70</v>
      </c>
      <c r="B71" s="12" t="str">
        <f>方块表!I80</f>
        <v>单层桦树木板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2</v>
      </c>
      <c r="G71" s="13">
        <v>3</v>
      </c>
      <c r="H71" s="12">
        <v>1</v>
      </c>
      <c r="I71" s="13" t="str">
        <f t="shared" si="4"/>
        <v>单层桦树木板</v>
      </c>
      <c r="J71" s="13">
        <f t="shared" si="5"/>
        <v>8</v>
      </c>
      <c r="K71" s="13">
        <f>方块表!G80</f>
        <v>3</v>
      </c>
    </row>
    <row r="72" spans="1:11">
      <c r="A72">
        <v>71</v>
      </c>
      <c r="B72" s="12" t="str">
        <f>方块表!I81</f>
        <v>单层丛林木板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3</v>
      </c>
      <c r="G72" s="13">
        <v>3</v>
      </c>
      <c r="H72" s="12">
        <v>1</v>
      </c>
      <c r="I72" s="13" t="str">
        <f t="shared" si="4"/>
        <v>单层丛林木板</v>
      </c>
      <c r="J72" s="13">
        <f t="shared" si="5"/>
        <v>8</v>
      </c>
      <c r="K72" s="13">
        <f>方块表!G81</f>
        <v>3</v>
      </c>
    </row>
    <row r="73" spans="1:11">
      <c r="A73">
        <v>72</v>
      </c>
      <c r="B73" s="12" t="str">
        <f>方块表!I82</f>
        <v>单层金合欢木板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4</v>
      </c>
      <c r="G73" s="13">
        <v>3</v>
      </c>
      <c r="H73" s="12">
        <v>1</v>
      </c>
      <c r="I73" s="13" t="str">
        <f t="shared" si="4"/>
        <v>单层金合欢木板</v>
      </c>
      <c r="J73" s="13">
        <f t="shared" si="5"/>
        <v>8</v>
      </c>
      <c r="K73" s="13">
        <f>方块表!G82</f>
        <v>3</v>
      </c>
    </row>
    <row r="74" spans="1:11">
      <c r="A74">
        <v>73</v>
      </c>
      <c r="B74" s="12" t="str">
        <f>方块表!I83</f>
        <v>单层暗橡木板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5</v>
      </c>
      <c r="G74" s="13">
        <v>3</v>
      </c>
      <c r="H74" s="12">
        <v>1</v>
      </c>
      <c r="I74" s="13" t="str">
        <f t="shared" si="4"/>
        <v>单层暗橡木板</v>
      </c>
      <c r="J74" s="13">
        <f t="shared" si="5"/>
        <v>8</v>
      </c>
      <c r="K74" s="13">
        <f>方块表!G83</f>
        <v>3</v>
      </c>
    </row>
    <row r="75" spans="1:11">
      <c r="A75">
        <v>74</v>
      </c>
      <c r="B75" s="12" t="str">
        <f>方块表!I84</f>
        <v>鹅卵石楼梯</v>
      </c>
      <c r="C75" s="12">
        <v>1</v>
      </c>
      <c r="D75" s="132" t="s">
        <v>73</v>
      </c>
      <c r="E75" s="12">
        <f>方块表!E84</f>
        <v>67</v>
      </c>
      <c r="F75" s="13">
        <f>方块表!F84</f>
        <v>0</v>
      </c>
      <c r="G75" s="13">
        <v>3</v>
      </c>
      <c r="H75" s="12">
        <v>1</v>
      </c>
      <c r="I75" s="13" t="str">
        <f t="shared" si="4"/>
        <v>鹅卵石楼梯</v>
      </c>
      <c r="J75" s="13">
        <f t="shared" si="5"/>
        <v>8</v>
      </c>
      <c r="K75" s="13">
        <f>方块表!G84</f>
        <v>3</v>
      </c>
    </row>
    <row r="76" spans="1:11">
      <c r="A76">
        <v>75</v>
      </c>
      <c r="B76" s="12" t="str">
        <f>方块表!I85</f>
        <v>砖块楼梯</v>
      </c>
      <c r="C76" s="12">
        <v>1</v>
      </c>
      <c r="D76" s="132" t="s">
        <v>73</v>
      </c>
      <c r="E76" s="12">
        <f>方块表!E85</f>
        <v>108</v>
      </c>
      <c r="F76" s="13">
        <f>方块表!F85</f>
        <v>0</v>
      </c>
      <c r="G76" s="13">
        <v>3</v>
      </c>
      <c r="H76" s="12">
        <v>1</v>
      </c>
      <c r="I76" s="13" t="str">
        <f t="shared" si="4"/>
        <v>砖块楼梯</v>
      </c>
      <c r="J76" s="13">
        <f t="shared" si="5"/>
        <v>8</v>
      </c>
      <c r="K76" s="13">
        <f>方块表!G85</f>
        <v>3</v>
      </c>
    </row>
    <row r="77" spans="1:11">
      <c r="A77">
        <v>76</v>
      </c>
      <c r="B77" s="12" t="str">
        <f>方块表!I86</f>
        <v>石砖楼梯</v>
      </c>
      <c r="C77" s="12">
        <v>1</v>
      </c>
      <c r="D77" s="132" t="s">
        <v>73</v>
      </c>
      <c r="E77" s="12">
        <f>方块表!E86</f>
        <v>109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石砖楼梯</v>
      </c>
      <c r="J77" s="13">
        <f t="shared" si="5"/>
        <v>8</v>
      </c>
      <c r="K77" s="13">
        <f>方块表!G86</f>
        <v>3</v>
      </c>
    </row>
    <row r="78" spans="1:11">
      <c r="A78">
        <v>77</v>
      </c>
      <c r="B78" s="12" t="str">
        <f>方块表!I87</f>
        <v>暗砖楼梯</v>
      </c>
      <c r="C78" s="12">
        <v>1</v>
      </c>
      <c r="D78" s="132" t="s">
        <v>73</v>
      </c>
      <c r="E78" s="12">
        <f>方块表!E87</f>
        <v>114</v>
      </c>
      <c r="F78" s="13">
        <f>方块表!F87</f>
        <v>0</v>
      </c>
      <c r="G78" s="13">
        <v>3</v>
      </c>
      <c r="H78" s="12">
        <v>1</v>
      </c>
      <c r="I78" s="13" t="str">
        <f t="shared" si="4"/>
        <v>暗砖楼梯</v>
      </c>
      <c r="J78" s="13">
        <f t="shared" si="5"/>
        <v>8</v>
      </c>
      <c r="K78" s="13">
        <f>方块表!G87</f>
        <v>3</v>
      </c>
    </row>
    <row r="79" spans="1:11">
      <c r="A79">
        <v>78</v>
      </c>
      <c r="B79" s="12" t="str">
        <f>方块表!I88</f>
        <v>砂石楼梯</v>
      </c>
      <c r="C79" s="12">
        <v>1</v>
      </c>
      <c r="D79" s="132" t="s">
        <v>73</v>
      </c>
      <c r="E79" s="12">
        <f>方块表!E88</f>
        <v>128</v>
      </c>
      <c r="F79" s="13">
        <f>方块表!F88</f>
        <v>0</v>
      </c>
      <c r="G79" s="13">
        <v>3</v>
      </c>
      <c r="H79" s="12">
        <v>1</v>
      </c>
      <c r="I79" s="13" t="str">
        <f t="shared" si="4"/>
        <v>砂石楼梯</v>
      </c>
      <c r="J79" s="13">
        <f t="shared" si="5"/>
        <v>8</v>
      </c>
      <c r="K79" s="13">
        <f>方块表!G88</f>
        <v>3</v>
      </c>
    </row>
    <row r="80" spans="1:11">
      <c r="A80">
        <v>79</v>
      </c>
      <c r="B80" s="12" t="str">
        <f>方块表!I89</f>
        <v>橡木楼梯</v>
      </c>
      <c r="C80" s="12">
        <v>1</v>
      </c>
      <c r="D80" s="132" t="s">
        <v>73</v>
      </c>
      <c r="E80" s="12">
        <f>方块表!E89</f>
        <v>53</v>
      </c>
      <c r="F80" s="13">
        <f>方块表!F89</f>
        <v>0</v>
      </c>
      <c r="G80" s="13">
        <v>3</v>
      </c>
      <c r="H80" s="12">
        <v>1</v>
      </c>
      <c r="I80" s="13" t="str">
        <f t="shared" si="4"/>
        <v>橡木楼梯</v>
      </c>
      <c r="J80" s="13">
        <f t="shared" si="5"/>
        <v>8</v>
      </c>
      <c r="K80" s="13">
        <f>方块表!G89</f>
        <v>3</v>
      </c>
    </row>
    <row r="81" spans="1:11">
      <c r="A81">
        <v>80</v>
      </c>
      <c r="B81" s="12" t="str">
        <f>方块表!I90</f>
        <v>云杉木楼梯</v>
      </c>
      <c r="C81" s="12">
        <v>1</v>
      </c>
      <c r="D81" s="132" t="s">
        <v>73</v>
      </c>
      <c r="E81" s="12">
        <f>方块表!E90</f>
        <v>134</v>
      </c>
      <c r="F81" s="13">
        <f>方块表!F90</f>
        <v>0</v>
      </c>
      <c r="G81" s="13">
        <v>3</v>
      </c>
      <c r="H81" s="12">
        <v>1</v>
      </c>
      <c r="I81" s="13" t="str">
        <f t="shared" si="4"/>
        <v>云杉木楼梯</v>
      </c>
      <c r="J81" s="13">
        <f t="shared" si="5"/>
        <v>8</v>
      </c>
      <c r="K81" s="13">
        <f>方块表!G90</f>
        <v>3</v>
      </c>
    </row>
    <row r="82" spans="1:11">
      <c r="A82">
        <v>81</v>
      </c>
      <c r="B82" s="12" t="str">
        <f>方块表!I91</f>
        <v>桦树木楼梯</v>
      </c>
      <c r="C82" s="12">
        <v>1</v>
      </c>
      <c r="D82" s="132" t="s">
        <v>73</v>
      </c>
      <c r="E82" s="12">
        <f>方块表!E91</f>
        <v>135</v>
      </c>
      <c r="F82" s="13">
        <f>方块表!F91</f>
        <v>0</v>
      </c>
      <c r="G82" s="13">
        <v>3</v>
      </c>
      <c r="H82" s="12">
        <v>1</v>
      </c>
      <c r="I82" s="13" t="str">
        <f t="shared" si="4"/>
        <v>桦树木楼梯</v>
      </c>
      <c r="J82" s="13">
        <f t="shared" si="5"/>
        <v>8</v>
      </c>
      <c r="K82" s="13">
        <f>方块表!G91</f>
        <v>3</v>
      </c>
    </row>
    <row r="83" spans="1:11">
      <c r="A83">
        <v>82</v>
      </c>
      <c r="B83" s="12" t="str">
        <f>方块表!I92</f>
        <v>丛林木楼梯</v>
      </c>
      <c r="C83" s="12">
        <v>1</v>
      </c>
      <c r="D83" s="132" t="s">
        <v>73</v>
      </c>
      <c r="E83" s="12">
        <f>方块表!E92</f>
        <v>136</v>
      </c>
      <c r="F83" s="13">
        <f>方块表!F92</f>
        <v>0</v>
      </c>
      <c r="G83" s="13">
        <v>3</v>
      </c>
      <c r="H83" s="12">
        <v>1</v>
      </c>
      <c r="I83" s="13" t="str">
        <f t="shared" si="4"/>
        <v>丛林木楼梯</v>
      </c>
      <c r="J83" s="13">
        <f t="shared" si="5"/>
        <v>8</v>
      </c>
      <c r="K83" s="13">
        <f>方块表!G92</f>
        <v>3</v>
      </c>
    </row>
    <row r="84" spans="1:11">
      <c r="A84">
        <v>83</v>
      </c>
      <c r="B84" s="12" t="str">
        <f>方块表!I93</f>
        <v>暗橡木楼梯</v>
      </c>
      <c r="C84" s="12">
        <v>1</v>
      </c>
      <c r="D84" s="132" t="s">
        <v>73</v>
      </c>
      <c r="E84" s="12">
        <f>方块表!E93</f>
        <v>164</v>
      </c>
      <c r="F84" s="13">
        <f>方块表!F93</f>
        <v>0</v>
      </c>
      <c r="G84" s="13">
        <v>3</v>
      </c>
      <c r="H84" s="12">
        <v>1</v>
      </c>
      <c r="I84" s="13" t="str">
        <f t="shared" si="4"/>
        <v>暗橡木楼梯</v>
      </c>
      <c r="J84" s="13">
        <f t="shared" si="5"/>
        <v>8</v>
      </c>
      <c r="K84" s="13">
        <f>方块表!G93</f>
        <v>3</v>
      </c>
    </row>
    <row r="85" spans="1:11">
      <c r="A85">
        <v>84</v>
      </c>
      <c r="B85" s="12" t="str">
        <f>方块表!I94</f>
        <v>石板</v>
      </c>
      <c r="C85" s="12">
        <v>1</v>
      </c>
      <c r="D85" s="132" t="s">
        <v>73</v>
      </c>
      <c r="E85" s="12">
        <f>方块表!E94</f>
        <v>44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石板</v>
      </c>
      <c r="J85" s="13">
        <f t="shared" si="5"/>
        <v>8</v>
      </c>
      <c r="K85" s="13">
        <f>方块表!G94</f>
        <v>3</v>
      </c>
    </row>
    <row r="86" spans="1:11">
      <c r="A86">
        <v>85</v>
      </c>
      <c r="B86" s="12" t="str">
        <f>方块表!I95</f>
        <v>石英板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7</v>
      </c>
      <c r="G86" s="13">
        <v>3</v>
      </c>
      <c r="H86" s="12">
        <v>1</v>
      </c>
      <c r="I86" s="13" t="str">
        <f t="shared" si="4"/>
        <v>石英板</v>
      </c>
      <c r="J86" s="13">
        <f t="shared" si="5"/>
        <v>7</v>
      </c>
      <c r="K86" s="13">
        <f>方块表!G95</f>
        <v>4</v>
      </c>
    </row>
    <row r="87" spans="1:11">
      <c r="A87">
        <v>86</v>
      </c>
      <c r="B87" s="12" t="str">
        <f>方块表!I41</f>
        <v>白色陶瓦</v>
      </c>
      <c r="C87" s="12">
        <v>1</v>
      </c>
      <c r="D87" s="132" t="s">
        <v>73</v>
      </c>
      <c r="E87" s="12">
        <f>方块表!E41</f>
        <v>159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白色陶瓦</v>
      </c>
      <c r="J87" s="13">
        <f t="shared" si="5"/>
        <v>8</v>
      </c>
      <c r="K87" s="13">
        <f>方块表!G41</f>
        <v>3</v>
      </c>
    </row>
    <row r="88" spans="1:11">
      <c r="A88">
        <v>87</v>
      </c>
      <c r="B88" s="12" t="str">
        <f>方块表!I42</f>
        <v>橙色陶瓦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1</v>
      </c>
      <c r="G88" s="13">
        <v>3</v>
      </c>
      <c r="H88" s="12">
        <v>1</v>
      </c>
      <c r="I88" s="13" t="str">
        <f t="shared" si="4"/>
        <v>橙色陶瓦</v>
      </c>
      <c r="J88" s="13">
        <f t="shared" si="5"/>
        <v>8</v>
      </c>
      <c r="K88" s="13">
        <f>方块表!G42</f>
        <v>3</v>
      </c>
    </row>
    <row r="89" spans="1:11">
      <c r="A89">
        <v>88</v>
      </c>
      <c r="B89" s="12" t="str">
        <f>方块表!I43</f>
        <v>洋红色陶瓦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2</v>
      </c>
      <c r="G89" s="13">
        <v>3</v>
      </c>
      <c r="H89" s="12">
        <v>1</v>
      </c>
      <c r="I89" s="13" t="str">
        <f t="shared" si="4"/>
        <v>洋红色陶瓦</v>
      </c>
      <c r="J89" s="13">
        <f t="shared" si="5"/>
        <v>8</v>
      </c>
      <c r="K89" s="13">
        <f>方块表!G43</f>
        <v>3</v>
      </c>
    </row>
    <row r="90" spans="1:11">
      <c r="A90">
        <v>89</v>
      </c>
      <c r="B90" s="12" t="str">
        <f>方块表!I44</f>
        <v>浅蓝色陶瓦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3</v>
      </c>
      <c r="G90" s="13">
        <v>3</v>
      </c>
      <c r="H90" s="12">
        <v>1</v>
      </c>
      <c r="I90" s="13" t="str">
        <f t="shared" si="4"/>
        <v>浅蓝色陶瓦</v>
      </c>
      <c r="J90" s="13">
        <f t="shared" si="5"/>
        <v>8</v>
      </c>
      <c r="K90" s="13">
        <f>方块表!G44</f>
        <v>3</v>
      </c>
    </row>
    <row r="91" spans="1:11">
      <c r="A91">
        <v>90</v>
      </c>
      <c r="B91" s="12" t="str">
        <f>方块表!I156</f>
        <v>青色地毯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9</v>
      </c>
      <c r="G91" s="13">
        <v>4</v>
      </c>
      <c r="H91" s="12">
        <v>1</v>
      </c>
      <c r="I91" s="13" t="str">
        <f t="shared" si="4"/>
        <v>青色地毯</v>
      </c>
      <c r="J91" s="13">
        <f t="shared" si="5"/>
        <v>9</v>
      </c>
      <c r="K91" s="13">
        <f>方块表!G156</f>
        <v>2</v>
      </c>
    </row>
    <row r="92" spans="1:11">
      <c r="A92">
        <v>91</v>
      </c>
      <c r="B92" s="12" t="str">
        <f>方块表!I96</f>
        <v>石英楼梯</v>
      </c>
      <c r="C92" s="12">
        <v>1</v>
      </c>
      <c r="D92" s="132" t="s">
        <v>73</v>
      </c>
      <c r="E92" s="12">
        <f>方块表!E96</f>
        <v>156</v>
      </c>
      <c r="F92" s="13">
        <f>方块表!F96</f>
        <v>0</v>
      </c>
      <c r="G92" s="13">
        <v>4</v>
      </c>
      <c r="H92" s="12">
        <v>1</v>
      </c>
      <c r="I92" s="13" t="str">
        <f t="shared" si="4"/>
        <v>石英楼梯</v>
      </c>
      <c r="J92" s="13">
        <f t="shared" si="5"/>
        <v>7</v>
      </c>
      <c r="K92" s="13">
        <f>方块表!G96</f>
        <v>4</v>
      </c>
    </row>
    <row r="93" spans="1:11">
      <c r="A93">
        <v>92</v>
      </c>
      <c r="B93" s="12" t="str">
        <f>方块表!I97</f>
        <v>玻璃</v>
      </c>
      <c r="C93" s="12">
        <v>1</v>
      </c>
      <c r="D93" s="132" t="s">
        <v>73</v>
      </c>
      <c r="E93" s="12">
        <f>方块表!E97</f>
        <v>20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玻璃</v>
      </c>
      <c r="J93" s="13">
        <f t="shared" si="5"/>
        <v>9</v>
      </c>
      <c r="K93" s="13">
        <f>方块表!G97</f>
        <v>2</v>
      </c>
    </row>
    <row r="94" spans="1:11">
      <c r="A94">
        <v>93</v>
      </c>
      <c r="B94" s="12" t="str">
        <f>方块表!I98</f>
        <v>白色钢化玻璃</v>
      </c>
      <c r="C94" s="12">
        <v>1</v>
      </c>
      <c r="D94" s="132" t="s">
        <v>73</v>
      </c>
      <c r="E94" s="12">
        <f>方块表!E98</f>
        <v>95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白色钢化玻璃</v>
      </c>
      <c r="J94" s="13">
        <f t="shared" si="5"/>
        <v>8</v>
      </c>
      <c r="K94" s="13">
        <f>方块表!G98</f>
        <v>3</v>
      </c>
    </row>
    <row r="95" spans="1:11">
      <c r="A95">
        <v>94</v>
      </c>
      <c r="B95" s="12" t="str">
        <f>方块表!I99</f>
        <v>橙色钢化玻璃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1</v>
      </c>
      <c r="G95" s="13">
        <v>4</v>
      </c>
      <c r="H95" s="12">
        <v>1</v>
      </c>
      <c r="I95" s="13" t="str">
        <f t="shared" si="4"/>
        <v>橙色钢化玻璃</v>
      </c>
      <c r="J95" s="13">
        <f t="shared" si="5"/>
        <v>8</v>
      </c>
      <c r="K95" s="13">
        <f>方块表!G99</f>
        <v>3</v>
      </c>
    </row>
    <row r="96" spans="1:11">
      <c r="A96">
        <v>95</v>
      </c>
      <c r="B96" s="12" t="str">
        <f>方块表!I100</f>
        <v>品红色钢化玻璃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2</v>
      </c>
      <c r="G96" s="13">
        <v>4</v>
      </c>
      <c r="H96" s="12">
        <v>1</v>
      </c>
      <c r="I96" s="13" t="str">
        <f t="shared" si="4"/>
        <v>品红色钢化玻璃</v>
      </c>
      <c r="J96" s="13">
        <f t="shared" si="5"/>
        <v>8</v>
      </c>
      <c r="K96" s="13">
        <f>方块表!G100</f>
        <v>3</v>
      </c>
    </row>
    <row r="97" spans="1:11">
      <c r="A97">
        <v>96</v>
      </c>
      <c r="B97" s="12" t="str">
        <f>方块表!I101</f>
        <v>浅蓝色钢化玻璃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3</v>
      </c>
      <c r="G97" s="13">
        <v>4</v>
      </c>
      <c r="H97" s="12">
        <v>1</v>
      </c>
      <c r="I97" s="13" t="str">
        <f t="shared" si="4"/>
        <v>浅蓝色钢化玻璃</v>
      </c>
      <c r="J97" s="13">
        <f t="shared" si="5"/>
        <v>8</v>
      </c>
      <c r="K97" s="13">
        <f>方块表!G101</f>
        <v>3</v>
      </c>
    </row>
    <row r="98" spans="1:11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>
      <c r="A99">
        <v>98</v>
      </c>
      <c r="B99" s="12" t="str">
        <f>方块表!I102</f>
        <v>黄色钢化玻璃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4</v>
      </c>
      <c r="G99" s="13">
        <v>4</v>
      </c>
      <c r="H99" s="12">
        <v>1</v>
      </c>
      <c r="I99" s="13" t="str">
        <f t="shared" si="6"/>
        <v>黄色钢化玻璃</v>
      </c>
      <c r="J99" s="13">
        <f t="shared" si="7"/>
        <v>8</v>
      </c>
      <c r="K99" s="13">
        <f>方块表!G102</f>
        <v>3</v>
      </c>
    </row>
    <row r="100" spans="1:11">
      <c r="A100">
        <v>99</v>
      </c>
      <c r="B100" s="12" t="str">
        <f>方块表!I103</f>
        <v>浅绿色钢化玻璃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5</v>
      </c>
      <c r="G100" s="13">
        <v>4</v>
      </c>
      <c r="H100" s="12">
        <v>1</v>
      </c>
      <c r="I100" s="13" t="str">
        <f t="shared" si="6"/>
        <v>浅绿色钢化玻璃</v>
      </c>
      <c r="J100" s="13">
        <f t="shared" si="7"/>
        <v>8</v>
      </c>
      <c r="K100" s="13">
        <f>方块表!G103</f>
        <v>3</v>
      </c>
    </row>
    <row r="101" spans="1:11">
      <c r="A101">
        <v>100</v>
      </c>
      <c r="B101" s="12" t="str">
        <f>方块表!I104</f>
        <v>粉色钢化玻璃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6</v>
      </c>
      <c r="G101" s="13">
        <v>4</v>
      </c>
      <c r="H101" s="12">
        <v>1</v>
      </c>
      <c r="I101" s="13" t="str">
        <f t="shared" si="6"/>
        <v>粉色钢化玻璃</v>
      </c>
      <c r="J101" s="13">
        <f t="shared" si="7"/>
        <v>8</v>
      </c>
      <c r="K101" s="13">
        <f>方块表!G104</f>
        <v>3</v>
      </c>
    </row>
    <row r="102" spans="1:11">
      <c r="A102">
        <v>101</v>
      </c>
      <c r="B102" s="12" t="str">
        <f>方块表!I105</f>
        <v>灰色钢化玻璃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7</v>
      </c>
      <c r="G102" s="13">
        <v>4</v>
      </c>
      <c r="H102" s="12">
        <v>1</v>
      </c>
      <c r="I102" s="13" t="str">
        <f t="shared" si="6"/>
        <v>灰色钢化玻璃</v>
      </c>
      <c r="J102" s="13">
        <f t="shared" si="7"/>
        <v>8</v>
      </c>
      <c r="K102" s="13">
        <f>方块表!G105</f>
        <v>3</v>
      </c>
    </row>
    <row r="103" spans="1:11">
      <c r="A103">
        <v>102</v>
      </c>
      <c r="B103" s="12" t="str">
        <f>方块表!I106</f>
        <v>浅灰色钢化玻璃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8</v>
      </c>
      <c r="G103" s="13">
        <v>4</v>
      </c>
      <c r="H103" s="12">
        <v>1</v>
      </c>
      <c r="I103" s="13" t="str">
        <f t="shared" si="6"/>
        <v>浅灰色钢化玻璃</v>
      </c>
      <c r="J103" s="13">
        <f t="shared" si="7"/>
        <v>8</v>
      </c>
      <c r="K103" s="13">
        <f>方块表!G106</f>
        <v>3</v>
      </c>
    </row>
    <row r="104" spans="1:11">
      <c r="A104">
        <v>103</v>
      </c>
      <c r="B104" s="12" t="str">
        <f>方块表!I107</f>
        <v>青色钢化玻璃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9</v>
      </c>
      <c r="G104" s="13">
        <v>4</v>
      </c>
      <c r="H104" s="12">
        <v>1</v>
      </c>
      <c r="I104" s="13" t="str">
        <f t="shared" si="6"/>
        <v>青色钢化玻璃</v>
      </c>
      <c r="J104" s="13">
        <f t="shared" si="7"/>
        <v>8</v>
      </c>
      <c r="K104" s="13">
        <f>方块表!G107</f>
        <v>3</v>
      </c>
    </row>
    <row r="105" spans="1:11">
      <c r="A105">
        <v>104</v>
      </c>
      <c r="B105" s="12" t="str">
        <f>方块表!I108</f>
        <v>紫色钢化玻璃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10</v>
      </c>
      <c r="G105" s="13">
        <v>4</v>
      </c>
      <c r="H105" s="12">
        <v>1</v>
      </c>
      <c r="I105" s="13" t="str">
        <f t="shared" si="6"/>
        <v>紫色钢化玻璃</v>
      </c>
      <c r="J105" s="13">
        <f t="shared" si="7"/>
        <v>8</v>
      </c>
      <c r="K105" s="13">
        <f>方块表!G108</f>
        <v>3</v>
      </c>
    </row>
    <row r="106" spans="1:11">
      <c r="A106">
        <v>105</v>
      </c>
      <c r="B106" s="12" t="str">
        <f>方块表!I180</f>
        <v>梯子</v>
      </c>
      <c r="C106" s="12">
        <v>1</v>
      </c>
      <c r="D106" s="132" t="s">
        <v>73</v>
      </c>
      <c r="E106" s="12">
        <f>方块表!E180</f>
        <v>65</v>
      </c>
      <c r="F106" s="13">
        <f>方块表!F180</f>
        <v>0</v>
      </c>
      <c r="G106" s="13">
        <v>4</v>
      </c>
      <c r="H106" s="12">
        <v>1</v>
      </c>
      <c r="I106" s="13" t="str">
        <f t="shared" si="6"/>
        <v>梯子</v>
      </c>
      <c r="J106" s="13">
        <f t="shared" si="7"/>
        <v>7</v>
      </c>
      <c r="K106" s="13">
        <f>方块表!G180</f>
        <v>4</v>
      </c>
    </row>
    <row r="107" spans="1:11">
      <c r="A107">
        <v>106</v>
      </c>
      <c r="B107" s="12" t="str">
        <f>方块表!I109</f>
        <v>蓝色钢化玻璃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11</v>
      </c>
      <c r="G107" s="13">
        <v>4</v>
      </c>
      <c r="H107" s="12">
        <v>1</v>
      </c>
      <c r="I107" s="13" t="str">
        <f t="shared" si="6"/>
        <v>蓝色钢化玻璃</v>
      </c>
      <c r="J107" s="13">
        <f t="shared" si="7"/>
        <v>8</v>
      </c>
      <c r="K107" s="13">
        <f>方块表!G109</f>
        <v>3</v>
      </c>
    </row>
    <row r="108" spans="1:11">
      <c r="A108">
        <v>107</v>
      </c>
      <c r="B108" s="12" t="str">
        <f>方块表!I110</f>
        <v>棕色钢化玻璃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12</v>
      </c>
      <c r="G108" s="13">
        <v>4</v>
      </c>
      <c r="H108" s="12">
        <v>1</v>
      </c>
      <c r="I108" s="13" t="str">
        <f t="shared" si="6"/>
        <v>棕色钢化玻璃</v>
      </c>
      <c r="J108" s="13">
        <f t="shared" si="7"/>
        <v>8</v>
      </c>
      <c r="K108" s="13">
        <f>方块表!G110</f>
        <v>3</v>
      </c>
    </row>
    <row r="109" spans="1:11">
      <c r="A109">
        <v>108</v>
      </c>
      <c r="B109" s="12" t="str">
        <f>方块表!I111</f>
        <v>绿色钢化玻璃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13</v>
      </c>
      <c r="G109" s="13">
        <v>4</v>
      </c>
      <c r="H109" s="12">
        <v>1</v>
      </c>
      <c r="I109" s="13" t="str">
        <f t="shared" si="6"/>
        <v>绿色钢化玻璃</v>
      </c>
      <c r="J109" s="13">
        <f t="shared" si="7"/>
        <v>8</v>
      </c>
      <c r="K109" s="13">
        <f>方块表!G111</f>
        <v>3</v>
      </c>
    </row>
    <row r="110" spans="1:11">
      <c r="A110">
        <v>109</v>
      </c>
      <c r="B110" s="12" t="str">
        <f>方块表!I183</f>
        <v>海晶石</v>
      </c>
      <c r="C110" s="12">
        <v>1</v>
      </c>
      <c r="D110" s="132" t="s">
        <v>73</v>
      </c>
      <c r="E110" s="12">
        <f>方块表!E183</f>
        <v>168</v>
      </c>
      <c r="F110" s="13">
        <f>方块表!F183</f>
        <v>0</v>
      </c>
      <c r="G110" s="13">
        <v>4</v>
      </c>
      <c r="H110" s="12">
        <v>1</v>
      </c>
      <c r="I110" s="13" t="str">
        <f t="shared" si="6"/>
        <v>海晶石</v>
      </c>
      <c r="J110" s="13">
        <f t="shared" si="7"/>
        <v>6</v>
      </c>
      <c r="K110" s="13">
        <f>方块表!G183</f>
        <v>5</v>
      </c>
    </row>
    <row r="111" spans="1:11">
      <c r="A111">
        <v>110</v>
      </c>
      <c r="B111" s="12" t="str">
        <f>方块表!I112</f>
        <v>红色钢化玻璃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14</v>
      </c>
      <c r="G111" s="13">
        <v>4</v>
      </c>
      <c r="H111" s="12">
        <v>1</v>
      </c>
      <c r="I111" s="13" t="str">
        <f t="shared" si="6"/>
        <v>红色钢化玻璃</v>
      </c>
      <c r="J111" s="13">
        <f t="shared" si="7"/>
        <v>8</v>
      </c>
      <c r="K111" s="13">
        <f>方块表!G112</f>
        <v>3</v>
      </c>
    </row>
    <row r="112" spans="1:11">
      <c r="A112">
        <v>111</v>
      </c>
      <c r="B112" s="12" t="str">
        <f>方块表!I181</f>
        <v>item木门</v>
      </c>
      <c r="C112" s="12">
        <v>1</v>
      </c>
      <c r="D112" s="132" t="s">
        <v>73</v>
      </c>
      <c r="E112" s="12">
        <f>方块表!E181</f>
        <v>324</v>
      </c>
      <c r="F112" s="13">
        <f>方块表!F181</f>
        <v>0</v>
      </c>
      <c r="G112" s="13">
        <v>4</v>
      </c>
      <c r="H112" s="12">
        <v>1</v>
      </c>
      <c r="I112" s="13" t="str">
        <f t="shared" si="6"/>
        <v>item木门</v>
      </c>
      <c r="J112" s="13">
        <f t="shared" si="7"/>
        <v>7</v>
      </c>
      <c r="K112" s="13">
        <f>方块表!G181</f>
        <v>4</v>
      </c>
    </row>
    <row r="113" spans="1:11">
      <c r="A113">
        <v>112</v>
      </c>
      <c r="B113" s="12" t="str">
        <f>方块表!I113</f>
        <v>黑色钢化玻璃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15</v>
      </c>
      <c r="G113" s="13">
        <v>4</v>
      </c>
      <c r="H113" s="12">
        <v>1</v>
      </c>
      <c r="I113" s="13" t="str">
        <f t="shared" si="6"/>
        <v>黑色钢化玻璃</v>
      </c>
      <c r="J113" s="13">
        <f t="shared" si="7"/>
        <v>8</v>
      </c>
      <c r="K113" s="13">
        <f>方块表!G113</f>
        <v>3</v>
      </c>
    </row>
    <row r="114" spans="1:11">
      <c r="A114">
        <v>113</v>
      </c>
      <c r="B114" s="12" t="str">
        <f>方块表!I157</f>
        <v>紫色地毯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10</v>
      </c>
      <c r="G114" s="13">
        <v>4</v>
      </c>
      <c r="H114" s="12">
        <v>1</v>
      </c>
      <c r="I114" s="13" t="str">
        <f t="shared" si="6"/>
        <v>紫色地毯</v>
      </c>
      <c r="J114" s="13">
        <f t="shared" si="7"/>
        <v>9</v>
      </c>
      <c r="K114" s="13">
        <f>方块表!G157</f>
        <v>2</v>
      </c>
    </row>
    <row r="115" spans="1:11">
      <c r="A115">
        <v>114</v>
      </c>
      <c r="B115" s="12" t="str">
        <f>方块表!I114</f>
        <v>玻璃窗格</v>
      </c>
      <c r="C115" s="12">
        <v>1</v>
      </c>
      <c r="D115" s="132" t="s">
        <v>73</v>
      </c>
      <c r="E115" s="12">
        <f>方块表!E114</f>
        <v>102</v>
      </c>
      <c r="F115" s="13">
        <f>方块表!F114</f>
        <v>0</v>
      </c>
      <c r="G115" s="13">
        <v>5</v>
      </c>
      <c r="H115" s="12">
        <v>1</v>
      </c>
      <c r="I115" s="13" t="str">
        <f t="shared" si="6"/>
        <v>玻璃窗格</v>
      </c>
      <c r="J115" s="13">
        <f t="shared" si="7"/>
        <v>8</v>
      </c>
      <c r="K115" s="13">
        <f>方块表!G114</f>
        <v>3</v>
      </c>
    </row>
    <row r="116" spans="1:11">
      <c r="A116">
        <v>115</v>
      </c>
      <c r="B116" s="12" t="str">
        <f>方块表!I115</f>
        <v>白色钢化玻璃窗格</v>
      </c>
      <c r="C116" s="12">
        <v>1</v>
      </c>
      <c r="D116" s="132" t="s">
        <v>73</v>
      </c>
      <c r="E116" s="12">
        <f>方块表!E115</f>
        <v>160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白色钢化玻璃窗格</v>
      </c>
      <c r="J116" s="13">
        <f t="shared" si="7"/>
        <v>7</v>
      </c>
      <c r="K116" s="13">
        <f>方块表!G115</f>
        <v>4</v>
      </c>
    </row>
    <row r="117" spans="1:11">
      <c r="A117">
        <v>116</v>
      </c>
      <c r="B117" s="12" t="str">
        <f>方块表!I116</f>
        <v>橙色钢化玻璃窗格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1</v>
      </c>
      <c r="G117" s="13">
        <v>5</v>
      </c>
      <c r="H117" s="12">
        <v>1</v>
      </c>
      <c r="I117" s="13" t="str">
        <f t="shared" si="6"/>
        <v>橙色钢化玻璃窗格</v>
      </c>
      <c r="J117" s="13">
        <f t="shared" si="7"/>
        <v>7</v>
      </c>
      <c r="K117" s="13">
        <f>方块表!G116</f>
        <v>4</v>
      </c>
    </row>
    <row r="118" spans="1:11">
      <c r="A118">
        <v>117</v>
      </c>
      <c r="B118" s="12" t="str">
        <f>方块表!I117</f>
        <v>品红色钢化玻璃窗格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2</v>
      </c>
      <c r="G118" s="13">
        <v>5</v>
      </c>
      <c r="H118" s="12">
        <v>1</v>
      </c>
      <c r="I118" s="13" t="str">
        <f t="shared" si="6"/>
        <v>品红色钢化玻璃窗格</v>
      </c>
      <c r="J118" s="13">
        <f t="shared" si="7"/>
        <v>7</v>
      </c>
      <c r="K118" s="13">
        <f>方块表!G117</f>
        <v>4</v>
      </c>
    </row>
    <row r="119" spans="1:11">
      <c r="A119">
        <v>118</v>
      </c>
      <c r="B119" s="12" t="str">
        <f>方块表!I118</f>
        <v>浅蓝色钢化玻璃窗格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3</v>
      </c>
      <c r="G119" s="13">
        <v>5</v>
      </c>
      <c r="H119" s="12">
        <v>1</v>
      </c>
      <c r="I119" s="13" t="str">
        <f t="shared" si="6"/>
        <v>浅蓝色钢化玻璃窗格</v>
      </c>
      <c r="J119" s="13">
        <f t="shared" si="7"/>
        <v>7</v>
      </c>
      <c r="K119" s="13">
        <f>方块表!G118</f>
        <v>4</v>
      </c>
    </row>
    <row r="120" spans="1:11">
      <c r="A120">
        <v>119</v>
      </c>
      <c r="B120" s="12" t="str">
        <f>方块表!I119</f>
        <v>黄色钢化玻璃窗格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4</v>
      </c>
      <c r="G120" s="13">
        <v>5</v>
      </c>
      <c r="H120" s="12">
        <v>1</v>
      </c>
      <c r="I120" s="13" t="str">
        <f t="shared" si="6"/>
        <v>黄色钢化玻璃窗格</v>
      </c>
      <c r="J120" s="13">
        <f t="shared" si="7"/>
        <v>7</v>
      </c>
      <c r="K120" s="13">
        <f>方块表!G119</f>
        <v>4</v>
      </c>
    </row>
    <row r="121" spans="1:11">
      <c r="A121">
        <v>120</v>
      </c>
      <c r="B121" s="12" t="str">
        <f>方块表!I120</f>
        <v>浅绿色钢化玻璃窗格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5</v>
      </c>
      <c r="G121" s="13">
        <v>5</v>
      </c>
      <c r="H121" s="12">
        <v>1</v>
      </c>
      <c r="I121" s="13" t="str">
        <f t="shared" si="6"/>
        <v>浅绿色钢化玻璃窗格</v>
      </c>
      <c r="J121" s="13">
        <f t="shared" si="7"/>
        <v>7</v>
      </c>
      <c r="K121" s="13">
        <f>方块表!G120</f>
        <v>4</v>
      </c>
    </row>
    <row r="122" spans="1:11">
      <c r="A122">
        <v>121</v>
      </c>
      <c r="B122" s="12" t="str">
        <f>方块表!I121</f>
        <v>粉色钢化玻璃窗格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6</v>
      </c>
      <c r="G122" s="13">
        <v>5</v>
      </c>
      <c r="H122" s="12">
        <v>1</v>
      </c>
      <c r="I122" s="13" t="str">
        <f t="shared" si="6"/>
        <v>粉色钢化玻璃窗格</v>
      </c>
      <c r="J122" s="13">
        <f t="shared" si="7"/>
        <v>7</v>
      </c>
      <c r="K122" s="13">
        <f>方块表!G121</f>
        <v>4</v>
      </c>
    </row>
    <row r="123" spans="1:11">
      <c r="A123">
        <v>122</v>
      </c>
      <c r="B123" s="12" t="str">
        <f>方块表!I122</f>
        <v>灰色钢化玻璃窗格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7</v>
      </c>
      <c r="G123" s="13">
        <v>5</v>
      </c>
      <c r="H123" s="12">
        <v>1</v>
      </c>
      <c r="I123" s="13" t="str">
        <f t="shared" si="6"/>
        <v>灰色钢化玻璃窗格</v>
      </c>
      <c r="J123" s="13">
        <f t="shared" si="7"/>
        <v>7</v>
      </c>
      <c r="K123" s="13">
        <f>方块表!G122</f>
        <v>4</v>
      </c>
    </row>
    <row r="124" spans="1:11">
      <c r="A124">
        <v>123</v>
      </c>
      <c r="B124" s="12" t="str">
        <f>方块表!I123</f>
        <v>浅灰色钢化玻璃窗格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8</v>
      </c>
      <c r="G124" s="13">
        <v>5</v>
      </c>
      <c r="H124" s="12">
        <v>1</v>
      </c>
      <c r="I124" s="13" t="str">
        <f t="shared" si="6"/>
        <v>浅灰色钢化玻璃窗格</v>
      </c>
      <c r="J124" s="13">
        <f t="shared" si="7"/>
        <v>7</v>
      </c>
      <c r="K124" s="13">
        <f>方块表!G123</f>
        <v>4</v>
      </c>
    </row>
    <row r="125" spans="1:11">
      <c r="A125">
        <v>124</v>
      </c>
      <c r="B125" s="12" t="str">
        <f>方块表!I124</f>
        <v>青色钢化玻璃窗格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9</v>
      </c>
      <c r="G125" s="13">
        <v>5</v>
      </c>
      <c r="H125" s="12">
        <v>1</v>
      </c>
      <c r="I125" s="13" t="str">
        <f t="shared" si="6"/>
        <v>青色钢化玻璃窗格</v>
      </c>
      <c r="J125" s="13">
        <f t="shared" si="7"/>
        <v>7</v>
      </c>
      <c r="K125" s="13">
        <f>方块表!G124</f>
        <v>4</v>
      </c>
    </row>
    <row r="126" spans="1:11">
      <c r="A126">
        <v>125</v>
      </c>
      <c r="B126" s="12" t="str">
        <f>方块表!I125</f>
        <v>紫色钢化玻璃窗格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10</v>
      </c>
      <c r="G126" s="13">
        <v>5</v>
      </c>
      <c r="H126" s="12">
        <v>1</v>
      </c>
      <c r="I126" s="13" t="str">
        <f t="shared" si="6"/>
        <v>紫色钢化玻璃窗格</v>
      </c>
      <c r="J126" s="13">
        <f t="shared" si="7"/>
        <v>7</v>
      </c>
      <c r="K126" s="13">
        <f>方块表!G125</f>
        <v>4</v>
      </c>
    </row>
    <row r="127" spans="1:11">
      <c r="A127">
        <v>126</v>
      </c>
      <c r="B127" s="12" t="str">
        <f>方块表!I126</f>
        <v>蓝色钢化玻璃窗格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11</v>
      </c>
      <c r="G127" s="13">
        <v>5</v>
      </c>
      <c r="H127" s="12">
        <v>1</v>
      </c>
      <c r="I127" s="13" t="str">
        <f t="shared" si="6"/>
        <v>蓝色钢化玻璃窗格</v>
      </c>
      <c r="J127" s="13">
        <f t="shared" si="7"/>
        <v>7</v>
      </c>
      <c r="K127" s="13">
        <f>方块表!G126</f>
        <v>4</v>
      </c>
    </row>
    <row r="128" spans="1:11">
      <c r="A128">
        <v>127</v>
      </c>
      <c r="B128" s="12" t="str">
        <f>方块表!I127</f>
        <v>棕色钢化玻璃窗格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12</v>
      </c>
      <c r="G128" s="13">
        <v>5</v>
      </c>
      <c r="H128" s="12">
        <v>1</v>
      </c>
      <c r="I128" s="13" t="str">
        <f t="shared" si="6"/>
        <v>棕色钢化玻璃窗格</v>
      </c>
      <c r="J128" s="13">
        <f t="shared" si="7"/>
        <v>7</v>
      </c>
      <c r="K128" s="13">
        <f>方块表!G127</f>
        <v>4</v>
      </c>
    </row>
    <row r="129" spans="1:11">
      <c r="A129">
        <v>128</v>
      </c>
      <c r="B129" s="12" t="str">
        <f>方块表!I128</f>
        <v>绿色钢化玻璃窗格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13</v>
      </c>
      <c r="G129" s="13">
        <v>5</v>
      </c>
      <c r="H129" s="12">
        <v>1</v>
      </c>
      <c r="I129" s="13" t="str">
        <f t="shared" si="6"/>
        <v>绿色钢化玻璃窗格</v>
      </c>
      <c r="J129" s="13">
        <f t="shared" si="7"/>
        <v>7</v>
      </c>
      <c r="K129" s="13">
        <f>方块表!G128</f>
        <v>4</v>
      </c>
    </row>
    <row r="130" spans="1:11">
      <c r="A130">
        <v>129</v>
      </c>
      <c r="B130" s="12" t="str">
        <f>方块表!I129</f>
        <v>红色钢化玻璃窗格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14</v>
      </c>
      <c r="G130" s="13">
        <v>5</v>
      </c>
      <c r="H130" s="12">
        <v>1</v>
      </c>
      <c r="I130" s="13" t="str">
        <f t="shared" ref="I130:I161" si="8">B130</f>
        <v>红色钢化玻璃窗格</v>
      </c>
      <c r="J130" s="13">
        <f t="shared" ref="J130:J161" si="9">11-K130</f>
        <v>7</v>
      </c>
      <c r="K130" s="13">
        <f>方块表!G129</f>
        <v>4</v>
      </c>
    </row>
    <row r="131" spans="1:11">
      <c r="A131">
        <v>130</v>
      </c>
      <c r="B131" s="12" t="str">
        <f>方块表!I158</f>
        <v>蓝色地毯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11</v>
      </c>
      <c r="G131" s="13">
        <v>5</v>
      </c>
      <c r="H131" s="12">
        <v>1</v>
      </c>
      <c r="I131" s="13" t="str">
        <f t="shared" si="8"/>
        <v>蓝色地毯</v>
      </c>
      <c r="J131" s="13">
        <f t="shared" si="9"/>
        <v>9</v>
      </c>
      <c r="K131" s="13">
        <f>方块表!G158</f>
        <v>2</v>
      </c>
    </row>
    <row r="132" spans="1:11">
      <c r="A132">
        <v>131</v>
      </c>
      <c r="B132" s="12" t="str">
        <f>方块表!I159</f>
        <v>棕色地毯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12</v>
      </c>
      <c r="G132" s="13">
        <v>5</v>
      </c>
      <c r="H132" s="12">
        <v>1</v>
      </c>
      <c r="I132" s="13" t="str">
        <f t="shared" si="8"/>
        <v>棕色地毯</v>
      </c>
      <c r="J132" s="13">
        <f t="shared" si="9"/>
        <v>9</v>
      </c>
      <c r="K132" s="13">
        <f>方块表!G159</f>
        <v>2</v>
      </c>
    </row>
    <row r="133" spans="1:11">
      <c r="A133">
        <v>132</v>
      </c>
      <c r="B133" s="12" t="str">
        <f>方块表!I160</f>
        <v>绿色地毯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13</v>
      </c>
      <c r="G133" s="13">
        <v>5</v>
      </c>
      <c r="H133" s="12">
        <v>1</v>
      </c>
      <c r="I133" s="13" t="str">
        <f t="shared" si="8"/>
        <v>绿色地毯</v>
      </c>
      <c r="J133" s="13">
        <f t="shared" si="9"/>
        <v>9</v>
      </c>
      <c r="K133" s="13">
        <f>方块表!G160</f>
        <v>2</v>
      </c>
    </row>
    <row r="134" spans="1:11">
      <c r="A134">
        <v>133</v>
      </c>
      <c r="B134" s="12" t="str">
        <f>方块表!I161</f>
        <v>红色地毯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14</v>
      </c>
      <c r="G134" s="13">
        <v>5</v>
      </c>
      <c r="H134" s="12">
        <v>1</v>
      </c>
      <c r="I134" s="13" t="str">
        <f t="shared" si="8"/>
        <v>红色地毯</v>
      </c>
      <c r="J134" s="13">
        <f t="shared" si="9"/>
        <v>9</v>
      </c>
      <c r="K134" s="13">
        <f>方块表!G161</f>
        <v>2</v>
      </c>
    </row>
    <row r="135" spans="1:11">
      <c r="A135">
        <v>134</v>
      </c>
      <c r="B135" s="12" t="str">
        <f>方块表!I162</f>
        <v>黑色地毯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15</v>
      </c>
      <c r="G135" s="13">
        <v>5</v>
      </c>
      <c r="H135" s="12">
        <v>1</v>
      </c>
      <c r="I135" s="13" t="str">
        <f t="shared" si="8"/>
        <v>黑色地毯</v>
      </c>
      <c r="J135" s="13">
        <f t="shared" si="9"/>
        <v>9</v>
      </c>
      <c r="K135" s="13">
        <f>方块表!G162</f>
        <v>2</v>
      </c>
    </row>
    <row r="136" spans="1:11">
      <c r="A136">
        <v>135</v>
      </c>
      <c r="B136" s="12" t="str">
        <f>方块表!I163</f>
        <v>蜘蛛网</v>
      </c>
      <c r="C136" s="12">
        <v>1</v>
      </c>
      <c r="D136" s="132" t="s">
        <v>73</v>
      </c>
      <c r="E136" s="12">
        <f>方块表!E163</f>
        <v>30</v>
      </c>
      <c r="F136" s="13">
        <f>方块表!F163</f>
        <v>0</v>
      </c>
      <c r="G136" s="13">
        <v>5</v>
      </c>
      <c r="H136" s="12">
        <v>1</v>
      </c>
      <c r="I136" s="13" t="str">
        <f t="shared" si="8"/>
        <v>蜘蛛网</v>
      </c>
      <c r="J136" s="13">
        <f t="shared" si="9"/>
        <v>8</v>
      </c>
      <c r="K136" s="13">
        <f>方块表!G163</f>
        <v>3</v>
      </c>
    </row>
    <row r="137" spans="1:11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>
      <c r="A138">
        <v>137</v>
      </c>
      <c r="B138" s="12" t="str">
        <f>方块表!I164</f>
        <v>橡木栅栏</v>
      </c>
      <c r="C138" s="12">
        <v>1</v>
      </c>
      <c r="D138" s="132" t="s">
        <v>73</v>
      </c>
      <c r="E138" s="12">
        <f>方块表!E164</f>
        <v>85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橡木栅栏</v>
      </c>
      <c r="J138" s="13">
        <f t="shared" si="9"/>
        <v>8</v>
      </c>
      <c r="K138" s="13">
        <f>方块表!G164</f>
        <v>3</v>
      </c>
    </row>
    <row r="139" spans="1:11">
      <c r="A139">
        <v>138</v>
      </c>
      <c r="B139" s="12" t="str">
        <f>方块表!I165</f>
        <v>暗砖栅栏</v>
      </c>
      <c r="C139" s="12">
        <v>1</v>
      </c>
      <c r="D139" s="132" t="s">
        <v>73</v>
      </c>
      <c r="E139" s="12">
        <f>方块表!E165</f>
        <v>113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暗砖栅栏</v>
      </c>
      <c r="J139" s="13">
        <f t="shared" si="9"/>
        <v>8</v>
      </c>
      <c r="K139" s="13">
        <f>方块表!G165</f>
        <v>3</v>
      </c>
    </row>
    <row r="140" spans="1:11">
      <c r="A140">
        <v>139</v>
      </c>
      <c r="B140" s="12" t="str">
        <f>方块表!I166</f>
        <v>鹅卵石墙</v>
      </c>
      <c r="C140" s="12">
        <v>1</v>
      </c>
      <c r="D140" s="132" t="s">
        <v>73</v>
      </c>
      <c r="E140" s="12">
        <f>方块表!E166</f>
        <v>139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鹅卵石墙</v>
      </c>
      <c r="J140" s="13">
        <f t="shared" si="9"/>
        <v>8</v>
      </c>
      <c r="K140" s="13">
        <f>方块表!G166</f>
        <v>3</v>
      </c>
    </row>
    <row r="141" spans="1:11">
      <c r="A141">
        <v>140</v>
      </c>
      <c r="B141" s="12" t="str">
        <f>方块表!I167</f>
        <v>苔藓鹅卵石墙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1</v>
      </c>
      <c r="G141" s="13">
        <v>5</v>
      </c>
      <c r="H141" s="12">
        <v>1</v>
      </c>
      <c r="I141" s="13" t="str">
        <f t="shared" si="8"/>
        <v>苔藓鹅卵石墙</v>
      </c>
      <c r="J141" s="13">
        <f t="shared" si="9"/>
        <v>8</v>
      </c>
      <c r="K141" s="13">
        <f>方块表!G167</f>
        <v>3</v>
      </c>
    </row>
    <row r="142" spans="1:11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>
      <c r="A143">
        <v>142</v>
      </c>
      <c r="B143" s="12" t="str">
        <f>方块表!I169</f>
        <v>枯草</v>
      </c>
      <c r="C143" s="12">
        <v>1</v>
      </c>
      <c r="D143" s="132" t="s">
        <v>73</v>
      </c>
      <c r="E143" s="12">
        <f>方块表!E169</f>
        <v>31</v>
      </c>
      <c r="F143" s="13">
        <f>方块表!F169</f>
        <v>0</v>
      </c>
      <c r="G143" s="13">
        <v>5</v>
      </c>
      <c r="H143" s="12">
        <v>1</v>
      </c>
      <c r="I143" s="13" t="str">
        <f t="shared" si="8"/>
        <v>枯草</v>
      </c>
      <c r="J143" s="13">
        <f t="shared" si="9"/>
        <v>8</v>
      </c>
      <c r="K143" s="13">
        <f>方块表!G169</f>
        <v>3</v>
      </c>
    </row>
    <row r="144" spans="1:11">
      <c r="A144">
        <v>143</v>
      </c>
      <c r="B144" s="12" t="str">
        <f>方块表!I173</f>
        <v>黄花</v>
      </c>
      <c r="C144" s="12">
        <v>1</v>
      </c>
      <c r="D144" s="132" t="s">
        <v>73</v>
      </c>
      <c r="E144" s="12">
        <f>方块表!E173</f>
        <v>37</v>
      </c>
      <c r="F144" s="13">
        <f>方块表!F173</f>
        <v>0</v>
      </c>
      <c r="G144" s="13">
        <v>5</v>
      </c>
      <c r="H144" s="12">
        <v>1</v>
      </c>
      <c r="I144" s="13" t="str">
        <f t="shared" si="8"/>
        <v>黄花</v>
      </c>
      <c r="J144" s="13">
        <f t="shared" si="9"/>
        <v>7</v>
      </c>
      <c r="K144" s="13">
        <f>方块表!G173</f>
        <v>4</v>
      </c>
    </row>
    <row r="145" spans="1:11">
      <c r="A145">
        <v>144</v>
      </c>
      <c r="B145" s="12" t="str">
        <f>方块表!I174</f>
        <v>红花</v>
      </c>
      <c r="C145" s="12">
        <v>1</v>
      </c>
      <c r="D145" s="132" t="s">
        <v>73</v>
      </c>
      <c r="E145" s="12">
        <f>方块表!E174</f>
        <v>38</v>
      </c>
      <c r="F145" s="13">
        <f>方块表!F174</f>
        <v>0</v>
      </c>
      <c r="G145" s="13">
        <v>5</v>
      </c>
      <c r="H145" s="12">
        <v>1</v>
      </c>
      <c r="I145" s="13" t="str">
        <f t="shared" si="8"/>
        <v>红花</v>
      </c>
      <c r="J145" s="13">
        <f t="shared" si="9"/>
        <v>7</v>
      </c>
      <c r="K145" s="13">
        <f>方块表!G174</f>
        <v>4</v>
      </c>
    </row>
    <row r="146" spans="1:11">
      <c r="A146">
        <v>145</v>
      </c>
      <c r="B146" s="12" t="str">
        <f>方块表!I176</f>
        <v>铁栅栏</v>
      </c>
      <c r="C146" s="12">
        <v>1</v>
      </c>
      <c r="D146" s="132" t="s">
        <v>73</v>
      </c>
      <c r="E146" s="12">
        <f>方块表!E176</f>
        <v>101</v>
      </c>
      <c r="F146" s="13">
        <f>方块表!F176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方块表!G176</f>
        <v>4</v>
      </c>
    </row>
    <row r="147" spans="1:11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>
      <c r="A149">
        <v>148</v>
      </c>
      <c r="B149" s="12" t="str">
        <f>方块表!I130</f>
        <v>黑色钢化玻璃窗格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15</v>
      </c>
      <c r="G149" s="13">
        <v>6</v>
      </c>
      <c r="H149" s="12">
        <v>1</v>
      </c>
      <c r="I149" s="13" t="str">
        <f t="shared" si="8"/>
        <v>黑色钢化玻璃窗格</v>
      </c>
      <c r="J149" s="13">
        <f t="shared" si="9"/>
        <v>7</v>
      </c>
      <c r="K149" s="13">
        <f>方块表!G130</f>
        <v>4</v>
      </c>
    </row>
    <row r="150" spans="1:11">
      <c r="A150">
        <v>149</v>
      </c>
      <c r="B150" s="12" t="str">
        <f>方块表!I182</f>
        <v>萤石</v>
      </c>
      <c r="C150" s="12">
        <v>1</v>
      </c>
      <c r="D150" s="132" t="s">
        <v>73</v>
      </c>
      <c r="E150" s="12">
        <f>方块表!E182</f>
        <v>89</v>
      </c>
      <c r="F150" s="13">
        <f>方块表!F182</f>
        <v>0</v>
      </c>
      <c r="G150" s="13">
        <v>6</v>
      </c>
      <c r="H150" s="12">
        <v>1</v>
      </c>
      <c r="I150" s="13" t="str">
        <f t="shared" si="8"/>
        <v>萤石</v>
      </c>
      <c r="J150" s="13">
        <f t="shared" si="9"/>
        <v>6</v>
      </c>
      <c r="K150" s="13">
        <f>方块表!G182</f>
        <v>5</v>
      </c>
    </row>
    <row r="151" spans="1:11">
      <c r="A151">
        <v>150</v>
      </c>
      <c r="B151" s="12" t="str">
        <f>方块表!I45</f>
        <v>黄色陶瓦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4</v>
      </c>
      <c r="G151" s="13">
        <v>6</v>
      </c>
      <c r="H151" s="12">
        <v>1</v>
      </c>
      <c r="I151" s="13" t="str">
        <f t="shared" si="8"/>
        <v>黄色陶瓦</v>
      </c>
      <c r="J151" s="13">
        <f t="shared" si="9"/>
        <v>8</v>
      </c>
      <c r="K151" s="13">
        <f>方块表!G45</f>
        <v>3</v>
      </c>
    </row>
    <row r="152" spans="1:11">
      <c r="A152">
        <v>151</v>
      </c>
      <c r="B152" s="12" t="str">
        <f>方块表!I46</f>
        <v>石灰色陶瓦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5</v>
      </c>
      <c r="G152" s="13">
        <v>6</v>
      </c>
      <c r="H152" s="12">
        <v>1</v>
      </c>
      <c r="I152" s="13" t="str">
        <f t="shared" si="8"/>
        <v>石灰色陶瓦</v>
      </c>
      <c r="J152" s="13">
        <f t="shared" si="9"/>
        <v>8</v>
      </c>
      <c r="K152" s="13">
        <f>方块表!G46</f>
        <v>3</v>
      </c>
    </row>
    <row r="153" spans="1:11">
      <c r="A153">
        <v>152</v>
      </c>
      <c r="B153" s="12" t="str">
        <f>方块表!I47</f>
        <v>粉色陶瓦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6</v>
      </c>
      <c r="G153" s="13">
        <v>6</v>
      </c>
      <c r="H153" s="12">
        <v>1</v>
      </c>
      <c r="I153" s="13" t="str">
        <f t="shared" si="8"/>
        <v>粉色陶瓦</v>
      </c>
      <c r="J153" s="13">
        <f t="shared" si="9"/>
        <v>8</v>
      </c>
      <c r="K153" s="13">
        <f>方块表!G47</f>
        <v>3</v>
      </c>
    </row>
    <row r="154" spans="1:11">
      <c r="A154">
        <v>153</v>
      </c>
      <c r="B154" s="12" t="str">
        <f>方块表!I48</f>
        <v>灰色陶瓦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7</v>
      </c>
      <c r="G154" s="13">
        <v>6</v>
      </c>
      <c r="H154" s="12">
        <v>1</v>
      </c>
      <c r="I154" s="13" t="str">
        <f t="shared" si="8"/>
        <v>灰色陶瓦</v>
      </c>
      <c r="J154" s="13">
        <f t="shared" si="9"/>
        <v>8</v>
      </c>
      <c r="K154" s="13">
        <f>方块表!G48</f>
        <v>3</v>
      </c>
    </row>
    <row r="155" spans="1:11">
      <c r="A155">
        <v>154</v>
      </c>
      <c r="B155" s="12" t="str">
        <f>方块表!I49</f>
        <v>浅灰色陶瓦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8</v>
      </c>
      <c r="G155" s="13">
        <v>6</v>
      </c>
      <c r="H155" s="12">
        <v>1</v>
      </c>
      <c r="I155" s="13" t="str">
        <f t="shared" si="8"/>
        <v>浅灰色陶瓦</v>
      </c>
      <c r="J155" s="13">
        <f t="shared" si="9"/>
        <v>8</v>
      </c>
      <c r="K155" s="13">
        <f>方块表!G49</f>
        <v>3</v>
      </c>
    </row>
    <row r="156" spans="1:11">
      <c r="A156">
        <v>155</v>
      </c>
      <c r="B156" s="12" t="str">
        <f>方块表!I50</f>
        <v>青色陶瓦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9</v>
      </c>
      <c r="G156" s="13">
        <v>6</v>
      </c>
      <c r="H156" s="12">
        <v>1</v>
      </c>
      <c r="I156" s="13" t="str">
        <f t="shared" si="8"/>
        <v>青色陶瓦</v>
      </c>
      <c r="J156" s="13">
        <f t="shared" si="9"/>
        <v>8</v>
      </c>
      <c r="K156" s="13">
        <f>方块表!G50</f>
        <v>3</v>
      </c>
    </row>
    <row r="157" spans="1:11">
      <c r="A157">
        <v>156</v>
      </c>
      <c r="B157" s="12" t="str">
        <f>方块表!I51</f>
        <v>紫色陶瓦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10</v>
      </c>
      <c r="G157" s="13">
        <v>6</v>
      </c>
      <c r="H157" s="12">
        <v>1</v>
      </c>
      <c r="I157" s="13" t="str">
        <f t="shared" si="8"/>
        <v>紫色陶瓦</v>
      </c>
      <c r="J157" s="13">
        <f t="shared" si="9"/>
        <v>8</v>
      </c>
      <c r="K157" s="13">
        <f>方块表!G51</f>
        <v>3</v>
      </c>
    </row>
    <row r="158" spans="1:11">
      <c r="A158">
        <v>157</v>
      </c>
      <c r="B158" s="12" t="str">
        <f>方块表!I52</f>
        <v>蓝色陶瓦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11</v>
      </c>
      <c r="G158" s="13">
        <v>6</v>
      </c>
      <c r="H158" s="12">
        <v>1</v>
      </c>
      <c r="I158" s="13" t="str">
        <f t="shared" si="8"/>
        <v>蓝色陶瓦</v>
      </c>
      <c r="J158" s="13">
        <f t="shared" si="9"/>
        <v>8</v>
      </c>
      <c r="K158" s="13">
        <f>方块表!G52</f>
        <v>3</v>
      </c>
    </row>
    <row r="159" spans="1:11">
      <c r="A159">
        <v>158</v>
      </c>
      <c r="B159" s="12" t="str">
        <f>方块表!I53</f>
        <v>棕色陶瓦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12</v>
      </c>
      <c r="G159" s="13">
        <v>6</v>
      </c>
      <c r="H159" s="12">
        <v>1</v>
      </c>
      <c r="I159" s="13" t="str">
        <f t="shared" si="8"/>
        <v>棕色陶瓦</v>
      </c>
      <c r="J159" s="13">
        <f t="shared" si="9"/>
        <v>8</v>
      </c>
      <c r="K159" s="13">
        <f>方块表!G53</f>
        <v>3</v>
      </c>
    </row>
    <row r="160" spans="1:11">
      <c r="A160">
        <v>159</v>
      </c>
      <c r="B160" s="12" t="str">
        <f>方块表!I54</f>
        <v>绿色陶瓦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13</v>
      </c>
      <c r="G160" s="13">
        <v>6</v>
      </c>
      <c r="H160" s="12">
        <v>1</v>
      </c>
      <c r="I160" s="13" t="str">
        <f t="shared" si="8"/>
        <v>绿色陶瓦</v>
      </c>
      <c r="J160" s="13">
        <f t="shared" si="9"/>
        <v>8</v>
      </c>
      <c r="K160" s="13">
        <f>方块表!G54</f>
        <v>3</v>
      </c>
    </row>
    <row r="161" spans="1:11">
      <c r="A161">
        <v>160</v>
      </c>
      <c r="B161" s="12" t="str">
        <f>方块表!I55</f>
        <v>红色陶瓦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14</v>
      </c>
      <c r="G161" s="13">
        <v>6</v>
      </c>
      <c r="H161" s="12">
        <v>1</v>
      </c>
      <c r="I161" s="13" t="str">
        <f t="shared" si="8"/>
        <v>红色陶瓦</v>
      </c>
      <c r="J161" s="13">
        <f t="shared" si="9"/>
        <v>8</v>
      </c>
      <c r="K161" s="13">
        <f>方块表!G55</f>
        <v>3</v>
      </c>
    </row>
    <row r="162" spans="1:11">
      <c r="A162">
        <v>161</v>
      </c>
      <c r="B162" s="12" t="str">
        <f>方块表!I56</f>
        <v>黑色陶瓦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15</v>
      </c>
      <c r="G162" s="13">
        <v>6</v>
      </c>
      <c r="H162" s="12">
        <v>1</v>
      </c>
      <c r="I162" s="13" t="str">
        <f t="shared" ref="I162:I182" si="10">B162</f>
        <v>黑色陶瓦</v>
      </c>
      <c r="J162" s="13">
        <f t="shared" ref="J162:J182" si="11">11-K162</f>
        <v>8</v>
      </c>
      <c r="K162" s="13">
        <f>方块表!G56</f>
        <v>3</v>
      </c>
    </row>
    <row r="163" spans="1:11">
      <c r="A163">
        <v>162</v>
      </c>
      <c r="B163" s="12" t="str">
        <f>方块表!I57</f>
        <v>白色混凝土</v>
      </c>
      <c r="C163" s="12">
        <v>1</v>
      </c>
      <c r="D163" s="132" t="s">
        <v>73</v>
      </c>
      <c r="E163" s="12">
        <f>方块表!E57</f>
        <v>251</v>
      </c>
      <c r="F163" s="13">
        <f>方块表!F57</f>
        <v>0</v>
      </c>
      <c r="G163" s="13">
        <v>6</v>
      </c>
      <c r="H163" s="12">
        <v>1</v>
      </c>
      <c r="I163" s="13" t="str">
        <f t="shared" si="10"/>
        <v>白色混凝土</v>
      </c>
      <c r="J163" s="13">
        <f t="shared" si="11"/>
        <v>8</v>
      </c>
      <c r="K163" s="13">
        <f>方块表!G57</f>
        <v>3</v>
      </c>
    </row>
    <row r="164" spans="1:11">
      <c r="A164">
        <v>163</v>
      </c>
      <c r="B164" s="12" t="str">
        <f>方块表!I58</f>
        <v>橙色混凝土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1</v>
      </c>
      <c r="G164" s="13">
        <v>6</v>
      </c>
      <c r="H164" s="12">
        <v>1</v>
      </c>
      <c r="I164" s="13" t="str">
        <f t="shared" si="10"/>
        <v>橙色混凝土</v>
      </c>
      <c r="J164" s="13">
        <f t="shared" si="11"/>
        <v>8</v>
      </c>
      <c r="K164" s="13">
        <f>方块表!G58</f>
        <v>3</v>
      </c>
    </row>
    <row r="165" spans="1:11">
      <c r="A165">
        <v>164</v>
      </c>
      <c r="B165" s="12" t="str">
        <f>方块表!I59</f>
        <v>品红色混凝土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2</v>
      </c>
      <c r="G165" s="13">
        <v>6</v>
      </c>
      <c r="H165" s="12">
        <v>1</v>
      </c>
      <c r="I165" s="13" t="str">
        <f t="shared" si="10"/>
        <v>品红色混凝土</v>
      </c>
      <c r="J165" s="13">
        <f t="shared" si="11"/>
        <v>8</v>
      </c>
      <c r="K165" s="13">
        <f>方块表!G59</f>
        <v>3</v>
      </c>
    </row>
    <row r="166" spans="1:11">
      <c r="A166">
        <v>165</v>
      </c>
      <c r="B166" s="12" t="str">
        <f>方块表!I60</f>
        <v>浅蓝色混凝土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3</v>
      </c>
      <c r="G166" s="13">
        <v>6</v>
      </c>
      <c r="H166" s="12">
        <v>1</v>
      </c>
      <c r="I166" s="13" t="str">
        <f t="shared" si="10"/>
        <v>浅蓝色混凝土</v>
      </c>
      <c r="J166" s="13">
        <f t="shared" si="11"/>
        <v>8</v>
      </c>
      <c r="K166" s="13">
        <f>方块表!G60</f>
        <v>3</v>
      </c>
    </row>
    <row r="167" spans="1:11">
      <c r="A167">
        <v>166</v>
      </c>
      <c r="B167" s="12" t="str">
        <f>方块表!I131</f>
        <v>白色羊毛</v>
      </c>
      <c r="C167" s="12">
        <v>1</v>
      </c>
      <c r="D167" s="132" t="s">
        <v>73</v>
      </c>
      <c r="E167" s="12">
        <f>方块表!E131</f>
        <v>35</v>
      </c>
      <c r="F167" s="13">
        <f>方块表!F131</f>
        <v>0</v>
      </c>
      <c r="G167" s="13">
        <v>6</v>
      </c>
      <c r="H167" s="12">
        <v>1</v>
      </c>
      <c r="I167" s="13" t="str">
        <f t="shared" si="10"/>
        <v>白色羊毛</v>
      </c>
      <c r="J167" s="13">
        <f t="shared" si="11"/>
        <v>9</v>
      </c>
      <c r="K167" s="13">
        <f>方块表!G131</f>
        <v>2</v>
      </c>
    </row>
    <row r="168" spans="1:11">
      <c r="A168">
        <v>167</v>
      </c>
      <c r="B168" s="12" t="str">
        <f>方块表!I132</f>
        <v>橙色羊毛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1</v>
      </c>
      <c r="G168" s="13">
        <v>6</v>
      </c>
      <c r="H168" s="12">
        <v>1</v>
      </c>
      <c r="I168" s="13" t="str">
        <f t="shared" si="10"/>
        <v>橙色羊毛</v>
      </c>
      <c r="J168" s="13">
        <f t="shared" si="11"/>
        <v>9</v>
      </c>
      <c r="K168" s="13">
        <f>方块表!G132</f>
        <v>2</v>
      </c>
    </row>
    <row r="169" spans="1:11">
      <c r="A169">
        <v>168</v>
      </c>
      <c r="B169" s="12" t="str">
        <f>方块表!I133</f>
        <v>品红色羊毛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2</v>
      </c>
      <c r="G169" s="13">
        <v>6</v>
      </c>
      <c r="H169" s="12">
        <v>1</v>
      </c>
      <c r="I169" s="13" t="str">
        <f t="shared" si="10"/>
        <v>品红色羊毛</v>
      </c>
      <c r="J169" s="13">
        <f t="shared" si="11"/>
        <v>9</v>
      </c>
      <c r="K169" s="13">
        <f>方块表!G133</f>
        <v>2</v>
      </c>
    </row>
    <row r="170" spans="1:11">
      <c r="A170">
        <v>169</v>
      </c>
      <c r="B170" s="12" t="str">
        <f>方块表!I134</f>
        <v>浅蓝色羊毛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3</v>
      </c>
      <c r="G170" s="13">
        <v>6</v>
      </c>
      <c r="H170" s="12">
        <v>1</v>
      </c>
      <c r="I170" s="13" t="str">
        <f t="shared" si="10"/>
        <v>浅蓝色羊毛</v>
      </c>
      <c r="J170" s="13">
        <f t="shared" si="11"/>
        <v>9</v>
      </c>
      <c r="K170" s="13">
        <f>方块表!G134</f>
        <v>2</v>
      </c>
    </row>
    <row r="171" spans="1:11">
      <c r="A171">
        <v>170</v>
      </c>
      <c r="B171" s="12" t="str">
        <f>方块表!I135</f>
        <v>黄色羊毛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4</v>
      </c>
      <c r="G171" s="13">
        <v>6</v>
      </c>
      <c r="H171" s="12">
        <v>1</v>
      </c>
      <c r="I171" s="13" t="str">
        <f t="shared" si="10"/>
        <v>黄色羊毛</v>
      </c>
      <c r="J171" s="13">
        <f t="shared" si="11"/>
        <v>9</v>
      </c>
      <c r="K171" s="13">
        <f>方块表!G135</f>
        <v>2</v>
      </c>
    </row>
    <row r="172" spans="1:11">
      <c r="A172">
        <v>171</v>
      </c>
      <c r="B172" s="12" t="str">
        <f>方块表!I136</f>
        <v>浅绿色羊毛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5</v>
      </c>
      <c r="G172" s="13">
        <v>6</v>
      </c>
      <c r="H172" s="12">
        <v>1</v>
      </c>
      <c r="I172" s="13" t="str">
        <f t="shared" si="10"/>
        <v>浅绿色羊毛</v>
      </c>
      <c r="J172" s="13">
        <f t="shared" si="11"/>
        <v>9</v>
      </c>
      <c r="K172" s="13">
        <f>方块表!G136</f>
        <v>2</v>
      </c>
    </row>
    <row r="173" spans="1:11">
      <c r="A173">
        <v>172</v>
      </c>
      <c r="B173" s="12" t="str">
        <f>方块表!I137</f>
        <v>粉色羊毛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6</v>
      </c>
      <c r="G173" s="13">
        <v>6</v>
      </c>
      <c r="H173" s="12">
        <v>1</v>
      </c>
      <c r="I173" s="13" t="str">
        <f t="shared" si="10"/>
        <v>粉色羊毛</v>
      </c>
      <c r="J173" s="13">
        <f t="shared" si="11"/>
        <v>9</v>
      </c>
      <c r="K173" s="13">
        <f>方块表!G137</f>
        <v>2</v>
      </c>
    </row>
    <row r="174" spans="1:11">
      <c r="A174">
        <v>173</v>
      </c>
      <c r="B174" s="12" t="str">
        <f>方块表!I138</f>
        <v>灰色羊毛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7</v>
      </c>
      <c r="G174" s="13">
        <v>6</v>
      </c>
      <c r="H174" s="12">
        <v>1</v>
      </c>
      <c r="I174" s="13" t="str">
        <f t="shared" si="10"/>
        <v>灰色羊毛</v>
      </c>
      <c r="J174" s="13">
        <f t="shared" si="11"/>
        <v>9</v>
      </c>
      <c r="K174" s="13">
        <f>方块表!G138</f>
        <v>2</v>
      </c>
    </row>
    <row r="175" spans="1:11">
      <c r="A175">
        <v>174</v>
      </c>
      <c r="B175" s="12" t="str">
        <f>方块表!I139</f>
        <v>浅灰色羊毛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8</v>
      </c>
      <c r="G175" s="13">
        <v>6</v>
      </c>
      <c r="H175" s="12">
        <v>1</v>
      </c>
      <c r="I175" s="13" t="str">
        <f t="shared" si="10"/>
        <v>浅灰色羊毛</v>
      </c>
      <c r="J175" s="13">
        <f t="shared" si="11"/>
        <v>9</v>
      </c>
      <c r="K175" s="13">
        <f>方块表!G139</f>
        <v>2</v>
      </c>
    </row>
    <row r="176" spans="1:11">
      <c r="A176">
        <v>175</v>
      </c>
      <c r="B176" s="12" t="str">
        <f>方块表!I140</f>
        <v>青色羊毛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9</v>
      </c>
      <c r="G176" s="13">
        <v>6</v>
      </c>
      <c r="H176" s="12">
        <v>1</v>
      </c>
      <c r="I176" s="13" t="str">
        <f t="shared" si="10"/>
        <v>青色羊毛</v>
      </c>
      <c r="J176" s="13">
        <f t="shared" si="11"/>
        <v>9</v>
      </c>
      <c r="K176" s="13">
        <f>方块表!G140</f>
        <v>2</v>
      </c>
    </row>
    <row r="177" spans="1:11">
      <c r="A177">
        <v>176</v>
      </c>
      <c r="B177" s="12" t="str">
        <f>方块表!I141</f>
        <v>紫色羊毛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10</v>
      </c>
      <c r="G177" s="13">
        <v>6</v>
      </c>
      <c r="H177" s="12">
        <v>1</v>
      </c>
      <c r="I177" s="13" t="str">
        <f t="shared" si="10"/>
        <v>紫色羊毛</v>
      </c>
      <c r="J177" s="13">
        <f t="shared" si="11"/>
        <v>9</v>
      </c>
      <c r="K177" s="13">
        <f>方块表!G141</f>
        <v>2</v>
      </c>
    </row>
    <row r="178" spans="1:11">
      <c r="A178">
        <v>177</v>
      </c>
      <c r="B178" s="12" t="str">
        <f>方块表!I142</f>
        <v>蓝色羊毛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11</v>
      </c>
      <c r="G178" s="13">
        <v>6</v>
      </c>
      <c r="H178" s="12">
        <v>1</v>
      </c>
      <c r="I178" s="13" t="str">
        <f t="shared" si="10"/>
        <v>蓝色羊毛</v>
      </c>
      <c r="J178" s="13">
        <f t="shared" si="11"/>
        <v>9</v>
      </c>
      <c r="K178" s="13">
        <f>方块表!G142</f>
        <v>2</v>
      </c>
    </row>
    <row r="179" spans="1:11">
      <c r="A179">
        <v>178</v>
      </c>
      <c r="B179" s="12" t="str">
        <f>方块表!I143</f>
        <v>棕色羊毛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12</v>
      </c>
      <c r="G179" s="13">
        <v>6</v>
      </c>
      <c r="H179" s="12">
        <v>1</v>
      </c>
      <c r="I179" s="13" t="str">
        <f t="shared" si="10"/>
        <v>棕色羊毛</v>
      </c>
      <c r="J179" s="13">
        <f t="shared" si="11"/>
        <v>9</v>
      </c>
      <c r="K179" s="13">
        <f>方块表!G143</f>
        <v>2</v>
      </c>
    </row>
    <row r="180" spans="1:11">
      <c r="A180">
        <v>179</v>
      </c>
      <c r="B180" s="12" t="str">
        <f>方块表!I144</f>
        <v>绿色羊毛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13</v>
      </c>
      <c r="G180" s="13">
        <v>6</v>
      </c>
      <c r="H180" s="12">
        <v>1</v>
      </c>
      <c r="I180" s="13" t="str">
        <f t="shared" si="10"/>
        <v>绿色羊毛</v>
      </c>
      <c r="J180" s="13">
        <f t="shared" si="11"/>
        <v>9</v>
      </c>
      <c r="K180" s="13">
        <f>方块表!G144</f>
        <v>2</v>
      </c>
    </row>
    <row r="181" spans="1:11">
      <c r="A181">
        <v>180</v>
      </c>
      <c r="B181" s="12" t="str">
        <f>方块表!I145</f>
        <v>红色羊毛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14</v>
      </c>
      <c r="G181" s="13">
        <v>6</v>
      </c>
      <c r="H181" s="12">
        <v>1</v>
      </c>
      <c r="I181" s="13" t="str">
        <f t="shared" si="10"/>
        <v>红色羊毛</v>
      </c>
      <c r="J181" s="13">
        <f t="shared" si="11"/>
        <v>9</v>
      </c>
      <c r="K181" s="13">
        <f>方块表!G145</f>
        <v>2</v>
      </c>
    </row>
    <row r="182" spans="1:11">
      <c r="A182">
        <v>181</v>
      </c>
      <c r="B182" s="12" t="str">
        <f>方块表!I146</f>
        <v>黑色羊毛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15</v>
      </c>
      <c r="G182" s="13">
        <v>6</v>
      </c>
      <c r="H182" s="12">
        <v>1</v>
      </c>
      <c r="I182" s="13" t="str">
        <f t="shared" si="10"/>
        <v>黑色羊毛</v>
      </c>
      <c r="J182" s="13">
        <f t="shared" si="11"/>
        <v>9</v>
      </c>
      <c r="K182" s="13">
        <f>方块表!G146</f>
        <v>2</v>
      </c>
    </row>
    <row r="183" spans="1:11">
      <c r="D183" s="13"/>
      <c r="F183" s="13"/>
      <c r="G183" s="13"/>
      <c r="I183" s="13"/>
      <c r="J183" s="13"/>
      <c r="K183" s="13"/>
    </row>
    <row r="184" spans="1:11">
      <c r="D184" s="13"/>
      <c r="F184" s="13"/>
      <c r="G184" s="13"/>
      <c r="I184" s="13"/>
      <c r="J184" s="13"/>
      <c r="K184" s="13"/>
    </row>
    <row r="185" spans="1:11">
      <c r="D185" s="13"/>
      <c r="F185" s="13"/>
      <c r="G185" s="13"/>
      <c r="I185" s="13"/>
      <c r="J185" s="13"/>
      <c r="K185" s="13"/>
    </row>
    <row r="186" spans="1:11">
      <c r="D186" s="13"/>
      <c r="F186" s="13"/>
      <c r="G186" s="13"/>
      <c r="I186" s="13"/>
      <c r="J186" s="13"/>
      <c r="K186" s="13"/>
    </row>
    <row r="187" spans="1:11">
      <c r="D187" s="13"/>
      <c r="F187" s="13"/>
      <c r="G187" s="13"/>
      <c r="I187" s="13"/>
      <c r="J187" s="13"/>
      <c r="K187" s="13"/>
    </row>
    <row r="188" spans="1:11">
      <c r="D188" s="13"/>
      <c r="F188" s="13"/>
      <c r="G188" s="13"/>
      <c r="I188" s="13"/>
      <c r="J188" s="13"/>
      <c r="K188" s="13"/>
    </row>
    <row r="189" spans="1:11">
      <c r="D189" s="13"/>
      <c r="F189" s="13"/>
      <c r="G189" s="13"/>
      <c r="I189" s="13"/>
      <c r="J189" s="13"/>
      <c r="K189" s="13"/>
    </row>
    <row r="190" spans="1:11">
      <c r="D190" s="13"/>
      <c r="F190" s="13"/>
      <c r="G190" s="13"/>
      <c r="I190" s="13"/>
      <c r="J190" s="13"/>
      <c r="K190" s="13"/>
    </row>
    <row r="191" spans="1:11">
      <c r="D191" s="13"/>
      <c r="F191" s="13"/>
      <c r="G191" s="13"/>
      <c r="I191" s="13"/>
      <c r="J191" s="13"/>
      <c r="K191" s="13"/>
    </row>
    <row r="192" spans="1:11">
      <c r="D192" s="13"/>
      <c r="F192" s="13"/>
      <c r="G192" s="13"/>
      <c r="I192" s="13"/>
      <c r="J192" s="13"/>
      <c r="K192" s="13"/>
    </row>
    <row r="193" spans="4:11">
      <c r="D193" s="13"/>
      <c r="F193" s="13"/>
      <c r="G193" s="13"/>
      <c r="I193" s="13"/>
      <c r="J193" s="13"/>
      <c r="K193" s="13"/>
    </row>
    <row r="194" spans="4:11">
      <c r="D194" s="13"/>
      <c r="F194" s="13"/>
      <c r="G194" s="13"/>
      <c r="I194" s="13"/>
      <c r="J194" s="13"/>
      <c r="K194" s="13"/>
    </row>
    <row r="195" spans="4:11">
      <c r="D195" s="13"/>
      <c r="F195" s="13"/>
      <c r="G195" s="13"/>
      <c r="I195" s="13"/>
      <c r="J195" s="13"/>
      <c r="K195" s="13"/>
    </row>
    <row r="196" spans="4:11">
      <c r="D196" s="13"/>
      <c r="F196" s="13"/>
      <c r="G196" s="13"/>
      <c r="I196" s="13"/>
      <c r="J196" s="13"/>
      <c r="K196" s="13"/>
    </row>
    <row r="197" spans="4:11">
      <c r="D197" s="13"/>
      <c r="F197" s="13"/>
      <c r="G197" s="13"/>
      <c r="I197" s="13"/>
      <c r="J197" s="13"/>
      <c r="K197" s="13"/>
    </row>
    <row r="198" spans="4:11">
      <c r="D198" s="13"/>
      <c r="F198" s="13"/>
      <c r="G198" s="13"/>
      <c r="I198" s="13"/>
      <c r="J198" s="13"/>
      <c r="K198" s="13"/>
    </row>
    <row r="199" spans="4:11">
      <c r="D199" s="13"/>
      <c r="F199" s="13"/>
      <c r="G199" s="13"/>
      <c r="I199" s="13"/>
      <c r="J199" s="13"/>
      <c r="K199" s="13"/>
    </row>
    <row r="200" spans="4:11">
      <c r="D200" s="13"/>
      <c r="F200" s="13"/>
      <c r="G200" s="13"/>
      <c r="I200" s="13"/>
      <c r="J200" s="13"/>
      <c r="K200" s="13"/>
    </row>
    <row r="201" spans="4:11">
      <c r="D201" s="13"/>
      <c r="F201" s="13"/>
      <c r="G201" s="13"/>
      <c r="I201" s="13"/>
      <c r="J201" s="13"/>
      <c r="K201" s="13"/>
    </row>
    <row r="202" spans="4:11">
      <c r="D202" s="13"/>
      <c r="F202" s="13"/>
      <c r="G202" s="13"/>
      <c r="I202" s="13"/>
      <c r="J202" s="13"/>
      <c r="K202" s="13"/>
    </row>
    <row r="203" spans="4:11">
      <c r="D203" s="13"/>
      <c r="F203" s="13"/>
      <c r="G203" s="13"/>
      <c r="I203" s="13"/>
      <c r="J203" s="13"/>
      <c r="K203" s="13"/>
    </row>
    <row r="204" spans="4:11">
      <c r="D204" s="13"/>
      <c r="F204" s="13"/>
      <c r="G204" s="13"/>
      <c r="I204" s="13"/>
      <c r="J204" s="13"/>
      <c r="K204" s="13"/>
    </row>
    <row r="205" spans="4:11">
      <c r="D205" s="13"/>
      <c r="F205" s="13"/>
      <c r="G205" s="13"/>
      <c r="I205" s="13"/>
      <c r="J205" s="13"/>
      <c r="K205" s="13"/>
    </row>
    <row r="206" spans="4:11">
      <c r="D206" s="13"/>
      <c r="F206" s="13"/>
      <c r="G206" s="13"/>
      <c r="I206" s="13"/>
      <c r="J206" s="13"/>
      <c r="K206" s="13"/>
    </row>
    <row r="207" spans="4:11">
      <c r="D207" s="13"/>
      <c r="F207" s="13"/>
      <c r="G207" s="13"/>
      <c r="I207" s="13"/>
      <c r="J207" s="13"/>
      <c r="K207" s="13"/>
    </row>
    <row r="208" spans="4:11">
      <c r="D208" s="13"/>
      <c r="F208" s="13"/>
      <c r="G208" s="13"/>
      <c r="I208" s="13"/>
      <c r="J208" s="13"/>
      <c r="K208" s="13"/>
    </row>
    <row r="209" spans="4:11">
      <c r="D209" s="13"/>
      <c r="F209" s="13"/>
      <c r="G209" s="13"/>
      <c r="I209" s="13"/>
      <c r="J209" s="13"/>
      <c r="K209" s="13"/>
    </row>
    <row r="210" spans="4:11">
      <c r="D210" s="13"/>
      <c r="F210" s="13"/>
      <c r="G210" s="13"/>
      <c r="I210" s="13"/>
      <c r="J210" s="13"/>
      <c r="K210" s="13"/>
    </row>
    <row r="211" spans="4:11">
      <c r="D211" s="13"/>
      <c r="F211" s="13"/>
      <c r="G211" s="13"/>
      <c r="I211" s="13"/>
      <c r="J211" s="13"/>
      <c r="K211" s="13"/>
    </row>
    <row r="212" spans="4:11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/>
  <sheetData>
    <row r="1" spans="1:15">
      <c r="A1" s="191" t="s">
        <v>0</v>
      </c>
      <c r="B1" s="191"/>
      <c r="C1" s="191"/>
      <c r="D1" s="191"/>
    </row>
    <row r="2" spans="1:15">
      <c r="A2" s="12" t="s">
        <v>4</v>
      </c>
      <c r="B2" s="12" t="s">
        <v>5</v>
      </c>
      <c r="C2" s="12" t="s">
        <v>6</v>
      </c>
      <c r="D2" s="12" t="s">
        <v>7</v>
      </c>
    </row>
    <row r="3" spans="1:15">
      <c r="A3" s="12">
        <v>200</v>
      </c>
      <c r="B3" s="12">
        <v>150</v>
      </c>
      <c r="C3" s="12">
        <v>800</v>
      </c>
      <c r="D3" s="12">
        <v>5</v>
      </c>
    </row>
    <row r="5" spans="1:15">
      <c r="A5" s="191" t="s">
        <v>2</v>
      </c>
      <c r="B5" s="191"/>
      <c r="C5" s="191"/>
      <c r="D5" s="191"/>
      <c r="E5" s="191"/>
      <c r="G5" s="192" t="s">
        <v>639</v>
      </c>
      <c r="H5" s="192"/>
      <c r="I5" s="192"/>
      <c r="J5" s="192"/>
      <c r="L5" s="192" t="s">
        <v>640</v>
      </c>
      <c r="M5" s="192"/>
      <c r="N5" s="192"/>
      <c r="O5" s="192"/>
    </row>
    <row r="6" spans="1:15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>
      <c r="A8" s="71">
        <v>5</v>
      </c>
      <c r="B8" s="71">
        <v>105</v>
      </c>
      <c r="C8" s="71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>
      <c r="A10" s="71">
        <v>20</v>
      </c>
      <c r="B10" s="71">
        <v>115</v>
      </c>
      <c r="C10" s="71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>
      <c r="A14" s="71">
        <v>600</v>
      </c>
      <c r="B14" s="71">
        <v>135</v>
      </c>
      <c r="C14" s="71">
        <v>0.65</v>
      </c>
      <c r="D14" s="12">
        <f t="shared" si="0"/>
        <v>81000</v>
      </c>
      <c r="E14" s="12">
        <f t="shared" si="6"/>
        <v>53000</v>
      </c>
    </row>
    <row r="15" spans="1:15">
      <c r="A15" s="71">
        <v>700</v>
      </c>
      <c r="B15" s="71">
        <v>140</v>
      </c>
      <c r="C15" s="71">
        <v>0.6</v>
      </c>
      <c r="D15" s="12">
        <f t="shared" si="0"/>
        <v>98000</v>
      </c>
      <c r="E15" s="12">
        <f t="shared" si="6"/>
        <v>59000</v>
      </c>
    </row>
    <row r="16" spans="1:15">
      <c r="A16" s="71">
        <v>800</v>
      </c>
      <c r="B16" s="71">
        <v>145</v>
      </c>
      <c r="C16" s="71">
        <v>0.55000000000000004</v>
      </c>
      <c r="D16" s="12">
        <f t="shared" si="0"/>
        <v>116000</v>
      </c>
      <c r="E16" s="12">
        <f t="shared" si="6"/>
        <v>64000</v>
      </c>
    </row>
    <row r="17" spans="1:5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workbookViewId="0">
      <pane ySplit="1" topLeftCell="A2" activePane="bottomLeft" state="frozen"/>
      <selection pane="bottomLeft" activeCell="Q29" sqref="Q29"/>
    </sheetView>
  </sheetViews>
  <sheetFormatPr defaultColWidth="9" defaultRowHeight="14.25"/>
  <cols>
    <col min="8" max="8" width="9" style="11"/>
    <col min="10" max="10" width="12.125" bestFit="1" customWidth="1"/>
  </cols>
  <sheetData>
    <row r="1" spans="1:11">
      <c r="A1" t="s">
        <v>1055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s="8" t="s">
        <v>1381</v>
      </c>
      <c r="K1" t="s">
        <v>647</v>
      </c>
    </row>
    <row r="2" spans="1:11">
      <c r="A2" t="s">
        <v>1056</v>
      </c>
      <c r="B2" t="s">
        <v>658</v>
      </c>
      <c r="C2" t="s">
        <v>1057</v>
      </c>
      <c r="D2" t="s">
        <v>660</v>
      </c>
      <c r="E2" t="s">
        <v>1058</v>
      </c>
      <c r="F2" t="s">
        <v>661</v>
      </c>
      <c r="G2" t="s">
        <v>1059</v>
      </c>
      <c r="H2" s="11" t="s">
        <v>1060</v>
      </c>
      <c r="I2" t="s">
        <v>756</v>
      </c>
      <c r="J2" t="s">
        <v>1380</v>
      </c>
      <c r="K2" t="s">
        <v>662</v>
      </c>
    </row>
    <row r="3" spans="1:11">
      <c r="A3">
        <f>IF(ROW()-2&lt;=COUNT(方块表!E:E),ROW()-2,"")</f>
        <v>1</v>
      </c>
      <c r="B3">
        <f>IFERROR(VLOOKUP($A3,方块表!$A:$S,MATCH(B$1,方块表!$1:$1,0),1),"")</f>
        <v>100100</v>
      </c>
      <c r="C3">
        <f>IFERROR(VLOOKUP($A3,方块表!$A:$S,MATCH(C$1,方块表!$1:$1,0),1),"")</f>
        <v>1</v>
      </c>
      <c r="D3">
        <f>IFERROR(VLOOKUP($A3,方块表!$A:$S,MATCH(D$1,方块表!$1:$1,0),1),"")</f>
        <v>0</v>
      </c>
      <c r="E3">
        <f>IFERROR(VLOOKUP($A3,方块表!$A:$S,MATCH(E$1,方块表!$1:$1,0),1),"")</f>
        <v>0</v>
      </c>
      <c r="F3">
        <f>IFERROR(VLOOKUP($A3,方块表!$A:$S,MATCH(F$1,方块表!$1:$1,0),1),"")</f>
        <v>1</v>
      </c>
      <c r="G3">
        <f>IFERROR(VLOOKUP($A3,方块表!$A:$S,MATCH(G$1,方块表!$1:$1,0),1),"")</f>
        <v>0</v>
      </c>
      <c r="H3">
        <f>IFERROR(VLOOKUP($A3,方块表!$A:$S,MATCH(H$1,方块表!$1:$1,0),1),"")</f>
        <v>0</v>
      </c>
      <c r="I3">
        <f>IFERROR(VLOOKUP($A3,方块表!$A:$S,MATCH(I$1,方块表!$1:$1,0),1),"")</f>
        <v>1</v>
      </c>
      <c r="J3" t="str">
        <f>IFERROR(VLOOKUP($A3,方块表!$A:$S,MATCH(J$1,方块表!$1:$1,0),1),"")</f>
        <v>无</v>
      </c>
      <c r="K3" t="str">
        <f>IFERROR(VLOOKUP($A3,方块表!$A:$S,MATCH(K$1,方块表!$1:$1,0),1),"")</f>
        <v>石头</v>
      </c>
    </row>
    <row r="4" spans="1:11">
      <c r="A4">
        <f>IF(ROW()-2&lt;=COUNT(方块表!E:E),ROW()-2,"")</f>
        <v>2</v>
      </c>
      <c r="B4">
        <f>IFERROR(VLOOKUP($A4,方块表!$A:$S,MATCH(B$1,方块表!$1:$1,0),1),"")</f>
        <v>101200</v>
      </c>
      <c r="C4">
        <f>IFERROR(VLOOKUP($A4,方块表!$A:$S,MATCH(C$1,方块表!$1:$1,0),1),"")</f>
        <v>12</v>
      </c>
      <c r="D4">
        <f>IFERROR(VLOOKUP($A4,方块表!$A:$S,MATCH(D$1,方块表!$1:$1,0),1),"")</f>
        <v>0</v>
      </c>
      <c r="E4">
        <f>IFERROR(VLOOKUP($A4,方块表!$A:$S,MATCH(E$1,方块表!$1:$1,0),1),"")</f>
        <v>0</v>
      </c>
      <c r="F4">
        <f>IFERROR(VLOOKUP($A4,方块表!$A:$S,MATCH(F$1,方块表!$1:$1,0),1),"")</f>
        <v>1</v>
      </c>
      <c r="G4">
        <f>IFERROR(VLOOKUP($A4,方块表!$A:$S,MATCH(G$1,方块表!$1:$1,0),1),"")</f>
        <v>0</v>
      </c>
      <c r="H4">
        <f>IFERROR(VLOOKUP($A4,方块表!$A:$S,MATCH(H$1,方块表!$1:$1,0),1),"")</f>
        <v>0</v>
      </c>
      <c r="I4">
        <f>IFERROR(VLOOKUP($A4,方块表!$A:$S,MATCH(I$1,方块表!$1:$1,0),1),"")</f>
        <v>1</v>
      </c>
      <c r="J4" t="str">
        <f>IFERROR(VLOOKUP($A4,方块表!$A:$S,MATCH(J$1,方块表!$1:$1,0),1),"")</f>
        <v>无</v>
      </c>
      <c r="K4" t="str">
        <f>IFERROR(VLOOKUP($A4,方块表!$A:$S,MATCH(K$1,方块表!$1:$1,0),1),"")</f>
        <v>沙子</v>
      </c>
    </row>
    <row r="5" spans="1:11">
      <c r="A5">
        <f>IF(ROW()-2&lt;=COUNT(方块表!E:E),ROW()-2,"")</f>
        <v>3</v>
      </c>
      <c r="B5">
        <f>IFERROR(VLOOKUP($A5,方块表!$A:$S,MATCH(B$1,方块表!$1:$1,0),1),"")</f>
        <v>100400</v>
      </c>
      <c r="C5">
        <f>IFERROR(VLOOKUP($A5,方块表!$A:$S,MATCH(C$1,方块表!$1:$1,0),1),"")</f>
        <v>4</v>
      </c>
      <c r="D5">
        <f>IFERROR(VLOOKUP($A5,方块表!$A:$S,MATCH(D$1,方块表!$1:$1,0),1),"")</f>
        <v>0</v>
      </c>
      <c r="E5">
        <f>IFERROR(VLOOKUP($A5,方块表!$A:$S,MATCH(E$1,方块表!$1:$1,0),1),"")</f>
        <v>2</v>
      </c>
      <c r="F5">
        <f>IFERROR(VLOOKUP($A5,方块表!$A:$S,MATCH(F$1,方块表!$1:$1,0),1),"")</f>
        <v>1</v>
      </c>
      <c r="G5">
        <f>IFERROR(VLOOKUP($A5,方块表!$A:$S,MATCH(G$1,方块表!$1:$1,0),1),"")</f>
        <v>2</v>
      </c>
      <c r="H5">
        <f>IFERROR(VLOOKUP($A5,方块表!$A:$S,MATCH(H$1,方块表!$1:$1,0),1),"")</f>
        <v>1</v>
      </c>
      <c r="I5">
        <f>IFERROR(VLOOKUP($A5,方块表!$A:$S,MATCH(I$1,方块表!$1:$1,0),1),"")</f>
        <v>1</v>
      </c>
      <c r="J5" t="str">
        <f>IFERROR(VLOOKUP($A5,方块表!$A:$S,MATCH(J$1,方块表!$1:$1,0),1),"")</f>
        <v>无</v>
      </c>
      <c r="K5" t="str">
        <f>IFERROR(VLOOKUP($A5,方块表!$A:$S,MATCH(K$1,方块表!$1:$1,0),1),"")</f>
        <v>鹅卵石</v>
      </c>
    </row>
    <row r="6" spans="1:11">
      <c r="A6">
        <f>IF(ROW()-2&lt;=COUNT(方块表!E:E),ROW()-2,"")</f>
        <v>4</v>
      </c>
      <c r="B6">
        <f>IFERROR(VLOOKUP($A6,方块表!$A:$S,MATCH(B$1,方块表!$1:$1,0),1),"")</f>
        <v>100200</v>
      </c>
      <c r="C6">
        <f>IFERROR(VLOOKUP($A6,方块表!$A:$S,MATCH(C$1,方块表!$1:$1,0),1),"")</f>
        <v>2</v>
      </c>
      <c r="D6">
        <f>IFERROR(VLOOKUP($A6,方块表!$A:$S,MATCH(D$1,方块表!$1:$1,0),1),"")</f>
        <v>0</v>
      </c>
      <c r="E6">
        <f>IFERROR(VLOOKUP($A6,方块表!$A:$S,MATCH(E$1,方块表!$1:$1,0),1),"")</f>
        <v>2</v>
      </c>
      <c r="F6">
        <f>IFERROR(VLOOKUP($A6,方块表!$A:$S,MATCH(F$1,方块表!$1:$1,0),1),"")</f>
        <v>1</v>
      </c>
      <c r="G6">
        <f>IFERROR(VLOOKUP($A6,方块表!$A:$S,MATCH(G$1,方块表!$1:$1,0),1),"")</f>
        <v>2</v>
      </c>
      <c r="H6">
        <f>IFERROR(VLOOKUP($A6,方块表!$A:$S,MATCH(H$1,方块表!$1:$1,0),1),"")</f>
        <v>1</v>
      </c>
      <c r="I6">
        <f>IFERROR(VLOOKUP($A6,方块表!$A:$S,MATCH(I$1,方块表!$1:$1,0),1),"")</f>
        <v>1</v>
      </c>
      <c r="J6" t="str">
        <f>IFERROR(VLOOKUP($A6,方块表!$A:$S,MATCH(J$1,方块表!$1:$1,0),1),"")</f>
        <v>无</v>
      </c>
      <c r="K6" t="str">
        <f>IFERROR(VLOOKUP($A6,方块表!$A:$S,MATCH(K$1,方块表!$1:$1,0),1),"")</f>
        <v>草方块</v>
      </c>
    </row>
    <row r="7" spans="1:11">
      <c r="A7">
        <f>IF(ROW()-2&lt;=COUNT(方块表!E:E),ROW()-2,"")</f>
        <v>5</v>
      </c>
      <c r="B7">
        <f>IFERROR(VLOOKUP($A7,方块表!$A:$S,MATCH(B$1,方块表!$1:$1,0),1),"")</f>
        <v>100300</v>
      </c>
      <c r="C7">
        <f>IFERROR(VLOOKUP($A7,方块表!$A:$S,MATCH(C$1,方块表!$1:$1,0),1),"")</f>
        <v>3</v>
      </c>
      <c r="D7">
        <f>IFERROR(VLOOKUP($A7,方块表!$A:$S,MATCH(D$1,方块表!$1:$1,0),1),"")</f>
        <v>0</v>
      </c>
      <c r="E7">
        <f>IFERROR(VLOOKUP($A7,方块表!$A:$S,MATCH(E$1,方块表!$1:$1,0),1),"")</f>
        <v>2</v>
      </c>
      <c r="F7">
        <f>IFERROR(VLOOKUP($A7,方块表!$A:$S,MATCH(F$1,方块表!$1:$1,0),1),"")</f>
        <v>1</v>
      </c>
      <c r="G7">
        <f>IFERROR(VLOOKUP($A7,方块表!$A:$S,MATCH(G$1,方块表!$1:$1,0),1),"")</f>
        <v>2</v>
      </c>
      <c r="H7">
        <f>IFERROR(VLOOKUP($A7,方块表!$A:$S,MATCH(H$1,方块表!$1:$1,0),1),"")</f>
        <v>1</v>
      </c>
      <c r="I7">
        <f>IFERROR(VLOOKUP($A7,方块表!$A:$S,MATCH(I$1,方块表!$1:$1,0),1),"")</f>
        <v>1</v>
      </c>
      <c r="J7" t="str">
        <f>IFERROR(VLOOKUP($A7,方块表!$A:$S,MATCH(J$1,方块表!$1:$1,0),1),"")</f>
        <v>无</v>
      </c>
      <c r="K7" t="str">
        <f>IFERROR(VLOOKUP($A7,方块表!$A:$S,MATCH(K$1,方块表!$1:$1,0),1),"")</f>
        <v>泥土</v>
      </c>
    </row>
    <row r="8" spans="1:11">
      <c r="A8">
        <f>IF(ROW()-2&lt;=COUNT(方块表!E:E),ROW()-2,"")</f>
        <v>6</v>
      </c>
      <c r="B8">
        <f>IFERROR(VLOOKUP($A8,方块表!$A:$S,MATCH(B$1,方块表!$1:$1,0),1),"")</f>
        <v>101700</v>
      </c>
      <c r="C8">
        <f>IFERROR(VLOOKUP($A8,方块表!$A:$S,MATCH(C$1,方块表!$1:$1,0),1),"")</f>
        <v>17</v>
      </c>
      <c r="D8">
        <f>IFERROR(VLOOKUP($A8,方块表!$A:$S,MATCH(D$1,方块表!$1:$1,0),1),"")</f>
        <v>0</v>
      </c>
      <c r="E8">
        <f>IFERROR(VLOOKUP($A8,方块表!$A:$S,MATCH(E$1,方块表!$1:$1,0),1),"")</f>
        <v>2</v>
      </c>
      <c r="F8">
        <f>IFERROR(VLOOKUP($A8,方块表!$A:$S,MATCH(F$1,方块表!$1:$1,0),1),"")</f>
        <v>1</v>
      </c>
      <c r="G8">
        <f>IFERROR(VLOOKUP($A8,方块表!$A:$S,MATCH(G$1,方块表!$1:$1,0),1),"")</f>
        <v>2</v>
      </c>
      <c r="H8">
        <f>IFERROR(VLOOKUP($A8,方块表!$A:$S,MATCH(H$1,方块表!$1:$1,0),1),"")</f>
        <v>1</v>
      </c>
      <c r="I8">
        <f>IFERROR(VLOOKUP($A8,方块表!$A:$S,MATCH(I$1,方块表!$1:$1,0),1),"")</f>
        <v>1</v>
      </c>
      <c r="J8" t="str">
        <f>IFERROR(VLOOKUP($A8,方块表!$A:$S,MATCH(J$1,方块表!$1:$1,0),1),"")</f>
        <v>无</v>
      </c>
      <c r="K8" t="str">
        <f>IFERROR(VLOOKUP($A8,方块表!$A:$S,MATCH(K$1,方块表!$1:$1,0),1),"")</f>
        <v>橡树木</v>
      </c>
    </row>
    <row r="9" spans="1:11">
      <c r="A9">
        <f>IF(ROW()-2&lt;=COUNT(方块表!E:E),ROW()-2,"")</f>
        <v>7</v>
      </c>
      <c r="B9">
        <f>IFERROR(VLOOKUP($A9,方块表!$A:$S,MATCH(B$1,方块表!$1:$1,0),1),"")</f>
        <v>101701</v>
      </c>
      <c r="C9">
        <f>IFERROR(VLOOKUP($A9,方块表!$A:$S,MATCH(C$1,方块表!$1:$1,0),1),"")</f>
        <v>17</v>
      </c>
      <c r="D9">
        <f>IFERROR(VLOOKUP($A9,方块表!$A:$S,MATCH(D$1,方块表!$1:$1,0),1),"")</f>
        <v>1</v>
      </c>
      <c r="E9">
        <f>IFERROR(VLOOKUP($A9,方块表!$A:$S,MATCH(E$1,方块表!$1:$1,0),1),"")</f>
        <v>2</v>
      </c>
      <c r="F9">
        <f>IFERROR(VLOOKUP($A9,方块表!$A:$S,MATCH(F$1,方块表!$1:$1,0),1),"")</f>
        <v>1</v>
      </c>
      <c r="G9">
        <f>IFERROR(VLOOKUP($A9,方块表!$A:$S,MATCH(G$1,方块表!$1:$1,0),1),"")</f>
        <v>2</v>
      </c>
      <c r="H9">
        <f>IFERROR(VLOOKUP($A9,方块表!$A:$S,MATCH(H$1,方块表!$1:$1,0),1),"")</f>
        <v>1</v>
      </c>
      <c r="I9">
        <f>IFERROR(VLOOKUP($A9,方块表!$A:$S,MATCH(I$1,方块表!$1:$1,0),1),"")</f>
        <v>1</v>
      </c>
      <c r="J9" t="str">
        <f>IFERROR(VLOOKUP($A9,方块表!$A:$S,MATCH(J$1,方块表!$1:$1,0),1),"")</f>
        <v>无</v>
      </c>
      <c r="K9" t="str">
        <f>IFERROR(VLOOKUP($A9,方块表!$A:$S,MATCH(K$1,方块表!$1:$1,0),1),"")</f>
        <v>云杉木</v>
      </c>
    </row>
    <row r="10" spans="1:11">
      <c r="A10">
        <f>IF(ROW()-2&lt;=COUNT(方块表!E:E),ROW()-2,"")</f>
        <v>8</v>
      </c>
      <c r="B10">
        <f>IFERROR(VLOOKUP($A10,方块表!$A:$S,MATCH(B$1,方块表!$1:$1,0),1),"")</f>
        <v>101702</v>
      </c>
      <c r="C10">
        <f>IFERROR(VLOOKUP($A10,方块表!$A:$S,MATCH(C$1,方块表!$1:$1,0),1),"")</f>
        <v>17</v>
      </c>
      <c r="D10">
        <f>IFERROR(VLOOKUP($A10,方块表!$A:$S,MATCH(D$1,方块表!$1:$1,0),1),"")</f>
        <v>2</v>
      </c>
      <c r="E10">
        <f>IFERROR(VLOOKUP($A10,方块表!$A:$S,MATCH(E$1,方块表!$1:$1,0),1),"")</f>
        <v>2</v>
      </c>
      <c r="F10">
        <f>IFERROR(VLOOKUP($A10,方块表!$A:$S,MATCH(F$1,方块表!$1:$1,0),1),"")</f>
        <v>1</v>
      </c>
      <c r="G10">
        <f>IFERROR(VLOOKUP($A10,方块表!$A:$S,MATCH(G$1,方块表!$1:$1,0),1),"")</f>
        <v>2</v>
      </c>
      <c r="H10">
        <f>IFERROR(VLOOKUP($A10,方块表!$A:$S,MATCH(H$1,方块表!$1:$1,0),1),"")</f>
        <v>1</v>
      </c>
      <c r="I10">
        <f>IFERROR(VLOOKUP($A10,方块表!$A:$S,MATCH(I$1,方块表!$1:$1,0),1),"")</f>
        <v>1</v>
      </c>
      <c r="J10" t="str">
        <f>IFERROR(VLOOKUP($A10,方块表!$A:$S,MATCH(J$1,方块表!$1:$1,0),1),"")</f>
        <v>无</v>
      </c>
      <c r="K10" t="str">
        <f>IFERROR(VLOOKUP($A10,方块表!$A:$S,MATCH(K$1,方块表!$1:$1,0),1),"")</f>
        <v>桦树木</v>
      </c>
    </row>
    <row r="11" spans="1:11">
      <c r="A11">
        <f>IF(ROW()-2&lt;=COUNT(方块表!E:E),ROW()-2,"")</f>
        <v>9</v>
      </c>
      <c r="B11">
        <f>IFERROR(VLOOKUP($A11,方块表!$A:$S,MATCH(B$1,方块表!$1:$1,0),1),"")</f>
        <v>101703</v>
      </c>
      <c r="C11">
        <f>IFERROR(VLOOKUP($A11,方块表!$A:$S,MATCH(C$1,方块表!$1:$1,0),1),"")</f>
        <v>17</v>
      </c>
      <c r="D11">
        <f>IFERROR(VLOOKUP($A11,方块表!$A:$S,MATCH(D$1,方块表!$1:$1,0),1),"")</f>
        <v>3</v>
      </c>
      <c r="E11">
        <f>IFERROR(VLOOKUP($A11,方块表!$A:$S,MATCH(E$1,方块表!$1:$1,0),1),"")</f>
        <v>2</v>
      </c>
      <c r="F11">
        <f>IFERROR(VLOOKUP($A11,方块表!$A:$S,MATCH(F$1,方块表!$1:$1,0),1),"")</f>
        <v>1</v>
      </c>
      <c r="G11">
        <f>IFERROR(VLOOKUP($A11,方块表!$A:$S,MATCH(G$1,方块表!$1:$1,0),1),"")</f>
        <v>2</v>
      </c>
      <c r="H11">
        <f>IFERROR(VLOOKUP($A11,方块表!$A:$S,MATCH(H$1,方块表!$1:$1,0),1),"")</f>
        <v>1</v>
      </c>
      <c r="I11">
        <f>IFERROR(VLOOKUP($A11,方块表!$A:$S,MATCH(I$1,方块表!$1:$1,0),1),"")</f>
        <v>1</v>
      </c>
      <c r="J11" t="str">
        <f>IFERROR(VLOOKUP($A11,方块表!$A:$S,MATCH(J$1,方块表!$1:$1,0),1),"")</f>
        <v>无</v>
      </c>
      <c r="K11" t="str">
        <f>IFERROR(VLOOKUP($A11,方块表!$A:$S,MATCH(K$1,方块表!$1:$1,0),1),"")</f>
        <v>丛林木</v>
      </c>
    </row>
    <row r="12" spans="1:11">
      <c r="A12">
        <f>IF(ROW()-2&lt;=COUNT(方块表!E:E),ROW()-2,"")</f>
        <v>10</v>
      </c>
      <c r="B12">
        <f>IFERROR(VLOOKUP($A12,方块表!$A:$S,MATCH(B$1,方块表!$1:$1,0),1),"")</f>
        <v>116200</v>
      </c>
      <c r="C12">
        <f>IFERROR(VLOOKUP($A12,方块表!$A:$S,MATCH(C$1,方块表!$1:$1,0),1),"")</f>
        <v>162</v>
      </c>
      <c r="D12">
        <f>IFERROR(VLOOKUP($A12,方块表!$A:$S,MATCH(D$1,方块表!$1:$1,0),1),"")</f>
        <v>0</v>
      </c>
      <c r="E12">
        <f>IFERROR(VLOOKUP($A12,方块表!$A:$S,MATCH(E$1,方块表!$1:$1,0),1),"")</f>
        <v>2</v>
      </c>
      <c r="F12">
        <f>IFERROR(VLOOKUP($A12,方块表!$A:$S,MATCH(F$1,方块表!$1:$1,0),1),"")</f>
        <v>1</v>
      </c>
      <c r="G12">
        <f>IFERROR(VLOOKUP($A12,方块表!$A:$S,MATCH(G$1,方块表!$1:$1,0),1),"")</f>
        <v>2</v>
      </c>
      <c r="H12">
        <f>IFERROR(VLOOKUP($A12,方块表!$A:$S,MATCH(H$1,方块表!$1:$1,0),1),"")</f>
        <v>1</v>
      </c>
      <c r="I12">
        <f>IFERROR(VLOOKUP($A12,方块表!$A:$S,MATCH(I$1,方块表!$1:$1,0),1),"")</f>
        <v>1</v>
      </c>
      <c r="J12" t="str">
        <f>IFERROR(VLOOKUP($A12,方块表!$A:$S,MATCH(J$1,方块表!$1:$1,0),1),"")</f>
        <v>无</v>
      </c>
      <c r="K12" t="str">
        <f>IFERROR(VLOOKUP($A12,方块表!$A:$S,MATCH(K$1,方块表!$1:$1,0),1),"")</f>
        <v>金合欢树</v>
      </c>
    </row>
    <row r="13" spans="1:11">
      <c r="A13">
        <f>IF(ROW()-2&lt;=COUNT(方块表!E:E),ROW()-2,"")</f>
        <v>11</v>
      </c>
      <c r="B13">
        <f>IFERROR(VLOOKUP($A13,方块表!$A:$S,MATCH(B$1,方块表!$1:$1,0),1),"")</f>
        <v>116201</v>
      </c>
      <c r="C13">
        <f>IFERROR(VLOOKUP($A13,方块表!$A:$S,MATCH(C$1,方块表!$1:$1,0),1),"")</f>
        <v>162</v>
      </c>
      <c r="D13">
        <f>IFERROR(VLOOKUP($A13,方块表!$A:$S,MATCH(D$1,方块表!$1:$1,0),1),"")</f>
        <v>1</v>
      </c>
      <c r="E13">
        <f>IFERROR(VLOOKUP($A13,方块表!$A:$S,MATCH(E$1,方块表!$1:$1,0),1),"")</f>
        <v>2</v>
      </c>
      <c r="F13">
        <f>IFERROR(VLOOKUP($A13,方块表!$A:$S,MATCH(F$1,方块表!$1:$1,0),1),"")</f>
        <v>1</v>
      </c>
      <c r="G13">
        <f>IFERROR(VLOOKUP($A13,方块表!$A:$S,MATCH(G$1,方块表!$1:$1,0),1),"")</f>
        <v>2</v>
      </c>
      <c r="H13">
        <f>IFERROR(VLOOKUP($A13,方块表!$A:$S,MATCH(H$1,方块表!$1:$1,0),1),"")</f>
        <v>1</v>
      </c>
      <c r="I13">
        <f>IFERROR(VLOOKUP($A13,方块表!$A:$S,MATCH(I$1,方块表!$1:$1,0),1),"")</f>
        <v>1</v>
      </c>
      <c r="J13" t="str">
        <f>IFERROR(VLOOKUP($A13,方块表!$A:$S,MATCH(J$1,方块表!$1:$1,0),1),"")</f>
        <v>无</v>
      </c>
      <c r="K13" t="str">
        <f>IFERROR(VLOOKUP($A13,方块表!$A:$S,MATCH(K$1,方块表!$1:$1,0),1),"")</f>
        <v>暗橡树木</v>
      </c>
    </row>
    <row r="14" spans="1:11">
      <c r="A14">
        <f>IF(ROW()-2&lt;=COUNT(方块表!E:E),ROW()-2,"")</f>
        <v>12</v>
      </c>
      <c r="B14">
        <f>IFERROR(VLOOKUP($A14,方块表!$A:$S,MATCH(B$1,方块表!$1:$1,0),1),"")</f>
        <v>209800</v>
      </c>
      <c r="C14">
        <f>IFERROR(VLOOKUP($A14,方块表!$A:$S,MATCH(C$1,方块表!$1:$1,0),1),"")</f>
        <v>98</v>
      </c>
      <c r="D14">
        <f>IFERROR(VLOOKUP($A14,方块表!$A:$S,MATCH(D$1,方块表!$1:$1,0),1),"")</f>
        <v>0</v>
      </c>
      <c r="E14">
        <f>IFERROR(VLOOKUP($A14,方块表!$A:$S,MATCH(E$1,方块表!$1:$1,0),1),"")</f>
        <v>4</v>
      </c>
      <c r="F14">
        <f>IFERROR(VLOOKUP($A14,方块表!$A:$S,MATCH(F$1,方块表!$1:$1,0),1),"")</f>
        <v>2</v>
      </c>
      <c r="G14">
        <f>IFERROR(VLOOKUP($A14,方块表!$A:$S,MATCH(G$1,方块表!$1:$1,0),1),"")</f>
        <v>4</v>
      </c>
      <c r="H14">
        <f>IFERROR(VLOOKUP($A14,方块表!$A:$S,MATCH(H$1,方块表!$1:$1,0),1),"")</f>
        <v>1</v>
      </c>
      <c r="I14">
        <f>IFERROR(VLOOKUP($A14,方块表!$A:$S,MATCH(I$1,方块表!$1:$1,0),1),"")</f>
        <v>1</v>
      </c>
      <c r="J14" t="str">
        <f>IFERROR(VLOOKUP($A14,方块表!$A:$S,MATCH(J$1,方块表!$1:$1,0),1),"")</f>
        <v>无</v>
      </c>
      <c r="K14" t="str">
        <f>IFERROR(VLOOKUP($A14,方块表!$A:$S,MATCH(K$1,方块表!$1:$1,0),1),"")</f>
        <v>石砖</v>
      </c>
    </row>
    <row r="15" spans="1:11">
      <c r="A15">
        <f>IF(ROW()-2&lt;=COUNT(方块表!E:E),ROW()-2,"")</f>
        <v>13</v>
      </c>
      <c r="B15">
        <f>IFERROR(VLOOKUP($A15,方块表!$A:$S,MATCH(B$1,方块表!$1:$1,0),1),"")</f>
        <v>209801</v>
      </c>
      <c r="C15">
        <f>IFERROR(VLOOKUP($A15,方块表!$A:$S,MATCH(C$1,方块表!$1:$1,0),1),"")</f>
        <v>98</v>
      </c>
      <c r="D15">
        <f>IFERROR(VLOOKUP($A15,方块表!$A:$S,MATCH(D$1,方块表!$1:$1,0),1),"")</f>
        <v>1</v>
      </c>
      <c r="E15">
        <f>IFERROR(VLOOKUP($A15,方块表!$A:$S,MATCH(E$1,方块表!$1:$1,0),1),"")</f>
        <v>4</v>
      </c>
      <c r="F15">
        <f>IFERROR(VLOOKUP($A15,方块表!$A:$S,MATCH(F$1,方块表!$1:$1,0),1),"")</f>
        <v>2</v>
      </c>
      <c r="G15">
        <f>IFERROR(VLOOKUP($A15,方块表!$A:$S,MATCH(G$1,方块表!$1:$1,0),1),"")</f>
        <v>4</v>
      </c>
      <c r="H15">
        <f>IFERROR(VLOOKUP($A15,方块表!$A:$S,MATCH(H$1,方块表!$1:$1,0),1),"")</f>
        <v>1</v>
      </c>
      <c r="I15">
        <f>IFERROR(VLOOKUP($A15,方块表!$A:$S,MATCH(I$1,方块表!$1:$1,0),1),"")</f>
        <v>1</v>
      </c>
      <c r="J15" t="str">
        <f>IFERROR(VLOOKUP($A15,方块表!$A:$S,MATCH(J$1,方块表!$1:$1,0),1),"")</f>
        <v>无</v>
      </c>
      <c r="K15" t="str">
        <f>IFERROR(VLOOKUP($A15,方块表!$A:$S,MATCH(K$1,方块表!$1:$1,0),1),"")</f>
        <v>草石砖</v>
      </c>
    </row>
    <row r="16" spans="1:11">
      <c r="A16">
        <f>IF(ROW()-2&lt;=COUNT(方块表!E:E),ROW()-2,"")</f>
        <v>14</v>
      </c>
      <c r="B16">
        <f>IFERROR(VLOOKUP($A16,方块表!$A:$S,MATCH(B$1,方块表!$1:$1,0),1),"")</f>
        <v>209802</v>
      </c>
      <c r="C16">
        <f>IFERROR(VLOOKUP($A16,方块表!$A:$S,MATCH(C$1,方块表!$1:$1,0),1),"")</f>
        <v>98</v>
      </c>
      <c r="D16">
        <f>IFERROR(VLOOKUP($A16,方块表!$A:$S,MATCH(D$1,方块表!$1:$1,0),1),"")</f>
        <v>2</v>
      </c>
      <c r="E16">
        <f>IFERROR(VLOOKUP($A16,方块表!$A:$S,MATCH(E$1,方块表!$1:$1,0),1),"")</f>
        <v>4</v>
      </c>
      <c r="F16">
        <f>IFERROR(VLOOKUP($A16,方块表!$A:$S,MATCH(F$1,方块表!$1:$1,0),1),"")</f>
        <v>2</v>
      </c>
      <c r="G16">
        <f>IFERROR(VLOOKUP($A16,方块表!$A:$S,MATCH(G$1,方块表!$1:$1,0),1),"")</f>
        <v>4</v>
      </c>
      <c r="H16">
        <f>IFERROR(VLOOKUP($A16,方块表!$A:$S,MATCH(H$1,方块表!$1:$1,0),1),"")</f>
        <v>1</v>
      </c>
      <c r="I16">
        <f>IFERROR(VLOOKUP($A16,方块表!$A:$S,MATCH(I$1,方块表!$1:$1,0),1),"")</f>
        <v>1</v>
      </c>
      <c r="J16" t="str">
        <f>IFERROR(VLOOKUP($A16,方块表!$A:$S,MATCH(J$1,方块表!$1:$1,0),1),"")</f>
        <v>无</v>
      </c>
      <c r="K16" t="str">
        <f>IFERROR(VLOOKUP($A16,方块表!$A:$S,MATCH(K$1,方块表!$1:$1,0),1),"")</f>
        <v>破损石砖</v>
      </c>
    </row>
    <row r="17" spans="1:11">
      <c r="A17">
        <f>IF(ROW()-2&lt;=COUNT(方块表!E:E),ROW()-2,"")</f>
        <v>15</v>
      </c>
      <c r="B17">
        <f>IFERROR(VLOOKUP($A17,方块表!$A:$S,MATCH(B$1,方块表!$1:$1,0),1),"")</f>
        <v>209803</v>
      </c>
      <c r="C17">
        <f>IFERROR(VLOOKUP($A17,方块表!$A:$S,MATCH(C$1,方块表!$1:$1,0),1),"")</f>
        <v>98</v>
      </c>
      <c r="D17">
        <f>IFERROR(VLOOKUP($A17,方块表!$A:$S,MATCH(D$1,方块表!$1:$1,0),1),"")</f>
        <v>3</v>
      </c>
      <c r="E17">
        <f>IFERROR(VLOOKUP($A17,方块表!$A:$S,MATCH(E$1,方块表!$1:$1,0),1),"")</f>
        <v>4</v>
      </c>
      <c r="F17">
        <f>IFERROR(VLOOKUP($A17,方块表!$A:$S,MATCH(F$1,方块表!$1:$1,0),1),"")</f>
        <v>2</v>
      </c>
      <c r="G17">
        <f>IFERROR(VLOOKUP($A17,方块表!$A:$S,MATCH(G$1,方块表!$1:$1,0),1),"")</f>
        <v>4</v>
      </c>
      <c r="H17">
        <f>IFERROR(VLOOKUP($A17,方块表!$A:$S,MATCH(H$1,方块表!$1:$1,0),1),"")</f>
        <v>1</v>
      </c>
      <c r="I17">
        <f>IFERROR(VLOOKUP($A17,方块表!$A:$S,MATCH(I$1,方块表!$1:$1,0),1),"")</f>
        <v>1</v>
      </c>
      <c r="J17" t="str">
        <f>IFERROR(VLOOKUP($A17,方块表!$A:$S,MATCH(J$1,方块表!$1:$1,0),1),"")</f>
        <v>无</v>
      </c>
      <c r="K17" t="str">
        <f>IFERROR(VLOOKUP($A17,方块表!$A:$S,MATCH(K$1,方块表!$1:$1,0),1),"")</f>
        <v>凿刻石砖</v>
      </c>
    </row>
    <row r="18" spans="1:11">
      <c r="A18">
        <f>IF(ROW()-2&lt;=COUNT(方块表!E:E),ROW()-2,"")</f>
        <v>16</v>
      </c>
      <c r="B18">
        <f>IFERROR(VLOOKUP($A18,方块表!$A:$S,MATCH(B$1,方块表!$1:$1,0),1),"")</f>
        <v>204500</v>
      </c>
      <c r="C18">
        <f>IFERROR(VLOOKUP($A18,方块表!$A:$S,MATCH(C$1,方块表!$1:$1,0),1),"")</f>
        <v>45</v>
      </c>
      <c r="D18">
        <f>IFERROR(VLOOKUP($A18,方块表!$A:$S,MATCH(D$1,方块表!$1:$1,0),1),"")</f>
        <v>0</v>
      </c>
      <c r="E18">
        <f>IFERROR(VLOOKUP($A18,方块表!$A:$S,MATCH(E$1,方块表!$1:$1,0),1),"")</f>
        <v>4</v>
      </c>
      <c r="F18">
        <f>IFERROR(VLOOKUP($A18,方块表!$A:$S,MATCH(F$1,方块表!$1:$1,0),1),"")</f>
        <v>2</v>
      </c>
      <c r="G18">
        <f>IFERROR(VLOOKUP($A18,方块表!$A:$S,MATCH(G$1,方块表!$1:$1,0),1),"")</f>
        <v>4</v>
      </c>
      <c r="H18">
        <f>IFERROR(VLOOKUP($A18,方块表!$A:$S,MATCH(H$1,方块表!$1:$1,0),1),"")</f>
        <v>1</v>
      </c>
      <c r="I18">
        <f>IFERROR(VLOOKUP($A18,方块表!$A:$S,MATCH(I$1,方块表!$1:$1,0),1),"")</f>
        <v>1</v>
      </c>
      <c r="J18" t="str">
        <f>IFERROR(VLOOKUP($A18,方块表!$A:$S,MATCH(J$1,方块表!$1:$1,0),1),"")</f>
        <v>无</v>
      </c>
      <c r="K18" t="str">
        <f>IFERROR(VLOOKUP($A18,方块表!$A:$S,MATCH(K$1,方块表!$1:$1,0),1),"")</f>
        <v>砖头</v>
      </c>
    </row>
    <row r="19" spans="1:11">
      <c r="A19">
        <f>IF(ROW()-2&lt;=COUNT(方块表!E:E),ROW()-2,"")</f>
        <v>17</v>
      </c>
      <c r="B19">
        <f>IFERROR(VLOOKUP($A19,方块表!$A:$S,MATCH(B$1,方块表!$1:$1,0),1),"")</f>
        <v>202400</v>
      </c>
      <c r="C19">
        <f>IFERROR(VLOOKUP($A19,方块表!$A:$S,MATCH(C$1,方块表!$1:$1,0),1),"")</f>
        <v>24</v>
      </c>
      <c r="D19">
        <f>IFERROR(VLOOKUP($A19,方块表!$A:$S,MATCH(D$1,方块表!$1:$1,0),1),"")</f>
        <v>0</v>
      </c>
      <c r="E19">
        <f>IFERROR(VLOOKUP($A19,方块表!$A:$S,MATCH(E$1,方块表!$1:$1,0),1),"")</f>
        <v>4</v>
      </c>
      <c r="F19">
        <f>IFERROR(VLOOKUP($A19,方块表!$A:$S,MATCH(F$1,方块表!$1:$1,0),1),"")</f>
        <v>2</v>
      </c>
      <c r="G19">
        <f>IFERROR(VLOOKUP($A19,方块表!$A:$S,MATCH(G$1,方块表!$1:$1,0),1),"")</f>
        <v>4</v>
      </c>
      <c r="H19">
        <f>IFERROR(VLOOKUP($A19,方块表!$A:$S,MATCH(H$1,方块表!$1:$1,0),1),"")</f>
        <v>1</v>
      </c>
      <c r="I19">
        <f>IFERROR(VLOOKUP($A19,方块表!$A:$S,MATCH(I$1,方块表!$1:$1,0),1),"")</f>
        <v>1</v>
      </c>
      <c r="J19" t="str">
        <f>IFERROR(VLOOKUP($A19,方块表!$A:$S,MATCH(J$1,方块表!$1:$1,0),1),"")</f>
        <v>无</v>
      </c>
      <c r="K19" t="str">
        <f>IFERROR(VLOOKUP($A19,方块表!$A:$S,MATCH(K$1,方块表!$1:$1,0),1),"")</f>
        <v>砂石</v>
      </c>
    </row>
    <row r="20" spans="1:11">
      <c r="A20">
        <f>IF(ROW()-2&lt;=COUNT(方块表!E:E),ROW()-2,"")</f>
        <v>18</v>
      </c>
      <c r="B20">
        <f>IFERROR(VLOOKUP($A20,方块表!$A:$S,MATCH(B$1,方块表!$1:$1,0),1),"")</f>
        <v>211200</v>
      </c>
      <c r="C20">
        <f>IFERROR(VLOOKUP($A20,方块表!$A:$S,MATCH(C$1,方块表!$1:$1,0),1),"")</f>
        <v>112</v>
      </c>
      <c r="D20">
        <f>IFERROR(VLOOKUP($A20,方块表!$A:$S,MATCH(D$1,方块表!$1:$1,0),1),"")</f>
        <v>0</v>
      </c>
      <c r="E20">
        <f>IFERROR(VLOOKUP($A20,方块表!$A:$S,MATCH(E$1,方块表!$1:$1,0),1),"")</f>
        <v>4</v>
      </c>
      <c r="F20">
        <f>IFERROR(VLOOKUP($A20,方块表!$A:$S,MATCH(F$1,方块表!$1:$1,0),1),"")</f>
        <v>2</v>
      </c>
      <c r="G20">
        <f>IFERROR(VLOOKUP($A20,方块表!$A:$S,MATCH(G$1,方块表!$1:$1,0),1),"")</f>
        <v>4</v>
      </c>
      <c r="H20">
        <f>IFERROR(VLOOKUP($A20,方块表!$A:$S,MATCH(H$1,方块表!$1:$1,0),1),"")</f>
        <v>1</v>
      </c>
      <c r="I20">
        <f>IFERROR(VLOOKUP($A20,方块表!$A:$S,MATCH(I$1,方块表!$1:$1,0),1),"")</f>
        <v>1</v>
      </c>
      <c r="J20" t="str">
        <f>IFERROR(VLOOKUP($A20,方块表!$A:$S,MATCH(J$1,方块表!$1:$1,0),1),"")</f>
        <v>无</v>
      </c>
      <c r="K20" t="str">
        <f>IFERROR(VLOOKUP($A20,方块表!$A:$S,MATCH(K$1,方块表!$1:$1,0),1),"")</f>
        <v>暗砖</v>
      </c>
    </row>
    <row r="21" spans="1:11">
      <c r="A21">
        <f>IF(ROW()-2&lt;=COUNT(方块表!E:E),ROW()-2,"")</f>
        <v>19</v>
      </c>
      <c r="B21">
        <f>IFERROR(VLOOKUP($A21,方块表!$A:$S,MATCH(B$1,方块表!$1:$1,0),1),"")</f>
        <v>200500</v>
      </c>
      <c r="C21">
        <f>IFERROR(VLOOKUP($A21,方块表!$A:$S,MATCH(C$1,方块表!$1:$1,0),1),"")</f>
        <v>5</v>
      </c>
      <c r="D21">
        <f>IFERROR(VLOOKUP($A21,方块表!$A:$S,MATCH(D$1,方块表!$1:$1,0),1),"")</f>
        <v>0</v>
      </c>
      <c r="E21">
        <f>IFERROR(VLOOKUP($A21,方块表!$A:$S,MATCH(E$1,方块表!$1:$1,0),1),"")</f>
        <v>4</v>
      </c>
      <c r="F21">
        <f>IFERROR(VLOOKUP($A21,方块表!$A:$S,MATCH(F$1,方块表!$1:$1,0),1),"")</f>
        <v>2</v>
      </c>
      <c r="G21">
        <f>IFERROR(VLOOKUP($A21,方块表!$A:$S,MATCH(G$1,方块表!$1:$1,0),1),"")</f>
        <v>4</v>
      </c>
      <c r="H21">
        <f>IFERROR(VLOOKUP($A21,方块表!$A:$S,MATCH(H$1,方块表!$1:$1,0),1),"")</f>
        <v>1</v>
      </c>
      <c r="I21">
        <f>IFERROR(VLOOKUP($A21,方块表!$A:$S,MATCH(I$1,方块表!$1:$1,0),1),"")</f>
        <v>1</v>
      </c>
      <c r="J21" t="str">
        <f>IFERROR(VLOOKUP($A21,方块表!$A:$S,MATCH(J$1,方块表!$1:$1,0),1),"")</f>
        <v>无</v>
      </c>
      <c r="K21" t="str">
        <f>IFERROR(VLOOKUP($A21,方块表!$A:$S,MATCH(K$1,方块表!$1:$1,0),1),"")</f>
        <v>橡木板</v>
      </c>
    </row>
    <row r="22" spans="1:11">
      <c r="A22">
        <f>IF(ROW()-2&lt;=COUNT(方块表!E:E),ROW()-2,"")</f>
        <v>20</v>
      </c>
      <c r="B22">
        <f>IFERROR(VLOOKUP($A22,方块表!$A:$S,MATCH(B$1,方块表!$1:$1,0),1),"")</f>
        <v>200501</v>
      </c>
      <c r="C22">
        <f>IFERROR(VLOOKUP($A22,方块表!$A:$S,MATCH(C$1,方块表!$1:$1,0),1),"")</f>
        <v>5</v>
      </c>
      <c r="D22">
        <f>IFERROR(VLOOKUP($A22,方块表!$A:$S,MATCH(D$1,方块表!$1:$1,0),1),"")</f>
        <v>1</v>
      </c>
      <c r="E22">
        <f>IFERROR(VLOOKUP($A22,方块表!$A:$S,MATCH(E$1,方块表!$1:$1,0),1),"")</f>
        <v>4</v>
      </c>
      <c r="F22">
        <f>IFERROR(VLOOKUP($A22,方块表!$A:$S,MATCH(F$1,方块表!$1:$1,0),1),"")</f>
        <v>2</v>
      </c>
      <c r="G22">
        <f>IFERROR(VLOOKUP($A22,方块表!$A:$S,MATCH(G$1,方块表!$1:$1,0),1),"")</f>
        <v>4</v>
      </c>
      <c r="H22">
        <f>IFERROR(VLOOKUP($A22,方块表!$A:$S,MATCH(H$1,方块表!$1:$1,0),1),"")</f>
        <v>1</v>
      </c>
      <c r="I22">
        <f>IFERROR(VLOOKUP($A22,方块表!$A:$S,MATCH(I$1,方块表!$1:$1,0),1),"")</f>
        <v>1</v>
      </c>
      <c r="J22" t="str">
        <f>IFERROR(VLOOKUP($A22,方块表!$A:$S,MATCH(J$1,方块表!$1:$1,0),1),"")</f>
        <v>无</v>
      </c>
      <c r="K22" t="str">
        <f>IFERROR(VLOOKUP($A22,方块表!$A:$S,MATCH(K$1,方块表!$1:$1,0),1),"")</f>
        <v>云杉木板</v>
      </c>
    </row>
    <row r="23" spans="1:11">
      <c r="A23">
        <f>IF(ROW()-2&lt;=COUNT(方块表!E:E),ROW()-2,"")</f>
        <v>21</v>
      </c>
      <c r="B23">
        <f>IFERROR(VLOOKUP($A23,方块表!$A:$S,MATCH(B$1,方块表!$1:$1,0),1),"")</f>
        <v>200502</v>
      </c>
      <c r="C23">
        <f>IFERROR(VLOOKUP($A23,方块表!$A:$S,MATCH(C$1,方块表!$1:$1,0),1),"")</f>
        <v>5</v>
      </c>
      <c r="D23">
        <f>IFERROR(VLOOKUP($A23,方块表!$A:$S,MATCH(D$1,方块表!$1:$1,0),1),"")</f>
        <v>2</v>
      </c>
      <c r="E23">
        <f>IFERROR(VLOOKUP($A23,方块表!$A:$S,MATCH(E$1,方块表!$1:$1,0),1),"")</f>
        <v>4</v>
      </c>
      <c r="F23">
        <f>IFERROR(VLOOKUP($A23,方块表!$A:$S,MATCH(F$1,方块表!$1:$1,0),1),"")</f>
        <v>2</v>
      </c>
      <c r="G23">
        <f>IFERROR(VLOOKUP($A23,方块表!$A:$S,MATCH(G$1,方块表!$1:$1,0),1),"")</f>
        <v>4</v>
      </c>
      <c r="H23">
        <f>IFERROR(VLOOKUP($A23,方块表!$A:$S,MATCH(H$1,方块表!$1:$1,0),1),"")</f>
        <v>1</v>
      </c>
      <c r="I23">
        <f>IFERROR(VLOOKUP($A23,方块表!$A:$S,MATCH(I$1,方块表!$1:$1,0),1),"")</f>
        <v>1</v>
      </c>
      <c r="J23" t="str">
        <f>IFERROR(VLOOKUP($A23,方块表!$A:$S,MATCH(J$1,方块表!$1:$1,0),1),"")</f>
        <v>无</v>
      </c>
      <c r="K23" t="str">
        <f>IFERROR(VLOOKUP($A23,方块表!$A:$S,MATCH(K$1,方块表!$1:$1,0),1),"")</f>
        <v>桦树木板</v>
      </c>
    </row>
    <row r="24" spans="1:11">
      <c r="A24">
        <f>IF(ROW()-2&lt;=COUNT(方块表!E:E),ROW()-2,"")</f>
        <v>22</v>
      </c>
      <c r="B24">
        <f>IFERROR(VLOOKUP($A24,方块表!$A:$S,MATCH(B$1,方块表!$1:$1,0),1),"")</f>
        <v>200503</v>
      </c>
      <c r="C24">
        <f>IFERROR(VLOOKUP($A24,方块表!$A:$S,MATCH(C$1,方块表!$1:$1,0),1),"")</f>
        <v>5</v>
      </c>
      <c r="D24">
        <f>IFERROR(VLOOKUP($A24,方块表!$A:$S,MATCH(D$1,方块表!$1:$1,0),1),"")</f>
        <v>3</v>
      </c>
      <c r="E24">
        <f>IFERROR(VLOOKUP($A24,方块表!$A:$S,MATCH(E$1,方块表!$1:$1,0),1),"")</f>
        <v>4</v>
      </c>
      <c r="F24">
        <f>IFERROR(VLOOKUP($A24,方块表!$A:$S,MATCH(F$1,方块表!$1:$1,0),1),"")</f>
        <v>2</v>
      </c>
      <c r="G24">
        <f>IFERROR(VLOOKUP($A24,方块表!$A:$S,MATCH(G$1,方块表!$1:$1,0),1),"")</f>
        <v>4</v>
      </c>
      <c r="H24">
        <f>IFERROR(VLOOKUP($A24,方块表!$A:$S,MATCH(H$1,方块表!$1:$1,0),1),"")</f>
        <v>1</v>
      </c>
      <c r="I24">
        <f>IFERROR(VLOOKUP($A24,方块表!$A:$S,MATCH(I$1,方块表!$1:$1,0),1),"")</f>
        <v>1</v>
      </c>
      <c r="J24" t="str">
        <f>IFERROR(VLOOKUP($A24,方块表!$A:$S,MATCH(J$1,方块表!$1:$1,0),1),"")</f>
        <v>无</v>
      </c>
      <c r="K24" t="str">
        <f>IFERROR(VLOOKUP($A24,方块表!$A:$S,MATCH(K$1,方块表!$1:$1,0),1),"")</f>
        <v>丛林木板</v>
      </c>
    </row>
    <row r="25" spans="1:11">
      <c r="A25">
        <f>IF(ROW()-2&lt;=COUNT(方块表!E:E),ROW()-2,"")</f>
        <v>23</v>
      </c>
      <c r="B25">
        <f>IFERROR(VLOOKUP($A25,方块表!$A:$S,MATCH(B$1,方块表!$1:$1,0),1),"")</f>
        <v>200504</v>
      </c>
      <c r="C25">
        <f>IFERROR(VLOOKUP($A25,方块表!$A:$S,MATCH(C$1,方块表!$1:$1,0),1),"")</f>
        <v>5</v>
      </c>
      <c r="D25">
        <f>IFERROR(VLOOKUP($A25,方块表!$A:$S,MATCH(D$1,方块表!$1:$1,0),1),"")</f>
        <v>4</v>
      </c>
      <c r="E25">
        <f>IFERROR(VLOOKUP($A25,方块表!$A:$S,MATCH(E$1,方块表!$1:$1,0),1),"")</f>
        <v>4</v>
      </c>
      <c r="F25">
        <f>IFERROR(VLOOKUP($A25,方块表!$A:$S,MATCH(F$1,方块表!$1:$1,0),1),"")</f>
        <v>2</v>
      </c>
      <c r="G25">
        <f>IFERROR(VLOOKUP($A25,方块表!$A:$S,MATCH(G$1,方块表!$1:$1,0),1),"")</f>
        <v>4</v>
      </c>
      <c r="H25">
        <f>IFERROR(VLOOKUP($A25,方块表!$A:$S,MATCH(H$1,方块表!$1:$1,0),1),"")</f>
        <v>1</v>
      </c>
      <c r="I25">
        <f>IFERROR(VLOOKUP($A25,方块表!$A:$S,MATCH(I$1,方块表!$1:$1,0),1),"")</f>
        <v>1</v>
      </c>
      <c r="J25" t="str">
        <f>IFERROR(VLOOKUP($A25,方块表!$A:$S,MATCH(J$1,方块表!$1:$1,0),1),"")</f>
        <v>无</v>
      </c>
      <c r="K25" t="str">
        <f>IFERROR(VLOOKUP($A25,方块表!$A:$S,MATCH(K$1,方块表!$1:$1,0),1),"")</f>
        <v>金合欢木板</v>
      </c>
    </row>
    <row r="26" spans="1:11">
      <c r="A26">
        <f>IF(ROW()-2&lt;=COUNT(方块表!E:E),ROW()-2,"")</f>
        <v>24</v>
      </c>
      <c r="B26">
        <f>IFERROR(VLOOKUP($A26,方块表!$A:$S,MATCH(B$1,方块表!$1:$1,0),1),"")</f>
        <v>200505</v>
      </c>
      <c r="C26">
        <f>IFERROR(VLOOKUP($A26,方块表!$A:$S,MATCH(C$1,方块表!$1:$1,0),1),"")</f>
        <v>5</v>
      </c>
      <c r="D26">
        <f>IFERROR(VLOOKUP($A26,方块表!$A:$S,MATCH(D$1,方块表!$1:$1,0),1),"")</f>
        <v>5</v>
      </c>
      <c r="E26">
        <f>IFERROR(VLOOKUP($A26,方块表!$A:$S,MATCH(E$1,方块表!$1:$1,0),1),"")</f>
        <v>4</v>
      </c>
      <c r="F26">
        <f>IFERROR(VLOOKUP($A26,方块表!$A:$S,MATCH(F$1,方块表!$1:$1,0),1),"")</f>
        <v>2</v>
      </c>
      <c r="G26">
        <f>IFERROR(VLOOKUP($A26,方块表!$A:$S,MATCH(G$1,方块表!$1:$1,0),1),"")</f>
        <v>4</v>
      </c>
      <c r="H26">
        <f>IFERROR(VLOOKUP($A26,方块表!$A:$S,MATCH(H$1,方块表!$1:$1,0),1),"")</f>
        <v>1</v>
      </c>
      <c r="I26">
        <f>IFERROR(VLOOKUP($A26,方块表!$A:$S,MATCH(I$1,方块表!$1:$1,0),1),"")</f>
        <v>1</v>
      </c>
      <c r="J26" t="str">
        <f>IFERROR(VLOOKUP($A26,方块表!$A:$S,MATCH(J$1,方块表!$1:$1,0),1),"")</f>
        <v>无</v>
      </c>
      <c r="K26" t="str">
        <f>IFERROR(VLOOKUP($A26,方块表!$A:$S,MATCH(K$1,方块表!$1:$1,0),1),"")</f>
        <v>暗橡木板</v>
      </c>
    </row>
    <row r="27" spans="1:11">
      <c r="A27">
        <f>IF(ROW()-2&lt;=COUNT(方块表!E:E),ROW()-2,"")</f>
        <v>25</v>
      </c>
      <c r="B27">
        <f>IFERROR(VLOOKUP($A27,方块表!$A:$S,MATCH(B$1,方块表!$1:$1,0),1),"")</f>
        <v>207900</v>
      </c>
      <c r="C27">
        <f>IFERROR(VLOOKUP($A27,方块表!$A:$S,MATCH(C$1,方块表!$1:$1,0),1),"")</f>
        <v>79</v>
      </c>
      <c r="D27">
        <f>IFERROR(VLOOKUP($A27,方块表!$A:$S,MATCH(D$1,方块表!$1:$1,0),1),"")</f>
        <v>0</v>
      </c>
      <c r="E27">
        <f>IFERROR(VLOOKUP($A27,方块表!$A:$S,MATCH(E$1,方块表!$1:$1,0),1),"")</f>
        <v>4</v>
      </c>
      <c r="F27">
        <f>IFERROR(VLOOKUP($A27,方块表!$A:$S,MATCH(F$1,方块表!$1:$1,0),1),"")</f>
        <v>2</v>
      </c>
      <c r="G27">
        <f>IFERROR(VLOOKUP($A27,方块表!$A:$S,MATCH(G$1,方块表!$1:$1,0),1),"")</f>
        <v>4</v>
      </c>
      <c r="H27">
        <f>IFERROR(VLOOKUP($A27,方块表!$A:$S,MATCH(H$1,方块表!$1:$1,0),1),"")</f>
        <v>1</v>
      </c>
      <c r="I27">
        <f>IFERROR(VLOOKUP($A27,方块表!$A:$S,MATCH(I$1,方块表!$1:$1,0),1),"")</f>
        <v>1</v>
      </c>
      <c r="J27" t="str">
        <f>IFERROR(VLOOKUP($A27,方块表!$A:$S,MATCH(J$1,方块表!$1:$1,0),1),"")</f>
        <v>无</v>
      </c>
      <c r="K27" t="str">
        <f>IFERROR(VLOOKUP($A27,方块表!$A:$S,MATCH(K$1,方块表!$1:$1,0),1),"")</f>
        <v>冰</v>
      </c>
    </row>
    <row r="28" spans="1:11">
      <c r="A28">
        <f>IF(ROW()-2&lt;=COUNT(方块表!E:E),ROW()-2,"")</f>
        <v>26</v>
      </c>
      <c r="B28">
        <f>IFERROR(VLOOKUP($A28,方块表!$A:$S,MATCH(B$1,方块表!$1:$1,0),1),"")</f>
        <v>315500</v>
      </c>
      <c r="C28">
        <f>IFERROR(VLOOKUP($A28,方块表!$A:$S,MATCH(C$1,方块表!$1:$1,0),1),"")</f>
        <v>155</v>
      </c>
      <c r="D28">
        <f>IFERROR(VLOOKUP($A28,方块表!$A:$S,MATCH(D$1,方块表!$1:$1,0),1),"")</f>
        <v>0</v>
      </c>
      <c r="E28">
        <f>IFERROR(VLOOKUP($A28,方块表!$A:$S,MATCH(E$1,方块表!$1:$1,0),1),"")</f>
        <v>6</v>
      </c>
      <c r="F28">
        <f>IFERROR(VLOOKUP($A28,方块表!$A:$S,MATCH(F$1,方块表!$1:$1,0),1),"")</f>
        <v>3</v>
      </c>
      <c r="G28">
        <f>IFERROR(VLOOKUP($A28,方块表!$A:$S,MATCH(G$1,方块表!$1:$1,0),1),"")</f>
        <v>6</v>
      </c>
      <c r="H28">
        <f>IFERROR(VLOOKUP($A28,方块表!$A:$S,MATCH(H$1,方块表!$1:$1,0),1),"")</f>
        <v>1</v>
      </c>
      <c r="I28">
        <f>IFERROR(VLOOKUP($A28,方块表!$A:$S,MATCH(I$1,方块表!$1:$1,0),1),"")</f>
        <v>1</v>
      </c>
      <c r="J28" t="str">
        <f>IFERROR(VLOOKUP($A28,方块表!$A:$S,MATCH(J$1,方块表!$1:$1,0),1),"")</f>
        <v>无</v>
      </c>
      <c r="K28" t="str">
        <f>IFERROR(VLOOKUP($A28,方块表!$A:$S,MATCH(K$1,方块表!$1:$1,0),1),"")</f>
        <v>石英</v>
      </c>
    </row>
    <row r="29" spans="1:11">
      <c r="A29">
        <f>IF(ROW()-2&lt;=COUNT(方块表!E:E),ROW()-2,"")</f>
        <v>27</v>
      </c>
      <c r="B29">
        <f>IFERROR(VLOOKUP($A29,方块表!$A:$S,MATCH(B$1,方块表!$1:$1,0),1),"")</f>
        <v>304200</v>
      </c>
      <c r="C29">
        <f>IFERROR(VLOOKUP($A29,方块表!$A:$S,MATCH(C$1,方块表!$1:$1,0),1),"")</f>
        <v>42</v>
      </c>
      <c r="D29">
        <f>IFERROR(VLOOKUP($A29,方块表!$A:$S,MATCH(D$1,方块表!$1:$1,0),1),"")</f>
        <v>0</v>
      </c>
      <c r="E29">
        <f>IFERROR(VLOOKUP($A29,方块表!$A:$S,MATCH(E$1,方块表!$1:$1,0),1),"")</f>
        <v>6</v>
      </c>
      <c r="F29">
        <f>IFERROR(VLOOKUP($A29,方块表!$A:$S,MATCH(F$1,方块表!$1:$1,0),1),"")</f>
        <v>3</v>
      </c>
      <c r="G29">
        <f>IFERROR(VLOOKUP($A29,方块表!$A:$S,MATCH(G$1,方块表!$1:$1,0),1),"")</f>
        <v>6</v>
      </c>
      <c r="H29">
        <f>IFERROR(VLOOKUP($A29,方块表!$A:$S,MATCH(H$1,方块表!$1:$1,0),1),"")</f>
        <v>1</v>
      </c>
      <c r="I29">
        <f>IFERROR(VLOOKUP($A29,方块表!$A:$S,MATCH(I$1,方块表!$1:$1,0),1),"")</f>
        <v>1</v>
      </c>
      <c r="J29" t="str">
        <f>IFERROR(VLOOKUP($A29,方块表!$A:$S,MATCH(J$1,方块表!$1:$1,0),1),"")</f>
        <v>无</v>
      </c>
      <c r="K29" t="str">
        <f>IFERROR(VLOOKUP($A29,方块表!$A:$S,MATCH(K$1,方块表!$1:$1,0),1),"")</f>
        <v>铁块</v>
      </c>
    </row>
    <row r="30" spans="1:11">
      <c r="A30">
        <f>IF(ROW()-2&lt;=COUNT(方块表!E:E),ROW()-2,"")</f>
        <v>28</v>
      </c>
      <c r="B30">
        <f>IFERROR(VLOOKUP($A30,方块表!$A:$S,MATCH(B$1,方块表!$1:$1,0),1),"")</f>
        <v>308000</v>
      </c>
      <c r="C30">
        <f>IFERROR(VLOOKUP($A30,方块表!$A:$S,MATCH(C$1,方块表!$1:$1,0),1),"")</f>
        <v>80</v>
      </c>
      <c r="D30">
        <f>IFERROR(VLOOKUP($A30,方块表!$A:$S,MATCH(D$1,方块表!$1:$1,0),1),"")</f>
        <v>0</v>
      </c>
      <c r="E30">
        <f>IFERROR(VLOOKUP($A30,方块表!$A:$S,MATCH(E$1,方块表!$1:$1,0),1),"")</f>
        <v>6</v>
      </c>
      <c r="F30">
        <f>IFERROR(VLOOKUP($A30,方块表!$A:$S,MATCH(F$1,方块表!$1:$1,0),1),"")</f>
        <v>3</v>
      </c>
      <c r="G30">
        <f>IFERROR(VLOOKUP($A30,方块表!$A:$S,MATCH(G$1,方块表!$1:$1,0),1),"")</f>
        <v>6</v>
      </c>
      <c r="H30">
        <f>IFERROR(VLOOKUP($A30,方块表!$A:$S,MATCH(H$1,方块表!$1:$1,0),1),"")</f>
        <v>1</v>
      </c>
      <c r="I30">
        <f>IFERROR(VLOOKUP($A30,方块表!$A:$S,MATCH(I$1,方块表!$1:$1,0),1),"")</f>
        <v>1</v>
      </c>
      <c r="J30" t="str">
        <f>IFERROR(VLOOKUP($A30,方块表!$A:$S,MATCH(J$1,方块表!$1:$1,0),1),"")</f>
        <v>无</v>
      </c>
      <c r="K30" t="str">
        <f>IFERROR(VLOOKUP($A30,方块表!$A:$S,MATCH(K$1,方块表!$1:$1,0),1),"")</f>
        <v>雪方块</v>
      </c>
    </row>
    <row r="31" spans="1:11">
      <c r="A31">
        <f>IF(ROW()-2&lt;=COUNT(方块表!E:E),ROW()-2,"")</f>
        <v>29</v>
      </c>
      <c r="B31">
        <f>IFERROR(VLOOKUP($A31,方块表!$A:$S,MATCH(B$1,方块表!$1:$1,0),1),"")</f>
        <v>302401</v>
      </c>
      <c r="C31">
        <f>IFERROR(VLOOKUP($A31,方块表!$A:$S,MATCH(C$1,方块表!$1:$1,0),1),"")</f>
        <v>24</v>
      </c>
      <c r="D31">
        <f>IFERROR(VLOOKUP($A31,方块表!$A:$S,MATCH(D$1,方块表!$1:$1,0),1),"")</f>
        <v>1</v>
      </c>
      <c r="E31">
        <f>IFERROR(VLOOKUP($A31,方块表!$A:$S,MATCH(E$1,方块表!$1:$1,0),1),"")</f>
        <v>6</v>
      </c>
      <c r="F31">
        <f>IFERROR(VLOOKUP($A31,方块表!$A:$S,MATCH(F$1,方块表!$1:$1,0),1),"")</f>
        <v>3</v>
      </c>
      <c r="G31">
        <f>IFERROR(VLOOKUP($A31,方块表!$A:$S,MATCH(G$1,方块表!$1:$1,0),1),"")</f>
        <v>6</v>
      </c>
      <c r="H31">
        <f>IFERROR(VLOOKUP($A31,方块表!$A:$S,MATCH(H$1,方块表!$1:$1,0),1),"")</f>
        <v>1</v>
      </c>
      <c r="I31">
        <f>IFERROR(VLOOKUP($A31,方块表!$A:$S,MATCH(I$1,方块表!$1:$1,0),1),"")</f>
        <v>1</v>
      </c>
      <c r="J31" t="str">
        <f>IFERROR(VLOOKUP($A31,方块表!$A:$S,MATCH(J$1,方块表!$1:$1,0),1),"")</f>
        <v>无</v>
      </c>
      <c r="K31" t="str">
        <f>IFERROR(VLOOKUP($A31,方块表!$A:$S,MATCH(K$1,方块表!$1:$1,0),1),"")</f>
        <v>雕刻砂石</v>
      </c>
    </row>
    <row r="32" spans="1:11">
      <c r="A32">
        <f>IF(ROW()-2&lt;=COUNT(方块表!E:E),ROW()-2,"")</f>
        <v>30</v>
      </c>
      <c r="B32">
        <f>IFERROR(VLOOKUP($A32,方块表!$A:$S,MATCH(B$1,方块表!$1:$1,0),1),"")</f>
        <v>302402</v>
      </c>
      <c r="C32">
        <f>IFERROR(VLOOKUP($A32,方块表!$A:$S,MATCH(C$1,方块表!$1:$1,0),1),"")</f>
        <v>24</v>
      </c>
      <c r="D32">
        <f>IFERROR(VLOOKUP($A32,方块表!$A:$S,MATCH(D$1,方块表!$1:$1,0),1),"")</f>
        <v>2</v>
      </c>
      <c r="E32">
        <f>IFERROR(VLOOKUP($A32,方块表!$A:$S,MATCH(E$1,方块表!$1:$1,0),1),"")</f>
        <v>6</v>
      </c>
      <c r="F32">
        <f>IFERROR(VLOOKUP($A32,方块表!$A:$S,MATCH(F$1,方块表!$1:$1,0),1),"")</f>
        <v>3</v>
      </c>
      <c r="G32">
        <f>IFERROR(VLOOKUP($A32,方块表!$A:$S,MATCH(G$1,方块表!$1:$1,0),1),"")</f>
        <v>6</v>
      </c>
      <c r="H32">
        <f>IFERROR(VLOOKUP($A32,方块表!$A:$S,MATCH(H$1,方块表!$1:$1,0),1),"")</f>
        <v>1</v>
      </c>
      <c r="I32">
        <f>IFERROR(VLOOKUP($A32,方块表!$A:$S,MATCH(I$1,方块表!$1:$1,0),1),"")</f>
        <v>1</v>
      </c>
      <c r="J32" t="str">
        <f>IFERROR(VLOOKUP($A32,方块表!$A:$S,MATCH(J$1,方块表!$1:$1,0),1),"")</f>
        <v>无</v>
      </c>
      <c r="K32" t="str">
        <f>IFERROR(VLOOKUP($A32,方块表!$A:$S,MATCH(K$1,方块表!$1:$1,0),1),"")</f>
        <v>光滑砂石</v>
      </c>
    </row>
    <row r="33" spans="1:11">
      <c r="A33">
        <f>IF(ROW()-2&lt;=COUNT(方块表!E:E),ROW()-2,"")</f>
        <v>31</v>
      </c>
      <c r="B33">
        <f>IFERROR(VLOOKUP($A33,方块表!$A:$S,MATCH(B$1,方块表!$1:$1,0),1),"")</f>
        <v>301800</v>
      </c>
      <c r="C33">
        <f>IFERROR(VLOOKUP($A33,方块表!$A:$S,MATCH(C$1,方块表!$1:$1,0),1),"")</f>
        <v>18</v>
      </c>
      <c r="D33">
        <f>IFERROR(VLOOKUP($A33,方块表!$A:$S,MATCH(D$1,方块表!$1:$1,0),1),"")</f>
        <v>0</v>
      </c>
      <c r="E33">
        <f>IFERROR(VLOOKUP($A33,方块表!$A:$S,MATCH(E$1,方块表!$1:$1,0),1),"")</f>
        <v>6</v>
      </c>
      <c r="F33">
        <f>IFERROR(VLOOKUP($A33,方块表!$A:$S,MATCH(F$1,方块表!$1:$1,0),1),"")</f>
        <v>3</v>
      </c>
      <c r="G33">
        <f>IFERROR(VLOOKUP($A33,方块表!$A:$S,MATCH(G$1,方块表!$1:$1,0),1),"")</f>
        <v>6</v>
      </c>
      <c r="H33">
        <f>IFERROR(VLOOKUP($A33,方块表!$A:$S,MATCH(H$1,方块表!$1:$1,0),1),"")</f>
        <v>1</v>
      </c>
      <c r="I33">
        <f>IFERROR(VLOOKUP($A33,方块表!$A:$S,MATCH(I$1,方块表!$1:$1,0),1),"")</f>
        <v>1</v>
      </c>
      <c r="J33" t="str">
        <f>IFERROR(VLOOKUP($A33,方块表!$A:$S,MATCH(J$1,方块表!$1:$1,0),1),"")</f>
        <v>无</v>
      </c>
      <c r="K33" t="str">
        <f>IFERROR(VLOOKUP($A33,方块表!$A:$S,MATCH(K$1,方块表!$1:$1,0),1),"")</f>
        <v>橡树叶</v>
      </c>
    </row>
    <row r="34" spans="1:11">
      <c r="A34">
        <f>IF(ROW()-2&lt;=COUNT(方块表!E:E),ROW()-2,"")</f>
        <v>32</v>
      </c>
      <c r="B34">
        <f>IFERROR(VLOOKUP($A34,方块表!$A:$S,MATCH(B$1,方块表!$1:$1,0),1),"")</f>
        <v>301801</v>
      </c>
      <c r="C34">
        <f>IFERROR(VLOOKUP($A34,方块表!$A:$S,MATCH(C$1,方块表!$1:$1,0),1),"")</f>
        <v>18</v>
      </c>
      <c r="D34">
        <f>IFERROR(VLOOKUP($A34,方块表!$A:$S,MATCH(D$1,方块表!$1:$1,0),1),"")</f>
        <v>1</v>
      </c>
      <c r="E34">
        <f>IFERROR(VLOOKUP($A34,方块表!$A:$S,MATCH(E$1,方块表!$1:$1,0),1),"")</f>
        <v>6</v>
      </c>
      <c r="F34">
        <f>IFERROR(VLOOKUP($A34,方块表!$A:$S,MATCH(F$1,方块表!$1:$1,0),1),"")</f>
        <v>3</v>
      </c>
      <c r="G34">
        <f>IFERROR(VLOOKUP($A34,方块表!$A:$S,MATCH(G$1,方块表!$1:$1,0),1),"")</f>
        <v>6</v>
      </c>
      <c r="H34">
        <f>IFERROR(VLOOKUP($A34,方块表!$A:$S,MATCH(H$1,方块表!$1:$1,0),1),"")</f>
        <v>1</v>
      </c>
      <c r="I34">
        <f>IFERROR(VLOOKUP($A34,方块表!$A:$S,MATCH(I$1,方块表!$1:$1,0),1),"")</f>
        <v>1</v>
      </c>
      <c r="J34" t="str">
        <f>IFERROR(VLOOKUP($A34,方块表!$A:$S,MATCH(J$1,方块表!$1:$1,0),1),"")</f>
        <v>无</v>
      </c>
      <c r="K34" t="str">
        <f>IFERROR(VLOOKUP($A34,方块表!$A:$S,MATCH(K$1,方块表!$1:$1,0),1),"")</f>
        <v>云杉树叶</v>
      </c>
    </row>
    <row r="35" spans="1:11">
      <c r="A35">
        <f>IF(ROW()-2&lt;=COUNT(方块表!E:E),ROW()-2,"")</f>
        <v>33</v>
      </c>
      <c r="B35">
        <f>IFERROR(VLOOKUP($A35,方块表!$A:$S,MATCH(B$1,方块表!$1:$1,0),1),"")</f>
        <v>301802</v>
      </c>
      <c r="C35">
        <f>IFERROR(VLOOKUP($A35,方块表!$A:$S,MATCH(C$1,方块表!$1:$1,0),1),"")</f>
        <v>18</v>
      </c>
      <c r="D35">
        <f>IFERROR(VLOOKUP($A35,方块表!$A:$S,MATCH(D$1,方块表!$1:$1,0),1),"")</f>
        <v>2</v>
      </c>
      <c r="E35">
        <f>IFERROR(VLOOKUP($A35,方块表!$A:$S,MATCH(E$1,方块表!$1:$1,0),1),"")</f>
        <v>6</v>
      </c>
      <c r="F35">
        <f>IFERROR(VLOOKUP($A35,方块表!$A:$S,MATCH(F$1,方块表!$1:$1,0),1),"")</f>
        <v>3</v>
      </c>
      <c r="G35">
        <f>IFERROR(VLOOKUP($A35,方块表!$A:$S,MATCH(G$1,方块表!$1:$1,0),1),"")</f>
        <v>6</v>
      </c>
      <c r="H35">
        <f>IFERROR(VLOOKUP($A35,方块表!$A:$S,MATCH(H$1,方块表!$1:$1,0),1),"")</f>
        <v>1</v>
      </c>
      <c r="I35">
        <f>IFERROR(VLOOKUP($A35,方块表!$A:$S,MATCH(I$1,方块表!$1:$1,0),1),"")</f>
        <v>1</v>
      </c>
      <c r="J35" t="str">
        <f>IFERROR(VLOOKUP($A35,方块表!$A:$S,MATCH(J$1,方块表!$1:$1,0),1),"")</f>
        <v>无</v>
      </c>
      <c r="K35" t="str">
        <f>IFERROR(VLOOKUP($A35,方块表!$A:$S,MATCH(K$1,方块表!$1:$1,0),1),"")</f>
        <v>桦树叶</v>
      </c>
    </row>
    <row r="36" spans="1:11">
      <c r="A36">
        <f>IF(ROW()-2&lt;=COUNT(方块表!E:E),ROW()-2,"")</f>
        <v>34</v>
      </c>
      <c r="B36">
        <f>IFERROR(VLOOKUP($A36,方块表!$A:$S,MATCH(B$1,方块表!$1:$1,0),1),"")</f>
        <v>301803</v>
      </c>
      <c r="C36">
        <f>IFERROR(VLOOKUP($A36,方块表!$A:$S,MATCH(C$1,方块表!$1:$1,0),1),"")</f>
        <v>18</v>
      </c>
      <c r="D36">
        <f>IFERROR(VLOOKUP($A36,方块表!$A:$S,MATCH(D$1,方块表!$1:$1,0),1),"")</f>
        <v>3</v>
      </c>
      <c r="E36">
        <f>IFERROR(VLOOKUP($A36,方块表!$A:$S,MATCH(E$1,方块表!$1:$1,0),1),"")</f>
        <v>6</v>
      </c>
      <c r="F36">
        <f>IFERROR(VLOOKUP($A36,方块表!$A:$S,MATCH(F$1,方块表!$1:$1,0),1),"")</f>
        <v>3</v>
      </c>
      <c r="G36">
        <f>IFERROR(VLOOKUP($A36,方块表!$A:$S,MATCH(G$1,方块表!$1:$1,0),1),"")</f>
        <v>6</v>
      </c>
      <c r="H36">
        <f>IFERROR(VLOOKUP($A36,方块表!$A:$S,MATCH(H$1,方块表!$1:$1,0),1),"")</f>
        <v>1</v>
      </c>
      <c r="I36">
        <f>IFERROR(VLOOKUP($A36,方块表!$A:$S,MATCH(I$1,方块表!$1:$1,0),1),"")</f>
        <v>1</v>
      </c>
      <c r="J36" t="str">
        <f>IFERROR(VLOOKUP($A36,方块表!$A:$S,MATCH(J$1,方块表!$1:$1,0),1),"")</f>
        <v>无</v>
      </c>
      <c r="K36" t="str">
        <f>IFERROR(VLOOKUP($A36,方块表!$A:$S,MATCH(K$1,方块表!$1:$1,0),1),"")</f>
        <v>丛林树叶</v>
      </c>
    </row>
    <row r="37" spans="1:11">
      <c r="A37">
        <f>IF(ROW()-2&lt;=COUNT(方块表!E:E),ROW()-2,"")</f>
        <v>35</v>
      </c>
      <c r="B37">
        <f>IFERROR(VLOOKUP($A37,方块表!$A:$S,MATCH(B$1,方块表!$1:$1,0),1),"")</f>
        <v>404100</v>
      </c>
      <c r="C37">
        <f>IFERROR(VLOOKUP($A37,方块表!$A:$S,MATCH(C$1,方块表!$1:$1,0),1),"")</f>
        <v>41</v>
      </c>
      <c r="D37">
        <f>IFERROR(VLOOKUP($A37,方块表!$A:$S,MATCH(D$1,方块表!$1:$1,0),1),"")</f>
        <v>0</v>
      </c>
      <c r="E37">
        <f>IFERROR(VLOOKUP($A37,方块表!$A:$S,MATCH(E$1,方块表!$1:$1,0),1),"")</f>
        <v>8</v>
      </c>
      <c r="F37">
        <f>IFERROR(VLOOKUP($A37,方块表!$A:$S,MATCH(F$1,方块表!$1:$1,0),1),"")</f>
        <v>4</v>
      </c>
      <c r="G37">
        <f>IFERROR(VLOOKUP($A37,方块表!$A:$S,MATCH(G$1,方块表!$1:$1,0),1),"")</f>
        <v>8</v>
      </c>
      <c r="H37">
        <f>IFERROR(VLOOKUP($A37,方块表!$A:$S,MATCH(H$1,方块表!$1:$1,0),1),"")</f>
        <v>1</v>
      </c>
      <c r="I37">
        <f>IFERROR(VLOOKUP($A37,方块表!$A:$S,MATCH(I$1,方块表!$1:$1,0),1),"")</f>
        <v>1</v>
      </c>
      <c r="J37" t="str">
        <f>IFERROR(VLOOKUP($A37,方块表!$A:$S,MATCH(J$1,方块表!$1:$1,0),1),"")</f>
        <v>无</v>
      </c>
      <c r="K37" t="str">
        <f>IFERROR(VLOOKUP($A37,方块表!$A:$S,MATCH(K$1,方块表!$1:$1,0),1),"")</f>
        <v>金块</v>
      </c>
    </row>
    <row r="38" spans="1:11">
      <c r="A38">
        <f>IF(ROW()-2&lt;=COUNT(方块表!E:E),ROW()-2,"")</f>
        <v>36</v>
      </c>
      <c r="B38">
        <f>IFERROR(VLOOKUP($A38,方块表!$A:$S,MATCH(B$1,方块表!$1:$1,0),1),"")</f>
        <v>502200</v>
      </c>
      <c r="C38">
        <f>IFERROR(VLOOKUP($A38,方块表!$A:$S,MATCH(C$1,方块表!$1:$1,0),1),"")</f>
        <v>22</v>
      </c>
      <c r="D38">
        <f>IFERROR(VLOOKUP($A38,方块表!$A:$S,MATCH(D$1,方块表!$1:$1,0),1),"")</f>
        <v>0</v>
      </c>
      <c r="E38">
        <f>IFERROR(VLOOKUP($A38,方块表!$A:$S,MATCH(E$1,方块表!$1:$1,0),1),"")</f>
        <v>10</v>
      </c>
      <c r="F38">
        <f>IFERROR(VLOOKUP($A38,方块表!$A:$S,MATCH(F$1,方块表!$1:$1,0),1),"")</f>
        <v>5</v>
      </c>
      <c r="G38">
        <f>IFERROR(VLOOKUP($A38,方块表!$A:$S,MATCH(G$1,方块表!$1:$1,0),1),"")</f>
        <v>10</v>
      </c>
      <c r="H38">
        <f>IFERROR(VLOOKUP($A38,方块表!$A:$S,MATCH(H$1,方块表!$1:$1,0),1),"")</f>
        <v>1</v>
      </c>
      <c r="I38">
        <f>IFERROR(VLOOKUP($A38,方块表!$A:$S,MATCH(I$1,方块表!$1:$1,0),1),"")</f>
        <v>1</v>
      </c>
      <c r="J38" t="str">
        <f>IFERROR(VLOOKUP($A38,方块表!$A:$S,MATCH(J$1,方块表!$1:$1,0),1),"")</f>
        <v>无</v>
      </c>
      <c r="K38" t="str">
        <f>IFERROR(VLOOKUP($A38,方块表!$A:$S,MATCH(K$1,方块表!$1:$1,0),1),"")</f>
        <v>天青石块</v>
      </c>
    </row>
    <row r="39" spans="1:11">
      <c r="A39">
        <f>IF(ROW()-2&lt;=COUNT(方块表!E:E),ROW()-2,"")</f>
        <v>37</v>
      </c>
      <c r="B39">
        <f>IFERROR(VLOOKUP($A39,方块表!$A:$S,MATCH(B$1,方块表!$1:$1,0),1),"")</f>
        <v>505700</v>
      </c>
      <c r="C39">
        <f>IFERROR(VLOOKUP($A39,方块表!$A:$S,MATCH(C$1,方块表!$1:$1,0),1),"")</f>
        <v>57</v>
      </c>
      <c r="D39">
        <f>IFERROR(VLOOKUP($A39,方块表!$A:$S,MATCH(D$1,方块表!$1:$1,0),1),"")</f>
        <v>0</v>
      </c>
      <c r="E39">
        <f>IFERROR(VLOOKUP($A39,方块表!$A:$S,MATCH(E$1,方块表!$1:$1,0),1),"")</f>
        <v>10</v>
      </c>
      <c r="F39">
        <f>IFERROR(VLOOKUP($A39,方块表!$A:$S,MATCH(F$1,方块表!$1:$1,0),1),"")</f>
        <v>5</v>
      </c>
      <c r="G39">
        <f>IFERROR(VLOOKUP($A39,方块表!$A:$S,MATCH(G$1,方块表!$1:$1,0),1),"")</f>
        <v>10</v>
      </c>
      <c r="H39">
        <f>IFERROR(VLOOKUP($A39,方块表!$A:$S,MATCH(H$1,方块表!$1:$1,0),1),"")</f>
        <v>1</v>
      </c>
      <c r="I39">
        <f>IFERROR(VLOOKUP($A39,方块表!$A:$S,MATCH(I$1,方块表!$1:$1,0),1),"")</f>
        <v>1</v>
      </c>
      <c r="J39" t="str">
        <f>IFERROR(VLOOKUP($A39,方块表!$A:$S,MATCH(J$1,方块表!$1:$1,0),1),"")</f>
        <v>无</v>
      </c>
      <c r="K39" t="str">
        <f>IFERROR(VLOOKUP($A39,方块表!$A:$S,MATCH(K$1,方块表!$1:$1,0),1),"")</f>
        <v>钻石块</v>
      </c>
    </row>
    <row r="40" spans="1:11">
      <c r="A40">
        <f>IF(ROW()-2&lt;=COUNT(方块表!E:E),ROW()-2,"")</f>
        <v>38</v>
      </c>
      <c r="B40">
        <f>IFERROR(VLOOKUP($A40,方块表!$A:$S,MATCH(B$1,方块表!$1:$1,0),1),"")</f>
        <v>513300</v>
      </c>
      <c r="C40">
        <f>IFERROR(VLOOKUP($A40,方块表!$A:$S,MATCH(C$1,方块表!$1:$1,0),1),"")</f>
        <v>133</v>
      </c>
      <c r="D40">
        <f>IFERROR(VLOOKUP($A40,方块表!$A:$S,MATCH(D$1,方块表!$1:$1,0),1),"")</f>
        <v>0</v>
      </c>
      <c r="E40">
        <f>IFERROR(VLOOKUP($A40,方块表!$A:$S,MATCH(E$1,方块表!$1:$1,0),1),"")</f>
        <v>10</v>
      </c>
      <c r="F40">
        <f>IFERROR(VLOOKUP($A40,方块表!$A:$S,MATCH(F$1,方块表!$1:$1,0),1),"")</f>
        <v>5</v>
      </c>
      <c r="G40">
        <f>IFERROR(VLOOKUP($A40,方块表!$A:$S,MATCH(G$1,方块表!$1:$1,0),1),"")</f>
        <v>10</v>
      </c>
      <c r="H40">
        <f>IFERROR(VLOOKUP($A40,方块表!$A:$S,MATCH(H$1,方块表!$1:$1,0),1),"")</f>
        <v>1</v>
      </c>
      <c r="I40">
        <f>IFERROR(VLOOKUP($A40,方块表!$A:$S,MATCH(I$1,方块表!$1:$1,0),1),"")</f>
        <v>1</v>
      </c>
      <c r="J40" t="str">
        <f>IFERROR(VLOOKUP($A40,方块表!$A:$S,MATCH(J$1,方块表!$1:$1,0),1),"")</f>
        <v>无</v>
      </c>
      <c r="K40" t="str">
        <f>IFERROR(VLOOKUP($A40,方块表!$A:$S,MATCH(K$1,方块表!$1:$1,0),1),"")</f>
        <v>绿宝石块</v>
      </c>
    </row>
    <row r="41" spans="1:11">
      <c r="A41">
        <f>IF(ROW()-2&lt;=COUNT(方块表!E:E),ROW()-2,"")</f>
        <v>39</v>
      </c>
      <c r="B41">
        <f>IFERROR(VLOOKUP($A41,方块表!$A:$S,MATCH(B$1,方块表!$1:$1,0),1),"")</f>
        <v>315900</v>
      </c>
      <c r="C41">
        <f>IFERROR(VLOOKUP($A41,方块表!$A:$S,MATCH(C$1,方块表!$1:$1,0),1),"")</f>
        <v>159</v>
      </c>
      <c r="D41">
        <f>IFERROR(VLOOKUP($A41,方块表!$A:$S,MATCH(D$1,方块表!$1:$1,0),1),"")</f>
        <v>0</v>
      </c>
      <c r="E41">
        <f>IFERROR(VLOOKUP($A41,方块表!$A:$S,MATCH(E$1,方块表!$1:$1,0),1),"")</f>
        <v>6</v>
      </c>
      <c r="F41">
        <f>IFERROR(VLOOKUP($A41,方块表!$A:$S,MATCH(F$1,方块表!$1:$1,0),1),"")</f>
        <v>3</v>
      </c>
      <c r="G41">
        <f>IFERROR(VLOOKUP($A41,方块表!$A:$S,MATCH(G$1,方块表!$1:$1,0),1),"")</f>
        <v>6</v>
      </c>
      <c r="H41">
        <f>IFERROR(VLOOKUP($A41,方块表!$A:$S,MATCH(H$1,方块表!$1:$1,0),1),"")</f>
        <v>1</v>
      </c>
      <c r="I41">
        <f>IFERROR(VLOOKUP($A41,方块表!$A:$S,MATCH(I$1,方块表!$1:$1,0),1),"")</f>
        <v>2</v>
      </c>
      <c r="J41" t="str">
        <f>IFERROR(VLOOKUP($A41,方块表!$A:$S,MATCH(J$1,方块表!$1:$1,0),1),"")</f>
        <v>无</v>
      </c>
      <c r="K41" t="str">
        <f>IFERROR(VLOOKUP($A41,方块表!$A:$S,MATCH(K$1,方块表!$1:$1,0),1),"")</f>
        <v>白色陶瓦</v>
      </c>
    </row>
    <row r="42" spans="1:11">
      <c r="A42">
        <f>IF(ROW()-2&lt;=COUNT(方块表!E:E),ROW()-2,"")</f>
        <v>40</v>
      </c>
      <c r="B42">
        <f>IFERROR(VLOOKUP($A42,方块表!$A:$S,MATCH(B$1,方块表!$1:$1,0),1),"")</f>
        <v>315901</v>
      </c>
      <c r="C42">
        <f>IFERROR(VLOOKUP($A42,方块表!$A:$S,MATCH(C$1,方块表!$1:$1,0),1),"")</f>
        <v>159</v>
      </c>
      <c r="D42">
        <f>IFERROR(VLOOKUP($A42,方块表!$A:$S,MATCH(D$1,方块表!$1:$1,0),1),"")</f>
        <v>1</v>
      </c>
      <c r="E42">
        <f>IFERROR(VLOOKUP($A42,方块表!$A:$S,MATCH(E$1,方块表!$1:$1,0),1),"")</f>
        <v>6</v>
      </c>
      <c r="F42">
        <f>IFERROR(VLOOKUP($A42,方块表!$A:$S,MATCH(F$1,方块表!$1:$1,0),1),"")</f>
        <v>3</v>
      </c>
      <c r="G42">
        <f>IFERROR(VLOOKUP($A42,方块表!$A:$S,MATCH(G$1,方块表!$1:$1,0),1),"")</f>
        <v>6</v>
      </c>
      <c r="H42">
        <f>IFERROR(VLOOKUP($A42,方块表!$A:$S,MATCH(H$1,方块表!$1:$1,0),1),"")</f>
        <v>1</v>
      </c>
      <c r="I42">
        <f>IFERROR(VLOOKUP($A42,方块表!$A:$S,MATCH(I$1,方块表!$1:$1,0),1),"")</f>
        <v>2</v>
      </c>
      <c r="J42" t="str">
        <f>IFERROR(VLOOKUP($A42,方块表!$A:$S,MATCH(J$1,方块表!$1:$1,0),1),"")</f>
        <v>无</v>
      </c>
      <c r="K42" t="str">
        <f>IFERROR(VLOOKUP($A42,方块表!$A:$S,MATCH(K$1,方块表!$1:$1,0),1),"")</f>
        <v>橙色陶瓦</v>
      </c>
    </row>
    <row r="43" spans="1:11">
      <c r="A43">
        <f>IF(ROW()-2&lt;=COUNT(方块表!E:E),ROW()-2,"")</f>
        <v>41</v>
      </c>
      <c r="B43">
        <f>IFERROR(VLOOKUP($A43,方块表!$A:$S,MATCH(B$1,方块表!$1:$1,0),1),"")</f>
        <v>315902</v>
      </c>
      <c r="C43">
        <f>IFERROR(VLOOKUP($A43,方块表!$A:$S,MATCH(C$1,方块表!$1:$1,0),1),"")</f>
        <v>159</v>
      </c>
      <c r="D43">
        <f>IFERROR(VLOOKUP($A43,方块表!$A:$S,MATCH(D$1,方块表!$1:$1,0),1),"")</f>
        <v>2</v>
      </c>
      <c r="E43">
        <f>IFERROR(VLOOKUP($A43,方块表!$A:$S,MATCH(E$1,方块表!$1:$1,0),1),"")</f>
        <v>6</v>
      </c>
      <c r="F43">
        <f>IFERROR(VLOOKUP($A43,方块表!$A:$S,MATCH(F$1,方块表!$1:$1,0),1),"")</f>
        <v>3</v>
      </c>
      <c r="G43">
        <f>IFERROR(VLOOKUP($A43,方块表!$A:$S,MATCH(G$1,方块表!$1:$1,0),1),"")</f>
        <v>6</v>
      </c>
      <c r="H43">
        <f>IFERROR(VLOOKUP($A43,方块表!$A:$S,MATCH(H$1,方块表!$1:$1,0),1),"")</f>
        <v>1</v>
      </c>
      <c r="I43">
        <f>IFERROR(VLOOKUP($A43,方块表!$A:$S,MATCH(I$1,方块表!$1:$1,0),1),"")</f>
        <v>2</v>
      </c>
      <c r="J43" t="str">
        <f>IFERROR(VLOOKUP($A43,方块表!$A:$S,MATCH(J$1,方块表!$1:$1,0),1),"")</f>
        <v>无</v>
      </c>
      <c r="K43" t="str">
        <f>IFERROR(VLOOKUP($A43,方块表!$A:$S,MATCH(K$1,方块表!$1:$1,0),1),"")</f>
        <v>洋红色陶瓦</v>
      </c>
    </row>
    <row r="44" spans="1:11">
      <c r="A44">
        <f>IF(ROW()-2&lt;=COUNT(方块表!E:E),ROW()-2,"")</f>
        <v>42</v>
      </c>
      <c r="B44">
        <f>IFERROR(VLOOKUP($A44,方块表!$A:$S,MATCH(B$1,方块表!$1:$1,0),1),"")</f>
        <v>315903</v>
      </c>
      <c r="C44">
        <f>IFERROR(VLOOKUP($A44,方块表!$A:$S,MATCH(C$1,方块表!$1:$1,0),1),"")</f>
        <v>159</v>
      </c>
      <c r="D44">
        <f>IFERROR(VLOOKUP($A44,方块表!$A:$S,MATCH(D$1,方块表!$1:$1,0),1),"")</f>
        <v>3</v>
      </c>
      <c r="E44">
        <f>IFERROR(VLOOKUP($A44,方块表!$A:$S,MATCH(E$1,方块表!$1:$1,0),1),"")</f>
        <v>6</v>
      </c>
      <c r="F44">
        <f>IFERROR(VLOOKUP($A44,方块表!$A:$S,MATCH(F$1,方块表!$1:$1,0),1),"")</f>
        <v>3</v>
      </c>
      <c r="G44">
        <f>IFERROR(VLOOKUP($A44,方块表!$A:$S,MATCH(G$1,方块表!$1:$1,0),1),"")</f>
        <v>6</v>
      </c>
      <c r="H44">
        <f>IFERROR(VLOOKUP($A44,方块表!$A:$S,MATCH(H$1,方块表!$1:$1,0),1),"")</f>
        <v>1</v>
      </c>
      <c r="I44">
        <f>IFERROR(VLOOKUP($A44,方块表!$A:$S,MATCH(I$1,方块表!$1:$1,0),1),"")</f>
        <v>2</v>
      </c>
      <c r="J44" t="str">
        <f>IFERROR(VLOOKUP($A44,方块表!$A:$S,MATCH(J$1,方块表!$1:$1,0),1),"")</f>
        <v>无</v>
      </c>
      <c r="K44" t="str">
        <f>IFERROR(VLOOKUP($A44,方块表!$A:$S,MATCH(K$1,方块表!$1:$1,0),1),"")</f>
        <v>浅蓝色陶瓦</v>
      </c>
    </row>
    <row r="45" spans="1:11">
      <c r="A45">
        <f>IF(ROW()-2&lt;=COUNT(方块表!E:E),ROW()-2,"")</f>
        <v>43</v>
      </c>
      <c r="B45">
        <f>IFERROR(VLOOKUP($A45,方块表!$A:$S,MATCH(B$1,方块表!$1:$1,0),1),"")</f>
        <v>315904</v>
      </c>
      <c r="C45">
        <f>IFERROR(VLOOKUP($A45,方块表!$A:$S,MATCH(C$1,方块表!$1:$1,0),1),"")</f>
        <v>159</v>
      </c>
      <c r="D45">
        <f>IFERROR(VLOOKUP($A45,方块表!$A:$S,MATCH(D$1,方块表!$1:$1,0),1),"")</f>
        <v>4</v>
      </c>
      <c r="E45">
        <f>IFERROR(VLOOKUP($A45,方块表!$A:$S,MATCH(E$1,方块表!$1:$1,0),1),"")</f>
        <v>6</v>
      </c>
      <c r="F45">
        <f>IFERROR(VLOOKUP($A45,方块表!$A:$S,MATCH(F$1,方块表!$1:$1,0),1),"")</f>
        <v>3</v>
      </c>
      <c r="G45">
        <f>IFERROR(VLOOKUP($A45,方块表!$A:$S,MATCH(G$1,方块表!$1:$1,0),1),"")</f>
        <v>6</v>
      </c>
      <c r="H45">
        <f>IFERROR(VLOOKUP($A45,方块表!$A:$S,MATCH(H$1,方块表!$1:$1,0),1),"")</f>
        <v>1</v>
      </c>
      <c r="I45">
        <f>IFERROR(VLOOKUP($A45,方块表!$A:$S,MATCH(I$1,方块表!$1:$1,0),1),"")</f>
        <v>2</v>
      </c>
      <c r="J45" t="str">
        <f>IFERROR(VLOOKUP($A45,方块表!$A:$S,MATCH(J$1,方块表!$1:$1,0),1),"")</f>
        <v>无</v>
      </c>
      <c r="K45" t="str">
        <f>IFERROR(VLOOKUP($A45,方块表!$A:$S,MATCH(K$1,方块表!$1:$1,0),1),"")</f>
        <v>黄色陶瓦</v>
      </c>
    </row>
    <row r="46" spans="1:11">
      <c r="A46">
        <f>IF(ROW()-2&lt;=COUNT(方块表!E:E),ROW()-2,"")</f>
        <v>44</v>
      </c>
      <c r="B46">
        <f>IFERROR(VLOOKUP($A46,方块表!$A:$S,MATCH(B$1,方块表!$1:$1,0),1),"")</f>
        <v>315905</v>
      </c>
      <c r="C46">
        <f>IFERROR(VLOOKUP($A46,方块表!$A:$S,MATCH(C$1,方块表!$1:$1,0),1),"")</f>
        <v>159</v>
      </c>
      <c r="D46">
        <f>IFERROR(VLOOKUP($A46,方块表!$A:$S,MATCH(D$1,方块表!$1:$1,0),1),"")</f>
        <v>5</v>
      </c>
      <c r="E46">
        <f>IFERROR(VLOOKUP($A46,方块表!$A:$S,MATCH(E$1,方块表!$1:$1,0),1),"")</f>
        <v>6</v>
      </c>
      <c r="F46">
        <f>IFERROR(VLOOKUP($A46,方块表!$A:$S,MATCH(F$1,方块表!$1:$1,0),1),"")</f>
        <v>3</v>
      </c>
      <c r="G46">
        <f>IFERROR(VLOOKUP($A46,方块表!$A:$S,MATCH(G$1,方块表!$1:$1,0),1),"")</f>
        <v>6</v>
      </c>
      <c r="H46">
        <f>IFERROR(VLOOKUP($A46,方块表!$A:$S,MATCH(H$1,方块表!$1:$1,0),1),"")</f>
        <v>1</v>
      </c>
      <c r="I46">
        <f>IFERROR(VLOOKUP($A46,方块表!$A:$S,MATCH(I$1,方块表!$1:$1,0),1),"")</f>
        <v>2</v>
      </c>
      <c r="J46" t="str">
        <f>IFERROR(VLOOKUP($A46,方块表!$A:$S,MATCH(J$1,方块表!$1:$1,0),1),"")</f>
        <v>无</v>
      </c>
      <c r="K46" t="str">
        <f>IFERROR(VLOOKUP($A46,方块表!$A:$S,MATCH(K$1,方块表!$1:$1,0),1),"")</f>
        <v>石灰色陶瓦</v>
      </c>
    </row>
    <row r="47" spans="1:11">
      <c r="A47">
        <f>IF(ROW()-2&lt;=COUNT(方块表!E:E),ROW()-2,"")</f>
        <v>45</v>
      </c>
      <c r="B47">
        <f>IFERROR(VLOOKUP($A47,方块表!$A:$S,MATCH(B$1,方块表!$1:$1,0),1),"")</f>
        <v>315906</v>
      </c>
      <c r="C47">
        <f>IFERROR(VLOOKUP($A47,方块表!$A:$S,MATCH(C$1,方块表!$1:$1,0),1),"")</f>
        <v>159</v>
      </c>
      <c r="D47">
        <f>IFERROR(VLOOKUP($A47,方块表!$A:$S,MATCH(D$1,方块表!$1:$1,0),1),"")</f>
        <v>6</v>
      </c>
      <c r="E47">
        <f>IFERROR(VLOOKUP($A47,方块表!$A:$S,MATCH(E$1,方块表!$1:$1,0),1),"")</f>
        <v>6</v>
      </c>
      <c r="F47">
        <f>IFERROR(VLOOKUP($A47,方块表!$A:$S,MATCH(F$1,方块表!$1:$1,0),1),"")</f>
        <v>3</v>
      </c>
      <c r="G47">
        <f>IFERROR(VLOOKUP($A47,方块表!$A:$S,MATCH(G$1,方块表!$1:$1,0),1),"")</f>
        <v>6</v>
      </c>
      <c r="H47">
        <f>IFERROR(VLOOKUP($A47,方块表!$A:$S,MATCH(H$1,方块表!$1:$1,0),1),"")</f>
        <v>1</v>
      </c>
      <c r="I47">
        <f>IFERROR(VLOOKUP($A47,方块表!$A:$S,MATCH(I$1,方块表!$1:$1,0),1),"")</f>
        <v>2</v>
      </c>
      <c r="J47" t="str">
        <f>IFERROR(VLOOKUP($A47,方块表!$A:$S,MATCH(J$1,方块表!$1:$1,0),1),"")</f>
        <v>无</v>
      </c>
      <c r="K47" t="str">
        <f>IFERROR(VLOOKUP($A47,方块表!$A:$S,MATCH(K$1,方块表!$1:$1,0),1),"")</f>
        <v>粉色陶瓦</v>
      </c>
    </row>
    <row r="48" spans="1:11">
      <c r="A48">
        <f>IF(ROW()-2&lt;=COUNT(方块表!E:E),ROW()-2,"")</f>
        <v>46</v>
      </c>
      <c r="B48">
        <f>IFERROR(VLOOKUP($A48,方块表!$A:$S,MATCH(B$1,方块表!$1:$1,0),1),"")</f>
        <v>315907</v>
      </c>
      <c r="C48">
        <f>IFERROR(VLOOKUP($A48,方块表!$A:$S,MATCH(C$1,方块表!$1:$1,0),1),"")</f>
        <v>159</v>
      </c>
      <c r="D48">
        <f>IFERROR(VLOOKUP($A48,方块表!$A:$S,MATCH(D$1,方块表!$1:$1,0),1),"")</f>
        <v>7</v>
      </c>
      <c r="E48">
        <f>IFERROR(VLOOKUP($A48,方块表!$A:$S,MATCH(E$1,方块表!$1:$1,0),1),"")</f>
        <v>6</v>
      </c>
      <c r="F48">
        <f>IFERROR(VLOOKUP($A48,方块表!$A:$S,MATCH(F$1,方块表!$1:$1,0),1),"")</f>
        <v>3</v>
      </c>
      <c r="G48">
        <f>IFERROR(VLOOKUP($A48,方块表!$A:$S,MATCH(G$1,方块表!$1:$1,0),1),"")</f>
        <v>6</v>
      </c>
      <c r="H48">
        <f>IFERROR(VLOOKUP($A48,方块表!$A:$S,MATCH(H$1,方块表!$1:$1,0),1),"")</f>
        <v>1</v>
      </c>
      <c r="I48">
        <f>IFERROR(VLOOKUP($A48,方块表!$A:$S,MATCH(I$1,方块表!$1:$1,0),1),"")</f>
        <v>2</v>
      </c>
      <c r="J48" t="str">
        <f>IFERROR(VLOOKUP($A48,方块表!$A:$S,MATCH(J$1,方块表!$1:$1,0),1),"")</f>
        <v>无</v>
      </c>
      <c r="K48" t="str">
        <f>IFERROR(VLOOKUP($A48,方块表!$A:$S,MATCH(K$1,方块表!$1:$1,0),1),"")</f>
        <v>灰色陶瓦</v>
      </c>
    </row>
    <row r="49" spans="1:11">
      <c r="A49">
        <f>IF(ROW()-2&lt;=COUNT(方块表!E:E),ROW()-2,"")</f>
        <v>47</v>
      </c>
      <c r="B49">
        <f>IFERROR(VLOOKUP($A49,方块表!$A:$S,MATCH(B$1,方块表!$1:$1,0),1),"")</f>
        <v>315908</v>
      </c>
      <c r="C49">
        <f>IFERROR(VLOOKUP($A49,方块表!$A:$S,MATCH(C$1,方块表!$1:$1,0),1),"")</f>
        <v>159</v>
      </c>
      <c r="D49">
        <f>IFERROR(VLOOKUP($A49,方块表!$A:$S,MATCH(D$1,方块表!$1:$1,0),1),"")</f>
        <v>8</v>
      </c>
      <c r="E49">
        <f>IFERROR(VLOOKUP($A49,方块表!$A:$S,MATCH(E$1,方块表!$1:$1,0),1),"")</f>
        <v>6</v>
      </c>
      <c r="F49">
        <f>IFERROR(VLOOKUP($A49,方块表!$A:$S,MATCH(F$1,方块表!$1:$1,0),1),"")</f>
        <v>3</v>
      </c>
      <c r="G49">
        <f>IFERROR(VLOOKUP($A49,方块表!$A:$S,MATCH(G$1,方块表!$1:$1,0),1),"")</f>
        <v>6</v>
      </c>
      <c r="H49">
        <f>IFERROR(VLOOKUP($A49,方块表!$A:$S,MATCH(H$1,方块表!$1:$1,0),1),"")</f>
        <v>1</v>
      </c>
      <c r="I49">
        <f>IFERROR(VLOOKUP($A49,方块表!$A:$S,MATCH(I$1,方块表!$1:$1,0),1),"")</f>
        <v>2</v>
      </c>
      <c r="J49" t="str">
        <f>IFERROR(VLOOKUP($A49,方块表!$A:$S,MATCH(J$1,方块表!$1:$1,0),1),"")</f>
        <v>无</v>
      </c>
      <c r="K49" t="str">
        <f>IFERROR(VLOOKUP($A49,方块表!$A:$S,MATCH(K$1,方块表!$1:$1,0),1),"")</f>
        <v>浅灰色陶瓦</v>
      </c>
    </row>
    <row r="50" spans="1:11">
      <c r="A50">
        <f>IF(ROW()-2&lt;=COUNT(方块表!E:E),ROW()-2,"")</f>
        <v>48</v>
      </c>
      <c r="B50">
        <f>IFERROR(VLOOKUP($A50,方块表!$A:$S,MATCH(B$1,方块表!$1:$1,0),1),"")</f>
        <v>315909</v>
      </c>
      <c r="C50">
        <f>IFERROR(VLOOKUP($A50,方块表!$A:$S,MATCH(C$1,方块表!$1:$1,0),1),"")</f>
        <v>159</v>
      </c>
      <c r="D50">
        <f>IFERROR(VLOOKUP($A50,方块表!$A:$S,MATCH(D$1,方块表!$1:$1,0),1),"")</f>
        <v>9</v>
      </c>
      <c r="E50">
        <f>IFERROR(VLOOKUP($A50,方块表!$A:$S,MATCH(E$1,方块表!$1:$1,0),1),"")</f>
        <v>6</v>
      </c>
      <c r="F50">
        <f>IFERROR(VLOOKUP($A50,方块表!$A:$S,MATCH(F$1,方块表!$1:$1,0),1),"")</f>
        <v>3</v>
      </c>
      <c r="G50">
        <f>IFERROR(VLOOKUP($A50,方块表!$A:$S,MATCH(G$1,方块表!$1:$1,0),1),"")</f>
        <v>6</v>
      </c>
      <c r="H50">
        <f>IFERROR(VLOOKUP($A50,方块表!$A:$S,MATCH(H$1,方块表!$1:$1,0),1),"")</f>
        <v>1</v>
      </c>
      <c r="I50">
        <f>IFERROR(VLOOKUP($A50,方块表!$A:$S,MATCH(I$1,方块表!$1:$1,0),1),"")</f>
        <v>2</v>
      </c>
      <c r="J50" t="str">
        <f>IFERROR(VLOOKUP($A50,方块表!$A:$S,MATCH(J$1,方块表!$1:$1,0),1),"")</f>
        <v>无</v>
      </c>
      <c r="K50" t="str">
        <f>IFERROR(VLOOKUP($A50,方块表!$A:$S,MATCH(K$1,方块表!$1:$1,0),1),"")</f>
        <v>青色陶瓦</v>
      </c>
    </row>
    <row r="51" spans="1:11">
      <c r="A51">
        <f>IF(ROW()-2&lt;=COUNT(方块表!E:E),ROW()-2,"")</f>
        <v>49</v>
      </c>
      <c r="B51">
        <f>IFERROR(VLOOKUP($A51,方块表!$A:$S,MATCH(B$1,方块表!$1:$1,0),1),"")</f>
        <v>315910</v>
      </c>
      <c r="C51">
        <f>IFERROR(VLOOKUP($A51,方块表!$A:$S,MATCH(C$1,方块表!$1:$1,0),1),"")</f>
        <v>159</v>
      </c>
      <c r="D51">
        <f>IFERROR(VLOOKUP($A51,方块表!$A:$S,MATCH(D$1,方块表!$1:$1,0),1),"")</f>
        <v>10</v>
      </c>
      <c r="E51">
        <f>IFERROR(VLOOKUP($A51,方块表!$A:$S,MATCH(E$1,方块表!$1:$1,0),1),"")</f>
        <v>6</v>
      </c>
      <c r="F51">
        <f>IFERROR(VLOOKUP($A51,方块表!$A:$S,MATCH(F$1,方块表!$1:$1,0),1),"")</f>
        <v>3</v>
      </c>
      <c r="G51">
        <f>IFERROR(VLOOKUP($A51,方块表!$A:$S,MATCH(G$1,方块表!$1:$1,0),1),"")</f>
        <v>6</v>
      </c>
      <c r="H51">
        <f>IFERROR(VLOOKUP($A51,方块表!$A:$S,MATCH(H$1,方块表!$1:$1,0),1),"")</f>
        <v>1</v>
      </c>
      <c r="I51">
        <f>IFERROR(VLOOKUP($A51,方块表!$A:$S,MATCH(I$1,方块表!$1:$1,0),1),"")</f>
        <v>2</v>
      </c>
      <c r="J51" t="str">
        <f>IFERROR(VLOOKUP($A51,方块表!$A:$S,MATCH(J$1,方块表!$1:$1,0),1),"")</f>
        <v>无</v>
      </c>
      <c r="K51" t="str">
        <f>IFERROR(VLOOKUP($A51,方块表!$A:$S,MATCH(K$1,方块表!$1:$1,0),1),"")</f>
        <v>紫色陶瓦</v>
      </c>
    </row>
    <row r="52" spans="1:11">
      <c r="A52">
        <f>IF(ROW()-2&lt;=COUNT(方块表!E:E),ROW()-2,"")</f>
        <v>50</v>
      </c>
      <c r="B52">
        <f>IFERROR(VLOOKUP($A52,方块表!$A:$S,MATCH(B$1,方块表!$1:$1,0),1),"")</f>
        <v>315911</v>
      </c>
      <c r="C52">
        <f>IFERROR(VLOOKUP($A52,方块表!$A:$S,MATCH(C$1,方块表!$1:$1,0),1),"")</f>
        <v>159</v>
      </c>
      <c r="D52">
        <f>IFERROR(VLOOKUP($A52,方块表!$A:$S,MATCH(D$1,方块表!$1:$1,0),1),"")</f>
        <v>11</v>
      </c>
      <c r="E52">
        <f>IFERROR(VLOOKUP($A52,方块表!$A:$S,MATCH(E$1,方块表!$1:$1,0),1),"")</f>
        <v>6</v>
      </c>
      <c r="F52">
        <f>IFERROR(VLOOKUP($A52,方块表!$A:$S,MATCH(F$1,方块表!$1:$1,0),1),"")</f>
        <v>3</v>
      </c>
      <c r="G52">
        <f>IFERROR(VLOOKUP($A52,方块表!$A:$S,MATCH(G$1,方块表!$1:$1,0),1),"")</f>
        <v>6</v>
      </c>
      <c r="H52">
        <f>IFERROR(VLOOKUP($A52,方块表!$A:$S,MATCH(H$1,方块表!$1:$1,0),1),"")</f>
        <v>1</v>
      </c>
      <c r="I52">
        <f>IFERROR(VLOOKUP($A52,方块表!$A:$S,MATCH(I$1,方块表!$1:$1,0),1),"")</f>
        <v>2</v>
      </c>
      <c r="J52" t="str">
        <f>IFERROR(VLOOKUP($A52,方块表!$A:$S,MATCH(J$1,方块表!$1:$1,0),1),"")</f>
        <v>无</v>
      </c>
      <c r="K52" t="str">
        <f>IFERROR(VLOOKUP($A52,方块表!$A:$S,MATCH(K$1,方块表!$1:$1,0),1),"")</f>
        <v>蓝色陶瓦</v>
      </c>
    </row>
    <row r="53" spans="1:11">
      <c r="A53">
        <f>IF(ROW()-2&lt;=COUNT(方块表!E:E),ROW()-2,"")</f>
        <v>51</v>
      </c>
      <c r="B53">
        <f>IFERROR(VLOOKUP($A53,方块表!$A:$S,MATCH(B$1,方块表!$1:$1,0),1),"")</f>
        <v>315912</v>
      </c>
      <c r="C53">
        <f>IFERROR(VLOOKUP($A53,方块表!$A:$S,MATCH(C$1,方块表!$1:$1,0),1),"")</f>
        <v>159</v>
      </c>
      <c r="D53">
        <f>IFERROR(VLOOKUP($A53,方块表!$A:$S,MATCH(D$1,方块表!$1:$1,0),1),"")</f>
        <v>12</v>
      </c>
      <c r="E53">
        <f>IFERROR(VLOOKUP($A53,方块表!$A:$S,MATCH(E$1,方块表!$1:$1,0),1),"")</f>
        <v>6</v>
      </c>
      <c r="F53">
        <f>IFERROR(VLOOKUP($A53,方块表!$A:$S,MATCH(F$1,方块表!$1:$1,0),1),"")</f>
        <v>3</v>
      </c>
      <c r="G53">
        <f>IFERROR(VLOOKUP($A53,方块表!$A:$S,MATCH(G$1,方块表!$1:$1,0),1),"")</f>
        <v>6</v>
      </c>
      <c r="H53">
        <f>IFERROR(VLOOKUP($A53,方块表!$A:$S,MATCH(H$1,方块表!$1:$1,0),1),"")</f>
        <v>1</v>
      </c>
      <c r="I53">
        <f>IFERROR(VLOOKUP($A53,方块表!$A:$S,MATCH(I$1,方块表!$1:$1,0),1),"")</f>
        <v>2</v>
      </c>
      <c r="J53" t="str">
        <f>IFERROR(VLOOKUP($A53,方块表!$A:$S,MATCH(J$1,方块表!$1:$1,0),1),"")</f>
        <v>无</v>
      </c>
      <c r="K53" t="str">
        <f>IFERROR(VLOOKUP($A53,方块表!$A:$S,MATCH(K$1,方块表!$1:$1,0),1),"")</f>
        <v>棕色陶瓦</v>
      </c>
    </row>
    <row r="54" spans="1:11">
      <c r="A54">
        <f>IF(ROW()-2&lt;=COUNT(方块表!E:E),ROW()-2,"")</f>
        <v>52</v>
      </c>
      <c r="B54">
        <f>IFERROR(VLOOKUP($A54,方块表!$A:$S,MATCH(B$1,方块表!$1:$1,0),1),"")</f>
        <v>315913</v>
      </c>
      <c r="C54">
        <f>IFERROR(VLOOKUP($A54,方块表!$A:$S,MATCH(C$1,方块表!$1:$1,0),1),"")</f>
        <v>159</v>
      </c>
      <c r="D54">
        <f>IFERROR(VLOOKUP($A54,方块表!$A:$S,MATCH(D$1,方块表!$1:$1,0),1),"")</f>
        <v>13</v>
      </c>
      <c r="E54">
        <f>IFERROR(VLOOKUP($A54,方块表!$A:$S,MATCH(E$1,方块表!$1:$1,0),1),"")</f>
        <v>6</v>
      </c>
      <c r="F54">
        <f>IFERROR(VLOOKUP($A54,方块表!$A:$S,MATCH(F$1,方块表!$1:$1,0),1),"")</f>
        <v>3</v>
      </c>
      <c r="G54">
        <f>IFERROR(VLOOKUP($A54,方块表!$A:$S,MATCH(G$1,方块表!$1:$1,0),1),"")</f>
        <v>6</v>
      </c>
      <c r="H54">
        <f>IFERROR(VLOOKUP($A54,方块表!$A:$S,MATCH(H$1,方块表!$1:$1,0),1),"")</f>
        <v>1</v>
      </c>
      <c r="I54">
        <f>IFERROR(VLOOKUP($A54,方块表!$A:$S,MATCH(I$1,方块表!$1:$1,0),1),"")</f>
        <v>2</v>
      </c>
      <c r="J54" t="str">
        <f>IFERROR(VLOOKUP($A54,方块表!$A:$S,MATCH(J$1,方块表!$1:$1,0),1),"")</f>
        <v>无</v>
      </c>
      <c r="K54" t="str">
        <f>IFERROR(VLOOKUP($A54,方块表!$A:$S,MATCH(K$1,方块表!$1:$1,0),1),"")</f>
        <v>绿色陶瓦</v>
      </c>
    </row>
    <row r="55" spans="1:11">
      <c r="A55">
        <f>IF(ROW()-2&lt;=COUNT(方块表!E:E),ROW()-2,"")</f>
        <v>53</v>
      </c>
      <c r="B55">
        <f>IFERROR(VLOOKUP($A55,方块表!$A:$S,MATCH(B$1,方块表!$1:$1,0),1),"")</f>
        <v>315914</v>
      </c>
      <c r="C55">
        <f>IFERROR(VLOOKUP($A55,方块表!$A:$S,MATCH(C$1,方块表!$1:$1,0),1),"")</f>
        <v>159</v>
      </c>
      <c r="D55">
        <f>IFERROR(VLOOKUP($A55,方块表!$A:$S,MATCH(D$1,方块表!$1:$1,0),1),"")</f>
        <v>14</v>
      </c>
      <c r="E55">
        <f>IFERROR(VLOOKUP($A55,方块表!$A:$S,MATCH(E$1,方块表!$1:$1,0),1),"")</f>
        <v>6</v>
      </c>
      <c r="F55">
        <f>IFERROR(VLOOKUP($A55,方块表!$A:$S,MATCH(F$1,方块表!$1:$1,0),1),"")</f>
        <v>3</v>
      </c>
      <c r="G55">
        <f>IFERROR(VLOOKUP($A55,方块表!$A:$S,MATCH(G$1,方块表!$1:$1,0),1),"")</f>
        <v>6</v>
      </c>
      <c r="H55">
        <f>IFERROR(VLOOKUP($A55,方块表!$A:$S,MATCH(H$1,方块表!$1:$1,0),1),"")</f>
        <v>1</v>
      </c>
      <c r="I55">
        <f>IFERROR(VLOOKUP($A55,方块表!$A:$S,MATCH(I$1,方块表!$1:$1,0),1),"")</f>
        <v>2</v>
      </c>
      <c r="J55" t="str">
        <f>IFERROR(VLOOKUP($A55,方块表!$A:$S,MATCH(J$1,方块表!$1:$1,0),1),"")</f>
        <v>无</v>
      </c>
      <c r="K55" t="str">
        <f>IFERROR(VLOOKUP($A55,方块表!$A:$S,MATCH(K$1,方块表!$1:$1,0),1),"")</f>
        <v>红色陶瓦</v>
      </c>
    </row>
    <row r="56" spans="1:11">
      <c r="A56">
        <f>IF(ROW()-2&lt;=COUNT(方块表!E:E),ROW()-2,"")</f>
        <v>54</v>
      </c>
      <c r="B56">
        <f>IFERROR(VLOOKUP($A56,方块表!$A:$S,MATCH(B$1,方块表!$1:$1,0),1),"")</f>
        <v>315915</v>
      </c>
      <c r="C56">
        <f>IFERROR(VLOOKUP($A56,方块表!$A:$S,MATCH(C$1,方块表!$1:$1,0),1),"")</f>
        <v>159</v>
      </c>
      <c r="D56">
        <f>IFERROR(VLOOKUP($A56,方块表!$A:$S,MATCH(D$1,方块表!$1:$1,0),1),"")</f>
        <v>15</v>
      </c>
      <c r="E56">
        <f>IFERROR(VLOOKUP($A56,方块表!$A:$S,MATCH(E$1,方块表!$1:$1,0),1),"")</f>
        <v>6</v>
      </c>
      <c r="F56">
        <f>IFERROR(VLOOKUP($A56,方块表!$A:$S,MATCH(F$1,方块表!$1:$1,0),1),"")</f>
        <v>3</v>
      </c>
      <c r="G56">
        <f>IFERROR(VLOOKUP($A56,方块表!$A:$S,MATCH(G$1,方块表!$1:$1,0),1),"")</f>
        <v>6</v>
      </c>
      <c r="H56">
        <f>IFERROR(VLOOKUP($A56,方块表!$A:$S,MATCH(H$1,方块表!$1:$1,0),1),"")</f>
        <v>1</v>
      </c>
      <c r="I56">
        <f>IFERROR(VLOOKUP($A56,方块表!$A:$S,MATCH(I$1,方块表!$1:$1,0),1),"")</f>
        <v>2</v>
      </c>
      <c r="J56" t="str">
        <f>IFERROR(VLOOKUP($A56,方块表!$A:$S,MATCH(J$1,方块表!$1:$1,0),1),"")</f>
        <v>无</v>
      </c>
      <c r="K56" t="str">
        <f>IFERROR(VLOOKUP($A56,方块表!$A:$S,MATCH(K$1,方块表!$1:$1,0),1),"")</f>
        <v>黑色陶瓦</v>
      </c>
    </row>
    <row r="57" spans="1:11">
      <c r="A57">
        <f>IF(ROW()-2&lt;=COUNT(方块表!E:E),ROW()-2,"")</f>
        <v>55</v>
      </c>
      <c r="B57">
        <f>IFERROR(VLOOKUP($A57,方块表!$A:$S,MATCH(B$1,方块表!$1:$1,0),1),"")</f>
        <v>325100</v>
      </c>
      <c r="C57">
        <f>IFERROR(VLOOKUP($A57,方块表!$A:$S,MATCH(C$1,方块表!$1:$1,0),1),"")</f>
        <v>251</v>
      </c>
      <c r="D57">
        <f>IFERROR(VLOOKUP($A57,方块表!$A:$S,MATCH(D$1,方块表!$1:$1,0),1),"")</f>
        <v>0</v>
      </c>
      <c r="E57">
        <f>IFERROR(VLOOKUP($A57,方块表!$A:$S,MATCH(E$1,方块表!$1:$1,0),1),"")</f>
        <v>6</v>
      </c>
      <c r="F57">
        <f>IFERROR(VLOOKUP($A57,方块表!$A:$S,MATCH(F$1,方块表!$1:$1,0),1),"")</f>
        <v>3</v>
      </c>
      <c r="G57">
        <f>IFERROR(VLOOKUP($A57,方块表!$A:$S,MATCH(G$1,方块表!$1:$1,0),1),"")</f>
        <v>6</v>
      </c>
      <c r="H57">
        <f>IFERROR(VLOOKUP($A57,方块表!$A:$S,MATCH(H$1,方块表!$1:$1,0),1),"")</f>
        <v>1</v>
      </c>
      <c r="I57">
        <f>IFERROR(VLOOKUP($A57,方块表!$A:$S,MATCH(I$1,方块表!$1:$1,0),1),"")</f>
        <v>2</v>
      </c>
      <c r="J57" t="str">
        <f>IFERROR(VLOOKUP($A57,方块表!$A:$S,MATCH(J$1,方块表!$1:$1,0),1),"")</f>
        <v>无</v>
      </c>
      <c r="K57" t="str">
        <f>IFERROR(VLOOKUP($A57,方块表!$A:$S,MATCH(K$1,方块表!$1:$1,0),1),"")</f>
        <v>白色混凝土</v>
      </c>
    </row>
    <row r="58" spans="1:11">
      <c r="A58">
        <f>IF(ROW()-2&lt;=COUNT(方块表!E:E),ROW()-2,"")</f>
        <v>56</v>
      </c>
      <c r="B58">
        <f>IFERROR(VLOOKUP($A58,方块表!$A:$S,MATCH(B$1,方块表!$1:$1,0),1),"")</f>
        <v>325101</v>
      </c>
      <c r="C58">
        <f>IFERROR(VLOOKUP($A58,方块表!$A:$S,MATCH(C$1,方块表!$1:$1,0),1),"")</f>
        <v>251</v>
      </c>
      <c r="D58">
        <f>IFERROR(VLOOKUP($A58,方块表!$A:$S,MATCH(D$1,方块表!$1:$1,0),1),"")</f>
        <v>1</v>
      </c>
      <c r="E58">
        <f>IFERROR(VLOOKUP($A58,方块表!$A:$S,MATCH(E$1,方块表!$1:$1,0),1),"")</f>
        <v>6</v>
      </c>
      <c r="F58">
        <f>IFERROR(VLOOKUP($A58,方块表!$A:$S,MATCH(F$1,方块表!$1:$1,0),1),"")</f>
        <v>3</v>
      </c>
      <c r="G58">
        <f>IFERROR(VLOOKUP($A58,方块表!$A:$S,MATCH(G$1,方块表!$1:$1,0),1),"")</f>
        <v>6</v>
      </c>
      <c r="H58">
        <f>IFERROR(VLOOKUP($A58,方块表!$A:$S,MATCH(H$1,方块表!$1:$1,0),1),"")</f>
        <v>1</v>
      </c>
      <c r="I58">
        <f>IFERROR(VLOOKUP($A58,方块表!$A:$S,MATCH(I$1,方块表!$1:$1,0),1),"")</f>
        <v>2</v>
      </c>
      <c r="J58" t="str">
        <f>IFERROR(VLOOKUP($A58,方块表!$A:$S,MATCH(J$1,方块表!$1:$1,0),1),"")</f>
        <v>无</v>
      </c>
      <c r="K58" t="str">
        <f>IFERROR(VLOOKUP($A58,方块表!$A:$S,MATCH(K$1,方块表!$1:$1,0),1),"")</f>
        <v>橙色混凝土</v>
      </c>
    </row>
    <row r="59" spans="1:11">
      <c r="A59">
        <f>IF(ROW()-2&lt;=COUNT(方块表!E:E),ROW()-2,"")</f>
        <v>57</v>
      </c>
      <c r="B59">
        <f>IFERROR(VLOOKUP($A59,方块表!$A:$S,MATCH(B$1,方块表!$1:$1,0),1),"")</f>
        <v>325102</v>
      </c>
      <c r="C59">
        <f>IFERROR(VLOOKUP($A59,方块表!$A:$S,MATCH(C$1,方块表!$1:$1,0),1),"")</f>
        <v>251</v>
      </c>
      <c r="D59">
        <f>IFERROR(VLOOKUP($A59,方块表!$A:$S,MATCH(D$1,方块表!$1:$1,0),1),"")</f>
        <v>2</v>
      </c>
      <c r="E59">
        <f>IFERROR(VLOOKUP($A59,方块表!$A:$S,MATCH(E$1,方块表!$1:$1,0),1),"")</f>
        <v>6</v>
      </c>
      <c r="F59">
        <f>IFERROR(VLOOKUP($A59,方块表!$A:$S,MATCH(F$1,方块表!$1:$1,0),1),"")</f>
        <v>3</v>
      </c>
      <c r="G59">
        <f>IFERROR(VLOOKUP($A59,方块表!$A:$S,MATCH(G$1,方块表!$1:$1,0),1),"")</f>
        <v>6</v>
      </c>
      <c r="H59">
        <f>IFERROR(VLOOKUP($A59,方块表!$A:$S,MATCH(H$1,方块表!$1:$1,0),1),"")</f>
        <v>1</v>
      </c>
      <c r="I59">
        <f>IFERROR(VLOOKUP($A59,方块表!$A:$S,MATCH(I$1,方块表!$1:$1,0),1),"")</f>
        <v>2</v>
      </c>
      <c r="J59" t="str">
        <f>IFERROR(VLOOKUP($A59,方块表!$A:$S,MATCH(J$1,方块表!$1:$1,0),1),"")</f>
        <v>无</v>
      </c>
      <c r="K59" t="str">
        <f>IFERROR(VLOOKUP($A59,方块表!$A:$S,MATCH(K$1,方块表!$1:$1,0),1),"")</f>
        <v>品红色混凝土</v>
      </c>
    </row>
    <row r="60" spans="1:11">
      <c r="A60">
        <f>IF(ROW()-2&lt;=COUNT(方块表!E:E),ROW()-2,"")</f>
        <v>58</v>
      </c>
      <c r="B60">
        <f>IFERROR(VLOOKUP($A60,方块表!$A:$S,MATCH(B$1,方块表!$1:$1,0),1),"")</f>
        <v>325103</v>
      </c>
      <c r="C60">
        <f>IFERROR(VLOOKUP($A60,方块表!$A:$S,MATCH(C$1,方块表!$1:$1,0),1),"")</f>
        <v>251</v>
      </c>
      <c r="D60">
        <f>IFERROR(VLOOKUP($A60,方块表!$A:$S,MATCH(D$1,方块表!$1:$1,0),1),"")</f>
        <v>3</v>
      </c>
      <c r="E60">
        <f>IFERROR(VLOOKUP($A60,方块表!$A:$S,MATCH(E$1,方块表!$1:$1,0),1),"")</f>
        <v>6</v>
      </c>
      <c r="F60">
        <f>IFERROR(VLOOKUP($A60,方块表!$A:$S,MATCH(F$1,方块表!$1:$1,0),1),"")</f>
        <v>3</v>
      </c>
      <c r="G60">
        <f>IFERROR(VLOOKUP($A60,方块表!$A:$S,MATCH(G$1,方块表!$1:$1,0),1),"")</f>
        <v>6</v>
      </c>
      <c r="H60">
        <f>IFERROR(VLOOKUP($A60,方块表!$A:$S,MATCH(H$1,方块表!$1:$1,0),1),"")</f>
        <v>1</v>
      </c>
      <c r="I60">
        <f>IFERROR(VLOOKUP($A60,方块表!$A:$S,MATCH(I$1,方块表!$1:$1,0),1),"")</f>
        <v>2</v>
      </c>
      <c r="J60" t="str">
        <f>IFERROR(VLOOKUP($A60,方块表!$A:$S,MATCH(J$1,方块表!$1:$1,0),1),"")</f>
        <v>无</v>
      </c>
      <c r="K60" t="str">
        <f>IFERROR(VLOOKUP($A60,方块表!$A:$S,MATCH(K$1,方块表!$1:$1,0),1),"")</f>
        <v>浅蓝色混凝土</v>
      </c>
    </row>
    <row r="61" spans="1:11">
      <c r="A61">
        <f>IF(ROW()-2&lt;=COUNT(方块表!E:E),ROW()-2,"")</f>
        <v>59</v>
      </c>
      <c r="B61">
        <f>IFERROR(VLOOKUP($A61,方块表!$A:$S,MATCH(B$1,方块表!$1:$1,0),1),"")</f>
        <v>325104</v>
      </c>
      <c r="C61">
        <f>IFERROR(VLOOKUP($A61,方块表!$A:$S,MATCH(C$1,方块表!$1:$1,0),1),"")</f>
        <v>251</v>
      </c>
      <c r="D61">
        <f>IFERROR(VLOOKUP($A61,方块表!$A:$S,MATCH(D$1,方块表!$1:$1,0),1),"")</f>
        <v>4</v>
      </c>
      <c r="E61">
        <f>IFERROR(VLOOKUP($A61,方块表!$A:$S,MATCH(E$1,方块表!$1:$1,0),1),"")</f>
        <v>6</v>
      </c>
      <c r="F61">
        <f>IFERROR(VLOOKUP($A61,方块表!$A:$S,MATCH(F$1,方块表!$1:$1,0),1),"")</f>
        <v>3</v>
      </c>
      <c r="G61">
        <f>IFERROR(VLOOKUP($A61,方块表!$A:$S,MATCH(G$1,方块表!$1:$1,0),1),"")</f>
        <v>6</v>
      </c>
      <c r="H61">
        <f>IFERROR(VLOOKUP($A61,方块表!$A:$S,MATCH(H$1,方块表!$1:$1,0),1),"")</f>
        <v>1</v>
      </c>
      <c r="I61">
        <f>IFERROR(VLOOKUP($A61,方块表!$A:$S,MATCH(I$1,方块表!$1:$1,0),1),"")</f>
        <v>2</v>
      </c>
      <c r="J61" t="str">
        <f>IFERROR(VLOOKUP($A61,方块表!$A:$S,MATCH(J$1,方块表!$1:$1,0),1),"")</f>
        <v>无</v>
      </c>
      <c r="K61" t="str">
        <f>IFERROR(VLOOKUP($A61,方块表!$A:$S,MATCH(K$1,方块表!$1:$1,0),1),"")</f>
        <v>黄色混凝土</v>
      </c>
    </row>
    <row r="62" spans="1:11">
      <c r="A62">
        <f>IF(ROW()-2&lt;=COUNT(方块表!E:E),ROW()-2,"")</f>
        <v>60</v>
      </c>
      <c r="B62">
        <f>IFERROR(VLOOKUP($A62,方块表!$A:$S,MATCH(B$1,方块表!$1:$1,0),1),"")</f>
        <v>325105</v>
      </c>
      <c r="C62">
        <f>IFERROR(VLOOKUP($A62,方块表!$A:$S,MATCH(C$1,方块表!$1:$1,0),1),"")</f>
        <v>251</v>
      </c>
      <c r="D62">
        <f>IFERROR(VLOOKUP($A62,方块表!$A:$S,MATCH(D$1,方块表!$1:$1,0),1),"")</f>
        <v>5</v>
      </c>
      <c r="E62">
        <f>IFERROR(VLOOKUP($A62,方块表!$A:$S,MATCH(E$1,方块表!$1:$1,0),1),"")</f>
        <v>6</v>
      </c>
      <c r="F62">
        <f>IFERROR(VLOOKUP($A62,方块表!$A:$S,MATCH(F$1,方块表!$1:$1,0),1),"")</f>
        <v>3</v>
      </c>
      <c r="G62">
        <f>IFERROR(VLOOKUP($A62,方块表!$A:$S,MATCH(G$1,方块表!$1:$1,0),1),"")</f>
        <v>6</v>
      </c>
      <c r="H62">
        <f>IFERROR(VLOOKUP($A62,方块表!$A:$S,MATCH(H$1,方块表!$1:$1,0),1),"")</f>
        <v>1</v>
      </c>
      <c r="I62">
        <f>IFERROR(VLOOKUP($A62,方块表!$A:$S,MATCH(I$1,方块表!$1:$1,0),1),"")</f>
        <v>2</v>
      </c>
      <c r="J62" t="str">
        <f>IFERROR(VLOOKUP($A62,方块表!$A:$S,MATCH(J$1,方块表!$1:$1,0),1),"")</f>
        <v>无</v>
      </c>
      <c r="K62" t="str">
        <f>IFERROR(VLOOKUP($A62,方块表!$A:$S,MATCH(K$1,方块表!$1:$1,0),1),"")</f>
        <v>浅绿色混凝土</v>
      </c>
    </row>
    <row r="63" spans="1:11">
      <c r="A63">
        <f>IF(ROW()-2&lt;=COUNT(方块表!E:E),ROW()-2,"")</f>
        <v>61</v>
      </c>
      <c r="B63">
        <f>IFERROR(VLOOKUP($A63,方块表!$A:$S,MATCH(B$1,方块表!$1:$1,0),1),"")</f>
        <v>325106</v>
      </c>
      <c r="C63">
        <f>IFERROR(VLOOKUP($A63,方块表!$A:$S,MATCH(C$1,方块表!$1:$1,0),1),"")</f>
        <v>251</v>
      </c>
      <c r="D63">
        <f>IFERROR(VLOOKUP($A63,方块表!$A:$S,MATCH(D$1,方块表!$1:$1,0),1),"")</f>
        <v>6</v>
      </c>
      <c r="E63">
        <f>IFERROR(VLOOKUP($A63,方块表!$A:$S,MATCH(E$1,方块表!$1:$1,0),1),"")</f>
        <v>6</v>
      </c>
      <c r="F63">
        <f>IFERROR(VLOOKUP($A63,方块表!$A:$S,MATCH(F$1,方块表!$1:$1,0),1),"")</f>
        <v>3</v>
      </c>
      <c r="G63">
        <f>IFERROR(VLOOKUP($A63,方块表!$A:$S,MATCH(G$1,方块表!$1:$1,0),1),"")</f>
        <v>6</v>
      </c>
      <c r="H63">
        <f>IFERROR(VLOOKUP($A63,方块表!$A:$S,MATCH(H$1,方块表!$1:$1,0),1),"")</f>
        <v>1</v>
      </c>
      <c r="I63">
        <f>IFERROR(VLOOKUP($A63,方块表!$A:$S,MATCH(I$1,方块表!$1:$1,0),1),"")</f>
        <v>2</v>
      </c>
      <c r="J63" t="str">
        <f>IFERROR(VLOOKUP($A63,方块表!$A:$S,MATCH(J$1,方块表!$1:$1,0),1),"")</f>
        <v>无</v>
      </c>
      <c r="K63" t="str">
        <f>IFERROR(VLOOKUP($A63,方块表!$A:$S,MATCH(K$1,方块表!$1:$1,0),1),"")</f>
        <v>粉色混凝土</v>
      </c>
    </row>
    <row r="64" spans="1:11">
      <c r="A64">
        <f>IF(ROW()-2&lt;=COUNT(方块表!E:E),ROW()-2,"")</f>
        <v>62</v>
      </c>
      <c r="B64">
        <f>IFERROR(VLOOKUP($A64,方块表!$A:$S,MATCH(B$1,方块表!$1:$1,0),1),"")</f>
        <v>325107</v>
      </c>
      <c r="C64">
        <f>IFERROR(VLOOKUP($A64,方块表!$A:$S,MATCH(C$1,方块表!$1:$1,0),1),"")</f>
        <v>251</v>
      </c>
      <c r="D64">
        <f>IFERROR(VLOOKUP($A64,方块表!$A:$S,MATCH(D$1,方块表!$1:$1,0),1),"")</f>
        <v>7</v>
      </c>
      <c r="E64">
        <f>IFERROR(VLOOKUP($A64,方块表!$A:$S,MATCH(E$1,方块表!$1:$1,0),1),"")</f>
        <v>6</v>
      </c>
      <c r="F64">
        <f>IFERROR(VLOOKUP($A64,方块表!$A:$S,MATCH(F$1,方块表!$1:$1,0),1),"")</f>
        <v>3</v>
      </c>
      <c r="G64">
        <f>IFERROR(VLOOKUP($A64,方块表!$A:$S,MATCH(G$1,方块表!$1:$1,0),1),"")</f>
        <v>6</v>
      </c>
      <c r="H64">
        <f>IFERROR(VLOOKUP($A64,方块表!$A:$S,MATCH(H$1,方块表!$1:$1,0),1),"")</f>
        <v>1</v>
      </c>
      <c r="I64">
        <f>IFERROR(VLOOKUP($A64,方块表!$A:$S,MATCH(I$1,方块表!$1:$1,0),1),"")</f>
        <v>2</v>
      </c>
      <c r="J64" t="str">
        <f>IFERROR(VLOOKUP($A64,方块表!$A:$S,MATCH(J$1,方块表!$1:$1,0),1),"")</f>
        <v>无</v>
      </c>
      <c r="K64" t="str">
        <f>IFERROR(VLOOKUP($A64,方块表!$A:$S,MATCH(K$1,方块表!$1:$1,0),1),"")</f>
        <v>灰色混凝土</v>
      </c>
    </row>
    <row r="65" spans="1:11">
      <c r="A65">
        <f>IF(ROW()-2&lt;=COUNT(方块表!E:E),ROW()-2,"")</f>
        <v>63</v>
      </c>
      <c r="B65">
        <f>IFERROR(VLOOKUP($A65,方块表!$A:$S,MATCH(B$1,方块表!$1:$1,0),1),"")</f>
        <v>325108</v>
      </c>
      <c r="C65">
        <f>IFERROR(VLOOKUP($A65,方块表!$A:$S,MATCH(C$1,方块表!$1:$1,0),1),"")</f>
        <v>251</v>
      </c>
      <c r="D65">
        <f>IFERROR(VLOOKUP($A65,方块表!$A:$S,MATCH(D$1,方块表!$1:$1,0),1),"")</f>
        <v>8</v>
      </c>
      <c r="E65">
        <f>IFERROR(VLOOKUP($A65,方块表!$A:$S,MATCH(E$1,方块表!$1:$1,0),1),"")</f>
        <v>6</v>
      </c>
      <c r="F65">
        <f>IFERROR(VLOOKUP($A65,方块表!$A:$S,MATCH(F$1,方块表!$1:$1,0),1),"")</f>
        <v>3</v>
      </c>
      <c r="G65">
        <f>IFERROR(VLOOKUP($A65,方块表!$A:$S,MATCH(G$1,方块表!$1:$1,0),1),"")</f>
        <v>6</v>
      </c>
      <c r="H65">
        <f>IFERROR(VLOOKUP($A65,方块表!$A:$S,MATCH(H$1,方块表!$1:$1,0),1),"")</f>
        <v>1</v>
      </c>
      <c r="I65">
        <f>IFERROR(VLOOKUP($A65,方块表!$A:$S,MATCH(I$1,方块表!$1:$1,0),1),"")</f>
        <v>2</v>
      </c>
      <c r="J65" t="str">
        <f>IFERROR(VLOOKUP($A65,方块表!$A:$S,MATCH(J$1,方块表!$1:$1,0),1),"")</f>
        <v>无</v>
      </c>
      <c r="K65" t="str">
        <f>IFERROR(VLOOKUP($A65,方块表!$A:$S,MATCH(K$1,方块表!$1:$1,0),1),"")</f>
        <v>浅灰色混凝土</v>
      </c>
    </row>
    <row r="66" spans="1:11">
      <c r="A66">
        <f>IF(ROW()-2&lt;=COUNT(方块表!E:E),ROW()-2,"")</f>
        <v>64</v>
      </c>
      <c r="B66">
        <f>IFERROR(VLOOKUP($A66,方块表!$A:$S,MATCH(B$1,方块表!$1:$1,0),1),"")</f>
        <v>325109</v>
      </c>
      <c r="C66">
        <f>IFERROR(VLOOKUP($A66,方块表!$A:$S,MATCH(C$1,方块表!$1:$1,0),1),"")</f>
        <v>251</v>
      </c>
      <c r="D66">
        <f>IFERROR(VLOOKUP($A66,方块表!$A:$S,MATCH(D$1,方块表!$1:$1,0),1),"")</f>
        <v>9</v>
      </c>
      <c r="E66">
        <f>IFERROR(VLOOKUP($A66,方块表!$A:$S,MATCH(E$1,方块表!$1:$1,0),1),"")</f>
        <v>6</v>
      </c>
      <c r="F66">
        <f>IFERROR(VLOOKUP($A66,方块表!$A:$S,MATCH(F$1,方块表!$1:$1,0),1),"")</f>
        <v>3</v>
      </c>
      <c r="G66">
        <f>IFERROR(VLOOKUP($A66,方块表!$A:$S,MATCH(G$1,方块表!$1:$1,0),1),"")</f>
        <v>6</v>
      </c>
      <c r="H66">
        <f>IFERROR(VLOOKUP($A66,方块表!$A:$S,MATCH(H$1,方块表!$1:$1,0),1),"")</f>
        <v>1</v>
      </c>
      <c r="I66">
        <f>IFERROR(VLOOKUP($A66,方块表!$A:$S,MATCH(I$1,方块表!$1:$1,0),1),"")</f>
        <v>2</v>
      </c>
      <c r="J66" t="str">
        <f>IFERROR(VLOOKUP($A66,方块表!$A:$S,MATCH(J$1,方块表!$1:$1,0),1),"")</f>
        <v>无</v>
      </c>
      <c r="K66" t="str">
        <f>IFERROR(VLOOKUP($A66,方块表!$A:$S,MATCH(K$1,方块表!$1:$1,0),1),"")</f>
        <v>青色混凝土</v>
      </c>
    </row>
    <row r="67" spans="1:11">
      <c r="A67">
        <f>IF(ROW()-2&lt;=COUNT(方块表!E:E),ROW()-2,"")</f>
        <v>65</v>
      </c>
      <c r="B67">
        <f>IFERROR(VLOOKUP($A67,方块表!$A:$S,MATCH(B$1,方块表!$1:$1,0),1),"")</f>
        <v>325110</v>
      </c>
      <c r="C67">
        <f>IFERROR(VLOOKUP($A67,方块表!$A:$S,MATCH(C$1,方块表!$1:$1,0),1),"")</f>
        <v>251</v>
      </c>
      <c r="D67">
        <f>IFERROR(VLOOKUP($A67,方块表!$A:$S,MATCH(D$1,方块表!$1:$1,0),1),"")</f>
        <v>10</v>
      </c>
      <c r="E67">
        <f>IFERROR(VLOOKUP($A67,方块表!$A:$S,MATCH(E$1,方块表!$1:$1,0),1),"")</f>
        <v>6</v>
      </c>
      <c r="F67">
        <f>IFERROR(VLOOKUP($A67,方块表!$A:$S,MATCH(F$1,方块表!$1:$1,0),1),"")</f>
        <v>3</v>
      </c>
      <c r="G67">
        <f>IFERROR(VLOOKUP($A67,方块表!$A:$S,MATCH(G$1,方块表!$1:$1,0),1),"")</f>
        <v>6</v>
      </c>
      <c r="H67">
        <f>IFERROR(VLOOKUP($A67,方块表!$A:$S,MATCH(H$1,方块表!$1:$1,0),1),"")</f>
        <v>1</v>
      </c>
      <c r="I67">
        <f>IFERROR(VLOOKUP($A67,方块表!$A:$S,MATCH(I$1,方块表!$1:$1,0),1),"")</f>
        <v>2</v>
      </c>
      <c r="J67" t="str">
        <f>IFERROR(VLOOKUP($A67,方块表!$A:$S,MATCH(J$1,方块表!$1:$1,0),1),"")</f>
        <v>无</v>
      </c>
      <c r="K67" t="str">
        <f>IFERROR(VLOOKUP($A67,方块表!$A:$S,MATCH(K$1,方块表!$1:$1,0),1),"")</f>
        <v>紫色混凝土</v>
      </c>
    </row>
    <row r="68" spans="1:11">
      <c r="A68">
        <f>IF(ROW()-2&lt;=COUNT(方块表!E:E),ROW()-2,"")</f>
        <v>66</v>
      </c>
      <c r="B68">
        <f>IFERROR(VLOOKUP($A68,方块表!$A:$S,MATCH(B$1,方块表!$1:$1,0),1),"")</f>
        <v>325111</v>
      </c>
      <c r="C68">
        <f>IFERROR(VLOOKUP($A68,方块表!$A:$S,MATCH(C$1,方块表!$1:$1,0),1),"")</f>
        <v>251</v>
      </c>
      <c r="D68">
        <f>IFERROR(VLOOKUP($A68,方块表!$A:$S,MATCH(D$1,方块表!$1:$1,0),1),"")</f>
        <v>11</v>
      </c>
      <c r="E68">
        <f>IFERROR(VLOOKUP($A68,方块表!$A:$S,MATCH(E$1,方块表!$1:$1,0),1),"")</f>
        <v>6</v>
      </c>
      <c r="F68">
        <f>IFERROR(VLOOKUP($A68,方块表!$A:$S,MATCH(F$1,方块表!$1:$1,0),1),"")</f>
        <v>3</v>
      </c>
      <c r="G68">
        <f>IFERROR(VLOOKUP($A68,方块表!$A:$S,MATCH(G$1,方块表!$1:$1,0),1),"")</f>
        <v>6</v>
      </c>
      <c r="H68">
        <f>IFERROR(VLOOKUP($A68,方块表!$A:$S,MATCH(H$1,方块表!$1:$1,0),1),"")</f>
        <v>1</v>
      </c>
      <c r="I68">
        <f>IFERROR(VLOOKUP($A68,方块表!$A:$S,MATCH(I$1,方块表!$1:$1,0),1),"")</f>
        <v>2</v>
      </c>
      <c r="J68" t="str">
        <f>IFERROR(VLOOKUP($A68,方块表!$A:$S,MATCH(J$1,方块表!$1:$1,0),1),"")</f>
        <v>无</v>
      </c>
      <c r="K68" t="str">
        <f>IFERROR(VLOOKUP($A68,方块表!$A:$S,MATCH(K$1,方块表!$1:$1,0),1),"")</f>
        <v>蓝色混凝土</v>
      </c>
    </row>
    <row r="69" spans="1:11">
      <c r="A69">
        <f>IF(ROW()-2&lt;=COUNT(方块表!E:E),ROW()-2,"")</f>
        <v>67</v>
      </c>
      <c r="B69">
        <f>IFERROR(VLOOKUP($A69,方块表!$A:$S,MATCH(B$1,方块表!$1:$1,0),1),"")</f>
        <v>325112</v>
      </c>
      <c r="C69">
        <f>IFERROR(VLOOKUP($A69,方块表!$A:$S,MATCH(C$1,方块表!$1:$1,0),1),"")</f>
        <v>251</v>
      </c>
      <c r="D69">
        <f>IFERROR(VLOOKUP($A69,方块表!$A:$S,MATCH(D$1,方块表!$1:$1,0),1),"")</f>
        <v>12</v>
      </c>
      <c r="E69">
        <f>IFERROR(VLOOKUP($A69,方块表!$A:$S,MATCH(E$1,方块表!$1:$1,0),1),"")</f>
        <v>6</v>
      </c>
      <c r="F69">
        <f>IFERROR(VLOOKUP($A69,方块表!$A:$S,MATCH(F$1,方块表!$1:$1,0),1),"")</f>
        <v>3</v>
      </c>
      <c r="G69">
        <f>IFERROR(VLOOKUP($A69,方块表!$A:$S,MATCH(G$1,方块表!$1:$1,0),1),"")</f>
        <v>6</v>
      </c>
      <c r="H69">
        <f>IFERROR(VLOOKUP($A69,方块表!$A:$S,MATCH(H$1,方块表!$1:$1,0),1),"")</f>
        <v>1</v>
      </c>
      <c r="I69">
        <f>IFERROR(VLOOKUP($A69,方块表!$A:$S,MATCH(I$1,方块表!$1:$1,0),1),"")</f>
        <v>2</v>
      </c>
      <c r="J69" t="str">
        <f>IFERROR(VLOOKUP($A69,方块表!$A:$S,MATCH(J$1,方块表!$1:$1,0),1),"")</f>
        <v>无</v>
      </c>
      <c r="K69" t="str">
        <f>IFERROR(VLOOKUP($A69,方块表!$A:$S,MATCH(K$1,方块表!$1:$1,0),1),"")</f>
        <v>棕色混凝土</v>
      </c>
    </row>
    <row r="70" spans="1:11">
      <c r="A70">
        <f>IF(ROW()-2&lt;=COUNT(方块表!E:E),ROW()-2,"")</f>
        <v>68</v>
      </c>
      <c r="B70">
        <f>IFERROR(VLOOKUP($A70,方块表!$A:$S,MATCH(B$1,方块表!$1:$1,0),1),"")</f>
        <v>325113</v>
      </c>
      <c r="C70">
        <f>IFERROR(VLOOKUP($A70,方块表!$A:$S,MATCH(C$1,方块表!$1:$1,0),1),"")</f>
        <v>251</v>
      </c>
      <c r="D70">
        <f>IFERROR(VLOOKUP($A70,方块表!$A:$S,MATCH(D$1,方块表!$1:$1,0),1),"")</f>
        <v>13</v>
      </c>
      <c r="E70">
        <f>IFERROR(VLOOKUP($A70,方块表!$A:$S,MATCH(E$1,方块表!$1:$1,0),1),"")</f>
        <v>6</v>
      </c>
      <c r="F70">
        <f>IFERROR(VLOOKUP($A70,方块表!$A:$S,MATCH(F$1,方块表!$1:$1,0),1),"")</f>
        <v>3</v>
      </c>
      <c r="G70">
        <f>IFERROR(VLOOKUP($A70,方块表!$A:$S,MATCH(G$1,方块表!$1:$1,0),1),"")</f>
        <v>6</v>
      </c>
      <c r="H70">
        <f>IFERROR(VLOOKUP($A70,方块表!$A:$S,MATCH(H$1,方块表!$1:$1,0),1),"")</f>
        <v>1</v>
      </c>
      <c r="I70">
        <f>IFERROR(VLOOKUP($A70,方块表!$A:$S,MATCH(I$1,方块表!$1:$1,0),1),"")</f>
        <v>2</v>
      </c>
      <c r="J70" t="str">
        <f>IFERROR(VLOOKUP($A70,方块表!$A:$S,MATCH(J$1,方块表!$1:$1,0),1),"")</f>
        <v>无</v>
      </c>
      <c r="K70" t="str">
        <f>IFERROR(VLOOKUP($A70,方块表!$A:$S,MATCH(K$1,方块表!$1:$1,0),1),"")</f>
        <v>绿色混凝土</v>
      </c>
    </row>
    <row r="71" spans="1:11">
      <c r="A71">
        <f>IF(ROW()-2&lt;=COUNT(方块表!E:E),ROW()-2,"")</f>
        <v>69</v>
      </c>
      <c r="B71">
        <f>IFERROR(VLOOKUP($A71,方块表!$A:$S,MATCH(B$1,方块表!$1:$1,0),1),"")</f>
        <v>325114</v>
      </c>
      <c r="C71">
        <f>IFERROR(VLOOKUP($A71,方块表!$A:$S,MATCH(C$1,方块表!$1:$1,0),1),"")</f>
        <v>251</v>
      </c>
      <c r="D71">
        <f>IFERROR(VLOOKUP($A71,方块表!$A:$S,MATCH(D$1,方块表!$1:$1,0),1),"")</f>
        <v>14</v>
      </c>
      <c r="E71">
        <f>IFERROR(VLOOKUP($A71,方块表!$A:$S,MATCH(E$1,方块表!$1:$1,0),1),"")</f>
        <v>6</v>
      </c>
      <c r="F71">
        <f>IFERROR(VLOOKUP($A71,方块表!$A:$S,MATCH(F$1,方块表!$1:$1,0),1),"")</f>
        <v>3</v>
      </c>
      <c r="G71">
        <f>IFERROR(VLOOKUP($A71,方块表!$A:$S,MATCH(G$1,方块表!$1:$1,0),1),"")</f>
        <v>6</v>
      </c>
      <c r="H71">
        <f>IFERROR(VLOOKUP($A71,方块表!$A:$S,MATCH(H$1,方块表!$1:$1,0),1),"")</f>
        <v>1</v>
      </c>
      <c r="I71">
        <f>IFERROR(VLOOKUP($A71,方块表!$A:$S,MATCH(I$1,方块表!$1:$1,0),1),"")</f>
        <v>2</v>
      </c>
      <c r="J71" t="str">
        <f>IFERROR(VLOOKUP($A71,方块表!$A:$S,MATCH(J$1,方块表!$1:$1,0),1),"")</f>
        <v>无</v>
      </c>
      <c r="K71" t="str">
        <f>IFERROR(VLOOKUP($A71,方块表!$A:$S,MATCH(K$1,方块表!$1:$1,0),1),"")</f>
        <v>红色混凝土</v>
      </c>
    </row>
    <row r="72" spans="1:11">
      <c r="A72">
        <f>IF(ROW()-2&lt;=COUNT(方块表!E:E),ROW()-2,"")</f>
        <v>70</v>
      </c>
      <c r="B72">
        <f>IFERROR(VLOOKUP($A72,方块表!$A:$S,MATCH(B$1,方块表!$1:$1,0),1),"")</f>
        <v>325115</v>
      </c>
      <c r="C72">
        <f>IFERROR(VLOOKUP($A72,方块表!$A:$S,MATCH(C$1,方块表!$1:$1,0),1),"")</f>
        <v>251</v>
      </c>
      <c r="D72">
        <f>IFERROR(VLOOKUP($A72,方块表!$A:$S,MATCH(D$1,方块表!$1:$1,0),1),"")</f>
        <v>15</v>
      </c>
      <c r="E72">
        <f>IFERROR(VLOOKUP($A72,方块表!$A:$S,MATCH(E$1,方块表!$1:$1,0),1),"")</f>
        <v>6</v>
      </c>
      <c r="F72">
        <f>IFERROR(VLOOKUP($A72,方块表!$A:$S,MATCH(F$1,方块表!$1:$1,0),1),"")</f>
        <v>3</v>
      </c>
      <c r="G72">
        <f>IFERROR(VLOOKUP($A72,方块表!$A:$S,MATCH(G$1,方块表!$1:$1,0),1),"")</f>
        <v>6</v>
      </c>
      <c r="H72">
        <f>IFERROR(VLOOKUP($A72,方块表!$A:$S,MATCH(H$1,方块表!$1:$1,0),1),"")</f>
        <v>1</v>
      </c>
      <c r="I72">
        <f>IFERROR(VLOOKUP($A72,方块表!$A:$S,MATCH(I$1,方块表!$1:$1,0),1),"")</f>
        <v>2</v>
      </c>
      <c r="J72" t="str">
        <f>IFERROR(VLOOKUP($A72,方块表!$A:$S,MATCH(J$1,方块表!$1:$1,0),1),"")</f>
        <v>无</v>
      </c>
      <c r="K72" t="str">
        <f>IFERROR(VLOOKUP($A72,方块表!$A:$S,MATCH(K$1,方块表!$1:$1,0),1),"")</f>
        <v>黑色混凝土</v>
      </c>
    </row>
    <row r="73" spans="1:11">
      <c r="A73">
        <f>IF(ROW()-2&lt;=COUNT(方块表!E:E),ROW()-2,"")</f>
        <v>71</v>
      </c>
      <c r="B73">
        <f>IFERROR(VLOOKUP($A73,方块表!$A:$S,MATCH(B$1,方块表!$1:$1,0),1),"")</f>
        <v>304403</v>
      </c>
      <c r="C73">
        <f>IFERROR(VLOOKUP($A73,方块表!$A:$S,MATCH(C$1,方块表!$1:$1,0),1),"")</f>
        <v>44</v>
      </c>
      <c r="D73">
        <f>IFERROR(VLOOKUP($A73,方块表!$A:$S,MATCH(D$1,方块表!$1:$1,0),1),"")</f>
        <v>3</v>
      </c>
      <c r="E73">
        <f>IFERROR(VLOOKUP($A73,方块表!$A:$S,MATCH(E$1,方块表!$1:$1,0),1),"")</f>
        <v>6</v>
      </c>
      <c r="F73">
        <f>IFERROR(VLOOKUP($A73,方块表!$A:$S,MATCH(F$1,方块表!$1:$1,0),1),"")</f>
        <v>3</v>
      </c>
      <c r="G73">
        <f>IFERROR(VLOOKUP($A73,方块表!$A:$S,MATCH(G$1,方块表!$1:$1,0),1),"")</f>
        <v>6</v>
      </c>
      <c r="H73">
        <f>IFERROR(VLOOKUP($A73,方块表!$A:$S,MATCH(H$1,方块表!$1:$1,0),1),"")</f>
        <v>1</v>
      </c>
      <c r="I73">
        <f>IFERROR(VLOOKUP($A73,方块表!$A:$S,MATCH(I$1,方块表!$1:$1,0),1),"")</f>
        <v>3</v>
      </c>
      <c r="J73" t="str">
        <f>IFERROR(VLOOKUP($A73,方块表!$A:$S,MATCH(J$1,方块表!$1:$1,0),1),"")</f>
        <v>半砖</v>
      </c>
      <c r="K73" t="str">
        <f>IFERROR(VLOOKUP($A73,方块表!$A:$S,MATCH(K$1,方块表!$1:$1,0),1),"")</f>
        <v>鹅卵石板</v>
      </c>
    </row>
    <row r="74" spans="1:11">
      <c r="A74">
        <f>IF(ROW()-2&lt;=COUNT(方块表!E:E),ROW()-2,"")</f>
        <v>72</v>
      </c>
      <c r="B74">
        <f>IFERROR(VLOOKUP($A74,方块表!$A:$S,MATCH(B$1,方块表!$1:$1,0),1),"")</f>
        <v>304404</v>
      </c>
      <c r="C74">
        <f>IFERROR(VLOOKUP($A74,方块表!$A:$S,MATCH(C$1,方块表!$1:$1,0),1),"")</f>
        <v>44</v>
      </c>
      <c r="D74">
        <f>IFERROR(VLOOKUP($A74,方块表!$A:$S,MATCH(D$1,方块表!$1:$1,0),1),"")</f>
        <v>4</v>
      </c>
      <c r="E74">
        <f>IFERROR(VLOOKUP($A74,方块表!$A:$S,MATCH(E$1,方块表!$1:$1,0),1),"")</f>
        <v>6</v>
      </c>
      <c r="F74">
        <f>IFERROR(VLOOKUP($A74,方块表!$A:$S,MATCH(F$1,方块表!$1:$1,0),1),"")</f>
        <v>3</v>
      </c>
      <c r="G74">
        <f>IFERROR(VLOOKUP($A74,方块表!$A:$S,MATCH(G$1,方块表!$1:$1,0),1),"")</f>
        <v>6</v>
      </c>
      <c r="H74">
        <f>IFERROR(VLOOKUP($A74,方块表!$A:$S,MATCH(H$1,方块表!$1:$1,0),1),"")</f>
        <v>1</v>
      </c>
      <c r="I74">
        <f>IFERROR(VLOOKUP($A74,方块表!$A:$S,MATCH(I$1,方块表!$1:$1,0),1),"")</f>
        <v>3</v>
      </c>
      <c r="J74" t="str">
        <f>IFERROR(VLOOKUP($A74,方块表!$A:$S,MATCH(J$1,方块表!$1:$1,0),1),"")</f>
        <v>半砖</v>
      </c>
      <c r="K74" t="str">
        <f>IFERROR(VLOOKUP($A74,方块表!$A:$S,MATCH(K$1,方块表!$1:$1,0),1),"")</f>
        <v>砖板</v>
      </c>
    </row>
    <row r="75" spans="1:11">
      <c r="A75">
        <f>IF(ROW()-2&lt;=COUNT(方块表!E:E),ROW()-2,"")</f>
        <v>73</v>
      </c>
      <c r="B75">
        <f>IFERROR(VLOOKUP($A75,方块表!$A:$S,MATCH(B$1,方块表!$1:$1,0),1),"")</f>
        <v>304405</v>
      </c>
      <c r="C75">
        <f>IFERROR(VLOOKUP($A75,方块表!$A:$S,MATCH(C$1,方块表!$1:$1,0),1),"")</f>
        <v>44</v>
      </c>
      <c r="D75">
        <f>IFERROR(VLOOKUP($A75,方块表!$A:$S,MATCH(D$1,方块表!$1:$1,0),1),"")</f>
        <v>5</v>
      </c>
      <c r="E75">
        <f>IFERROR(VLOOKUP($A75,方块表!$A:$S,MATCH(E$1,方块表!$1:$1,0),1),"")</f>
        <v>6</v>
      </c>
      <c r="F75">
        <f>IFERROR(VLOOKUP($A75,方块表!$A:$S,MATCH(F$1,方块表!$1:$1,0),1),"")</f>
        <v>3</v>
      </c>
      <c r="G75">
        <f>IFERROR(VLOOKUP($A75,方块表!$A:$S,MATCH(G$1,方块表!$1:$1,0),1),"")</f>
        <v>6</v>
      </c>
      <c r="H75">
        <f>IFERROR(VLOOKUP($A75,方块表!$A:$S,MATCH(H$1,方块表!$1:$1,0),1),"")</f>
        <v>1</v>
      </c>
      <c r="I75">
        <f>IFERROR(VLOOKUP($A75,方块表!$A:$S,MATCH(I$1,方块表!$1:$1,0),1),"")</f>
        <v>3</v>
      </c>
      <c r="J75" t="str">
        <f>IFERROR(VLOOKUP($A75,方块表!$A:$S,MATCH(J$1,方块表!$1:$1,0),1),"")</f>
        <v>半砖</v>
      </c>
      <c r="K75" t="str">
        <f>IFERROR(VLOOKUP($A75,方块表!$A:$S,MATCH(K$1,方块表!$1:$1,0),1),"")</f>
        <v>石砖板</v>
      </c>
    </row>
    <row r="76" spans="1:11">
      <c r="A76">
        <f>IF(ROW()-2&lt;=COUNT(方块表!E:E),ROW()-2,"")</f>
        <v>74</v>
      </c>
      <c r="B76">
        <f>IFERROR(VLOOKUP($A76,方块表!$A:$S,MATCH(B$1,方块表!$1:$1,0),1),"")</f>
        <v>304406</v>
      </c>
      <c r="C76">
        <f>IFERROR(VLOOKUP($A76,方块表!$A:$S,MATCH(C$1,方块表!$1:$1,0),1),"")</f>
        <v>44</v>
      </c>
      <c r="D76">
        <f>IFERROR(VLOOKUP($A76,方块表!$A:$S,MATCH(D$1,方块表!$1:$1,0),1),"")</f>
        <v>6</v>
      </c>
      <c r="E76">
        <f>IFERROR(VLOOKUP($A76,方块表!$A:$S,MATCH(E$1,方块表!$1:$1,0),1),"")</f>
        <v>6</v>
      </c>
      <c r="F76">
        <f>IFERROR(VLOOKUP($A76,方块表!$A:$S,MATCH(F$1,方块表!$1:$1,0),1),"")</f>
        <v>3</v>
      </c>
      <c r="G76">
        <f>IFERROR(VLOOKUP($A76,方块表!$A:$S,MATCH(G$1,方块表!$1:$1,0),1),"")</f>
        <v>6</v>
      </c>
      <c r="H76">
        <f>IFERROR(VLOOKUP($A76,方块表!$A:$S,MATCH(H$1,方块表!$1:$1,0),1),"")</f>
        <v>1</v>
      </c>
      <c r="I76">
        <f>IFERROR(VLOOKUP($A76,方块表!$A:$S,MATCH(I$1,方块表!$1:$1,0),1),"")</f>
        <v>3</v>
      </c>
      <c r="J76" t="str">
        <f>IFERROR(VLOOKUP($A76,方块表!$A:$S,MATCH(J$1,方块表!$1:$1,0),1),"")</f>
        <v>半砖</v>
      </c>
      <c r="K76" t="str">
        <f>IFERROR(VLOOKUP($A76,方块表!$A:$S,MATCH(K$1,方块表!$1:$1,0),1),"")</f>
        <v>暗砖板</v>
      </c>
    </row>
    <row r="77" spans="1:11">
      <c r="A77">
        <f>IF(ROW()-2&lt;=COUNT(方块表!E:E),ROW()-2,"")</f>
        <v>75</v>
      </c>
      <c r="B77">
        <f>IFERROR(VLOOKUP($A77,方块表!$A:$S,MATCH(B$1,方块表!$1:$1,0),1),"")</f>
        <v>304401</v>
      </c>
      <c r="C77">
        <f>IFERROR(VLOOKUP($A77,方块表!$A:$S,MATCH(C$1,方块表!$1:$1,0),1),"")</f>
        <v>44</v>
      </c>
      <c r="D77">
        <f>IFERROR(VLOOKUP($A77,方块表!$A:$S,MATCH(D$1,方块表!$1:$1,0),1),"")</f>
        <v>1</v>
      </c>
      <c r="E77">
        <f>IFERROR(VLOOKUP($A77,方块表!$A:$S,MATCH(E$1,方块表!$1:$1,0),1),"")</f>
        <v>6</v>
      </c>
      <c r="F77">
        <f>IFERROR(VLOOKUP($A77,方块表!$A:$S,MATCH(F$1,方块表!$1:$1,0),1),"")</f>
        <v>3</v>
      </c>
      <c r="G77">
        <f>IFERROR(VLOOKUP($A77,方块表!$A:$S,MATCH(G$1,方块表!$1:$1,0),1),"")</f>
        <v>6</v>
      </c>
      <c r="H77">
        <f>IFERROR(VLOOKUP($A77,方块表!$A:$S,MATCH(H$1,方块表!$1:$1,0),1),"")</f>
        <v>1</v>
      </c>
      <c r="I77">
        <f>IFERROR(VLOOKUP($A77,方块表!$A:$S,MATCH(I$1,方块表!$1:$1,0),1),"")</f>
        <v>3</v>
      </c>
      <c r="J77" t="str">
        <f>IFERROR(VLOOKUP($A77,方块表!$A:$S,MATCH(J$1,方块表!$1:$1,0),1),"")</f>
        <v>半砖</v>
      </c>
      <c r="K77" t="str">
        <f>IFERROR(VLOOKUP($A77,方块表!$A:$S,MATCH(K$1,方块表!$1:$1,0),1),"")</f>
        <v>砂石板</v>
      </c>
    </row>
    <row r="78" spans="1:11">
      <c r="A78">
        <f>IF(ROW()-2&lt;=COUNT(方块表!E:E),ROW()-2,"")</f>
        <v>76</v>
      </c>
      <c r="B78">
        <f>IFERROR(VLOOKUP($A78,方块表!$A:$S,MATCH(B$1,方块表!$1:$1,0),1),"")</f>
        <v>312600</v>
      </c>
      <c r="C78">
        <f>IFERROR(VLOOKUP($A78,方块表!$A:$S,MATCH(C$1,方块表!$1:$1,0),1),"")</f>
        <v>126</v>
      </c>
      <c r="D78">
        <f>IFERROR(VLOOKUP($A78,方块表!$A:$S,MATCH(D$1,方块表!$1:$1,0),1),"")</f>
        <v>0</v>
      </c>
      <c r="E78">
        <f>IFERROR(VLOOKUP($A78,方块表!$A:$S,MATCH(E$1,方块表!$1:$1,0),1),"")</f>
        <v>6</v>
      </c>
      <c r="F78">
        <f>IFERROR(VLOOKUP($A78,方块表!$A:$S,MATCH(F$1,方块表!$1:$1,0),1),"")</f>
        <v>3</v>
      </c>
      <c r="G78">
        <f>IFERROR(VLOOKUP($A78,方块表!$A:$S,MATCH(G$1,方块表!$1:$1,0),1),"")</f>
        <v>6</v>
      </c>
      <c r="H78">
        <f>IFERROR(VLOOKUP($A78,方块表!$A:$S,MATCH(H$1,方块表!$1:$1,0),1),"")</f>
        <v>1</v>
      </c>
      <c r="I78">
        <f>IFERROR(VLOOKUP($A78,方块表!$A:$S,MATCH(I$1,方块表!$1:$1,0),1),"")</f>
        <v>3</v>
      </c>
      <c r="J78" t="str">
        <f>IFERROR(VLOOKUP($A78,方块表!$A:$S,MATCH(J$1,方块表!$1:$1,0),1),"")</f>
        <v>半砖</v>
      </c>
      <c r="K78" t="str">
        <f>IFERROR(VLOOKUP($A78,方块表!$A:$S,MATCH(K$1,方块表!$1:$1,0),1),"")</f>
        <v>单层橡木板</v>
      </c>
    </row>
    <row r="79" spans="1:11">
      <c r="A79">
        <f>IF(ROW()-2&lt;=COUNT(方块表!E:E),ROW()-2,"")</f>
        <v>77</v>
      </c>
      <c r="B79">
        <f>IFERROR(VLOOKUP($A79,方块表!$A:$S,MATCH(B$1,方块表!$1:$1,0),1),"")</f>
        <v>312601</v>
      </c>
      <c r="C79">
        <f>IFERROR(VLOOKUP($A79,方块表!$A:$S,MATCH(C$1,方块表!$1:$1,0),1),"")</f>
        <v>126</v>
      </c>
      <c r="D79">
        <f>IFERROR(VLOOKUP($A79,方块表!$A:$S,MATCH(D$1,方块表!$1:$1,0),1),"")</f>
        <v>1</v>
      </c>
      <c r="E79">
        <f>IFERROR(VLOOKUP($A79,方块表!$A:$S,MATCH(E$1,方块表!$1:$1,0),1),"")</f>
        <v>6</v>
      </c>
      <c r="F79">
        <f>IFERROR(VLOOKUP($A79,方块表!$A:$S,MATCH(F$1,方块表!$1:$1,0),1),"")</f>
        <v>3</v>
      </c>
      <c r="G79">
        <f>IFERROR(VLOOKUP($A79,方块表!$A:$S,MATCH(G$1,方块表!$1:$1,0),1),"")</f>
        <v>6</v>
      </c>
      <c r="H79">
        <f>IFERROR(VLOOKUP($A79,方块表!$A:$S,MATCH(H$1,方块表!$1:$1,0),1),"")</f>
        <v>1</v>
      </c>
      <c r="I79">
        <f>IFERROR(VLOOKUP($A79,方块表!$A:$S,MATCH(I$1,方块表!$1:$1,0),1),"")</f>
        <v>3</v>
      </c>
      <c r="J79" t="str">
        <f>IFERROR(VLOOKUP($A79,方块表!$A:$S,MATCH(J$1,方块表!$1:$1,0),1),"")</f>
        <v>半砖</v>
      </c>
      <c r="K79" t="str">
        <f>IFERROR(VLOOKUP($A79,方块表!$A:$S,MATCH(K$1,方块表!$1:$1,0),1),"")</f>
        <v>单层云杉木板</v>
      </c>
    </row>
    <row r="80" spans="1:11">
      <c r="A80">
        <f>IF(ROW()-2&lt;=COUNT(方块表!E:E),ROW()-2,"")</f>
        <v>78</v>
      </c>
      <c r="B80">
        <f>IFERROR(VLOOKUP($A80,方块表!$A:$S,MATCH(B$1,方块表!$1:$1,0),1),"")</f>
        <v>312602</v>
      </c>
      <c r="C80">
        <f>IFERROR(VLOOKUP($A80,方块表!$A:$S,MATCH(C$1,方块表!$1:$1,0),1),"")</f>
        <v>126</v>
      </c>
      <c r="D80">
        <f>IFERROR(VLOOKUP($A80,方块表!$A:$S,MATCH(D$1,方块表!$1:$1,0),1),"")</f>
        <v>2</v>
      </c>
      <c r="E80">
        <f>IFERROR(VLOOKUP($A80,方块表!$A:$S,MATCH(E$1,方块表!$1:$1,0),1),"")</f>
        <v>6</v>
      </c>
      <c r="F80">
        <f>IFERROR(VLOOKUP($A80,方块表!$A:$S,MATCH(F$1,方块表!$1:$1,0),1),"")</f>
        <v>3</v>
      </c>
      <c r="G80">
        <f>IFERROR(VLOOKUP($A80,方块表!$A:$S,MATCH(G$1,方块表!$1:$1,0),1),"")</f>
        <v>6</v>
      </c>
      <c r="H80">
        <f>IFERROR(VLOOKUP($A80,方块表!$A:$S,MATCH(H$1,方块表!$1:$1,0),1),"")</f>
        <v>1</v>
      </c>
      <c r="I80">
        <f>IFERROR(VLOOKUP($A80,方块表!$A:$S,MATCH(I$1,方块表!$1:$1,0),1),"")</f>
        <v>3</v>
      </c>
      <c r="J80" t="str">
        <f>IFERROR(VLOOKUP($A80,方块表!$A:$S,MATCH(J$1,方块表!$1:$1,0),1),"")</f>
        <v>半砖</v>
      </c>
      <c r="K80" t="str">
        <f>IFERROR(VLOOKUP($A80,方块表!$A:$S,MATCH(K$1,方块表!$1:$1,0),1),"")</f>
        <v>单层桦树木板</v>
      </c>
    </row>
    <row r="81" spans="1:11">
      <c r="A81">
        <f>IF(ROW()-2&lt;=COUNT(方块表!E:E),ROW()-2,"")</f>
        <v>79</v>
      </c>
      <c r="B81">
        <f>IFERROR(VLOOKUP($A81,方块表!$A:$S,MATCH(B$1,方块表!$1:$1,0),1),"")</f>
        <v>312603</v>
      </c>
      <c r="C81">
        <f>IFERROR(VLOOKUP($A81,方块表!$A:$S,MATCH(C$1,方块表!$1:$1,0),1),"")</f>
        <v>126</v>
      </c>
      <c r="D81">
        <f>IFERROR(VLOOKUP($A81,方块表!$A:$S,MATCH(D$1,方块表!$1:$1,0),1),"")</f>
        <v>3</v>
      </c>
      <c r="E81">
        <f>IFERROR(VLOOKUP($A81,方块表!$A:$S,MATCH(E$1,方块表!$1:$1,0),1),"")</f>
        <v>6</v>
      </c>
      <c r="F81">
        <f>IFERROR(VLOOKUP($A81,方块表!$A:$S,MATCH(F$1,方块表!$1:$1,0),1),"")</f>
        <v>3</v>
      </c>
      <c r="G81">
        <f>IFERROR(VLOOKUP($A81,方块表!$A:$S,MATCH(G$1,方块表!$1:$1,0),1),"")</f>
        <v>6</v>
      </c>
      <c r="H81">
        <f>IFERROR(VLOOKUP($A81,方块表!$A:$S,MATCH(H$1,方块表!$1:$1,0),1),"")</f>
        <v>1</v>
      </c>
      <c r="I81">
        <f>IFERROR(VLOOKUP($A81,方块表!$A:$S,MATCH(I$1,方块表!$1:$1,0),1),"")</f>
        <v>3</v>
      </c>
      <c r="J81" t="str">
        <f>IFERROR(VLOOKUP($A81,方块表!$A:$S,MATCH(J$1,方块表!$1:$1,0),1),"")</f>
        <v>半砖</v>
      </c>
      <c r="K81" t="str">
        <f>IFERROR(VLOOKUP($A81,方块表!$A:$S,MATCH(K$1,方块表!$1:$1,0),1),"")</f>
        <v>单层丛林木板</v>
      </c>
    </row>
    <row r="82" spans="1:11">
      <c r="A82">
        <f>IF(ROW()-2&lt;=COUNT(方块表!E:E),ROW()-2,"")</f>
        <v>80</v>
      </c>
      <c r="B82">
        <f>IFERROR(VLOOKUP($A82,方块表!$A:$S,MATCH(B$1,方块表!$1:$1,0),1),"")</f>
        <v>312604</v>
      </c>
      <c r="C82">
        <f>IFERROR(VLOOKUP($A82,方块表!$A:$S,MATCH(C$1,方块表!$1:$1,0),1),"")</f>
        <v>126</v>
      </c>
      <c r="D82">
        <f>IFERROR(VLOOKUP($A82,方块表!$A:$S,MATCH(D$1,方块表!$1:$1,0),1),"")</f>
        <v>4</v>
      </c>
      <c r="E82">
        <f>IFERROR(VLOOKUP($A82,方块表!$A:$S,MATCH(E$1,方块表!$1:$1,0),1),"")</f>
        <v>6</v>
      </c>
      <c r="F82">
        <f>IFERROR(VLOOKUP($A82,方块表!$A:$S,MATCH(F$1,方块表!$1:$1,0),1),"")</f>
        <v>3</v>
      </c>
      <c r="G82">
        <f>IFERROR(VLOOKUP($A82,方块表!$A:$S,MATCH(G$1,方块表!$1:$1,0),1),"")</f>
        <v>6</v>
      </c>
      <c r="H82">
        <f>IFERROR(VLOOKUP($A82,方块表!$A:$S,MATCH(H$1,方块表!$1:$1,0),1),"")</f>
        <v>1</v>
      </c>
      <c r="I82">
        <f>IFERROR(VLOOKUP($A82,方块表!$A:$S,MATCH(I$1,方块表!$1:$1,0),1),"")</f>
        <v>3</v>
      </c>
      <c r="J82" t="str">
        <f>IFERROR(VLOOKUP($A82,方块表!$A:$S,MATCH(J$1,方块表!$1:$1,0),1),"")</f>
        <v>半砖</v>
      </c>
      <c r="K82" t="str">
        <f>IFERROR(VLOOKUP($A82,方块表!$A:$S,MATCH(K$1,方块表!$1:$1,0),1),"")</f>
        <v>单层金合欢木板</v>
      </c>
    </row>
    <row r="83" spans="1:11">
      <c r="A83">
        <f>IF(ROW()-2&lt;=COUNT(方块表!E:E),ROW()-2,"")</f>
        <v>81</v>
      </c>
      <c r="B83">
        <f>IFERROR(VLOOKUP($A83,方块表!$A:$S,MATCH(B$1,方块表!$1:$1,0),1),"")</f>
        <v>312605</v>
      </c>
      <c r="C83">
        <f>IFERROR(VLOOKUP($A83,方块表!$A:$S,MATCH(C$1,方块表!$1:$1,0),1),"")</f>
        <v>126</v>
      </c>
      <c r="D83">
        <f>IFERROR(VLOOKUP($A83,方块表!$A:$S,MATCH(D$1,方块表!$1:$1,0),1),"")</f>
        <v>5</v>
      </c>
      <c r="E83">
        <f>IFERROR(VLOOKUP($A83,方块表!$A:$S,MATCH(E$1,方块表!$1:$1,0),1),"")</f>
        <v>6</v>
      </c>
      <c r="F83">
        <f>IFERROR(VLOOKUP($A83,方块表!$A:$S,MATCH(F$1,方块表!$1:$1,0),1),"")</f>
        <v>3</v>
      </c>
      <c r="G83">
        <f>IFERROR(VLOOKUP($A83,方块表!$A:$S,MATCH(G$1,方块表!$1:$1,0),1),"")</f>
        <v>6</v>
      </c>
      <c r="H83">
        <f>IFERROR(VLOOKUP($A83,方块表!$A:$S,MATCH(H$1,方块表!$1:$1,0),1),"")</f>
        <v>1</v>
      </c>
      <c r="I83">
        <f>IFERROR(VLOOKUP($A83,方块表!$A:$S,MATCH(I$1,方块表!$1:$1,0),1),"")</f>
        <v>3</v>
      </c>
      <c r="J83" t="str">
        <f>IFERROR(VLOOKUP($A83,方块表!$A:$S,MATCH(J$1,方块表!$1:$1,0),1),"")</f>
        <v>半砖</v>
      </c>
      <c r="K83" t="str">
        <f>IFERROR(VLOOKUP($A83,方块表!$A:$S,MATCH(K$1,方块表!$1:$1,0),1),"")</f>
        <v>单层暗橡木板</v>
      </c>
    </row>
    <row r="84" spans="1:11">
      <c r="A84">
        <f>IF(ROW()-2&lt;=COUNT(方块表!E:E),ROW()-2,"")</f>
        <v>82</v>
      </c>
      <c r="B84">
        <f>IFERROR(VLOOKUP($A84,方块表!$A:$S,MATCH(B$1,方块表!$1:$1,0),1),"")</f>
        <v>306700</v>
      </c>
      <c r="C84">
        <f>IFERROR(VLOOKUP($A84,方块表!$A:$S,MATCH(C$1,方块表!$1:$1,0),1),"")</f>
        <v>67</v>
      </c>
      <c r="D84">
        <f>IFERROR(VLOOKUP($A84,方块表!$A:$S,MATCH(D$1,方块表!$1:$1,0),1),"")</f>
        <v>0</v>
      </c>
      <c r="E84">
        <f>IFERROR(VLOOKUP($A84,方块表!$A:$S,MATCH(E$1,方块表!$1:$1,0),1),"")</f>
        <v>6</v>
      </c>
      <c r="F84">
        <f>IFERROR(VLOOKUP($A84,方块表!$A:$S,MATCH(F$1,方块表!$1:$1,0),1),"")</f>
        <v>3</v>
      </c>
      <c r="G84">
        <f>IFERROR(VLOOKUP($A84,方块表!$A:$S,MATCH(G$1,方块表!$1:$1,0),1),"")</f>
        <v>6</v>
      </c>
      <c r="H84">
        <f>IFERROR(VLOOKUP($A84,方块表!$A:$S,MATCH(H$1,方块表!$1:$1,0),1),"")</f>
        <v>1</v>
      </c>
      <c r="I84">
        <f>IFERROR(VLOOKUP($A84,方块表!$A:$S,MATCH(I$1,方块表!$1:$1,0),1),"")</f>
        <v>3</v>
      </c>
      <c r="J84" t="str">
        <f>IFERROR(VLOOKUP($A84,方块表!$A:$S,MATCH(J$1,方块表!$1:$1,0),1),"")</f>
        <v>楼梯</v>
      </c>
      <c r="K84" t="str">
        <f>IFERROR(VLOOKUP($A84,方块表!$A:$S,MATCH(K$1,方块表!$1:$1,0),1),"")</f>
        <v>鹅卵石楼梯</v>
      </c>
    </row>
    <row r="85" spans="1:11">
      <c r="A85">
        <f>IF(ROW()-2&lt;=COUNT(方块表!E:E),ROW()-2,"")</f>
        <v>83</v>
      </c>
      <c r="B85">
        <f>IFERROR(VLOOKUP($A85,方块表!$A:$S,MATCH(B$1,方块表!$1:$1,0),1),"")</f>
        <v>310800</v>
      </c>
      <c r="C85">
        <f>IFERROR(VLOOKUP($A85,方块表!$A:$S,MATCH(C$1,方块表!$1:$1,0),1),"")</f>
        <v>108</v>
      </c>
      <c r="D85">
        <f>IFERROR(VLOOKUP($A85,方块表!$A:$S,MATCH(D$1,方块表!$1:$1,0),1),"")</f>
        <v>0</v>
      </c>
      <c r="E85">
        <f>IFERROR(VLOOKUP($A85,方块表!$A:$S,MATCH(E$1,方块表!$1:$1,0),1),"")</f>
        <v>6</v>
      </c>
      <c r="F85">
        <f>IFERROR(VLOOKUP($A85,方块表!$A:$S,MATCH(F$1,方块表!$1:$1,0),1),"")</f>
        <v>3</v>
      </c>
      <c r="G85">
        <f>IFERROR(VLOOKUP($A85,方块表!$A:$S,MATCH(G$1,方块表!$1:$1,0),1),"")</f>
        <v>6</v>
      </c>
      <c r="H85">
        <f>IFERROR(VLOOKUP($A85,方块表!$A:$S,MATCH(H$1,方块表!$1:$1,0),1),"")</f>
        <v>1</v>
      </c>
      <c r="I85">
        <f>IFERROR(VLOOKUP($A85,方块表!$A:$S,MATCH(I$1,方块表!$1:$1,0),1),"")</f>
        <v>3</v>
      </c>
      <c r="J85" t="str">
        <f>IFERROR(VLOOKUP($A85,方块表!$A:$S,MATCH(J$1,方块表!$1:$1,0),1),"")</f>
        <v>楼梯</v>
      </c>
      <c r="K85" t="str">
        <f>IFERROR(VLOOKUP($A85,方块表!$A:$S,MATCH(K$1,方块表!$1:$1,0),1),"")</f>
        <v>砖块楼梯</v>
      </c>
    </row>
    <row r="86" spans="1:11">
      <c r="A86">
        <f>IF(ROW()-2&lt;=COUNT(方块表!E:E),ROW()-2,"")</f>
        <v>84</v>
      </c>
      <c r="B86">
        <f>IFERROR(VLOOKUP($A86,方块表!$A:$S,MATCH(B$1,方块表!$1:$1,0),1),"")</f>
        <v>310900</v>
      </c>
      <c r="C86">
        <f>IFERROR(VLOOKUP($A86,方块表!$A:$S,MATCH(C$1,方块表!$1:$1,0),1),"")</f>
        <v>109</v>
      </c>
      <c r="D86">
        <f>IFERROR(VLOOKUP($A86,方块表!$A:$S,MATCH(D$1,方块表!$1:$1,0),1),"")</f>
        <v>0</v>
      </c>
      <c r="E86">
        <f>IFERROR(VLOOKUP($A86,方块表!$A:$S,MATCH(E$1,方块表!$1:$1,0),1),"")</f>
        <v>6</v>
      </c>
      <c r="F86">
        <f>IFERROR(VLOOKUP($A86,方块表!$A:$S,MATCH(F$1,方块表!$1:$1,0),1),"")</f>
        <v>3</v>
      </c>
      <c r="G86">
        <f>IFERROR(VLOOKUP($A86,方块表!$A:$S,MATCH(G$1,方块表!$1:$1,0),1),"")</f>
        <v>6</v>
      </c>
      <c r="H86">
        <f>IFERROR(VLOOKUP($A86,方块表!$A:$S,MATCH(H$1,方块表!$1:$1,0),1),"")</f>
        <v>1</v>
      </c>
      <c r="I86">
        <f>IFERROR(VLOOKUP($A86,方块表!$A:$S,MATCH(I$1,方块表!$1:$1,0),1),"")</f>
        <v>3</v>
      </c>
      <c r="J86" t="str">
        <f>IFERROR(VLOOKUP($A86,方块表!$A:$S,MATCH(J$1,方块表!$1:$1,0),1),"")</f>
        <v>楼梯</v>
      </c>
      <c r="K86" t="str">
        <f>IFERROR(VLOOKUP($A86,方块表!$A:$S,MATCH(K$1,方块表!$1:$1,0),1),"")</f>
        <v>石砖楼梯</v>
      </c>
    </row>
    <row r="87" spans="1:11">
      <c r="A87">
        <f>IF(ROW()-2&lt;=COUNT(方块表!E:E),ROW()-2,"")</f>
        <v>85</v>
      </c>
      <c r="B87">
        <f>IFERROR(VLOOKUP($A87,方块表!$A:$S,MATCH(B$1,方块表!$1:$1,0),1),"")</f>
        <v>311400</v>
      </c>
      <c r="C87">
        <f>IFERROR(VLOOKUP($A87,方块表!$A:$S,MATCH(C$1,方块表!$1:$1,0),1),"")</f>
        <v>114</v>
      </c>
      <c r="D87">
        <f>IFERROR(VLOOKUP($A87,方块表!$A:$S,MATCH(D$1,方块表!$1:$1,0),1),"")</f>
        <v>0</v>
      </c>
      <c r="E87">
        <f>IFERROR(VLOOKUP($A87,方块表!$A:$S,MATCH(E$1,方块表!$1:$1,0),1),"")</f>
        <v>6</v>
      </c>
      <c r="F87">
        <f>IFERROR(VLOOKUP($A87,方块表!$A:$S,MATCH(F$1,方块表!$1:$1,0),1),"")</f>
        <v>3</v>
      </c>
      <c r="G87">
        <f>IFERROR(VLOOKUP($A87,方块表!$A:$S,MATCH(G$1,方块表!$1:$1,0),1),"")</f>
        <v>6</v>
      </c>
      <c r="H87">
        <f>IFERROR(VLOOKUP($A87,方块表!$A:$S,MATCH(H$1,方块表!$1:$1,0),1),"")</f>
        <v>1</v>
      </c>
      <c r="I87">
        <f>IFERROR(VLOOKUP($A87,方块表!$A:$S,MATCH(I$1,方块表!$1:$1,0),1),"")</f>
        <v>3</v>
      </c>
      <c r="J87" t="str">
        <f>IFERROR(VLOOKUP($A87,方块表!$A:$S,MATCH(J$1,方块表!$1:$1,0),1),"")</f>
        <v>楼梯</v>
      </c>
      <c r="K87" t="str">
        <f>IFERROR(VLOOKUP($A87,方块表!$A:$S,MATCH(K$1,方块表!$1:$1,0),1),"")</f>
        <v>暗砖楼梯</v>
      </c>
    </row>
    <row r="88" spans="1:11">
      <c r="A88">
        <f>IF(ROW()-2&lt;=COUNT(方块表!E:E),ROW()-2,"")</f>
        <v>86</v>
      </c>
      <c r="B88">
        <f>IFERROR(VLOOKUP($A88,方块表!$A:$S,MATCH(B$1,方块表!$1:$1,0),1),"")</f>
        <v>312800</v>
      </c>
      <c r="C88">
        <f>IFERROR(VLOOKUP($A88,方块表!$A:$S,MATCH(C$1,方块表!$1:$1,0),1),"")</f>
        <v>128</v>
      </c>
      <c r="D88">
        <f>IFERROR(VLOOKUP($A88,方块表!$A:$S,MATCH(D$1,方块表!$1:$1,0),1),"")</f>
        <v>0</v>
      </c>
      <c r="E88">
        <f>IFERROR(VLOOKUP($A88,方块表!$A:$S,MATCH(E$1,方块表!$1:$1,0),1),"")</f>
        <v>6</v>
      </c>
      <c r="F88">
        <f>IFERROR(VLOOKUP($A88,方块表!$A:$S,MATCH(F$1,方块表!$1:$1,0),1),"")</f>
        <v>3</v>
      </c>
      <c r="G88">
        <f>IFERROR(VLOOKUP($A88,方块表!$A:$S,MATCH(G$1,方块表!$1:$1,0),1),"")</f>
        <v>6</v>
      </c>
      <c r="H88">
        <f>IFERROR(VLOOKUP($A88,方块表!$A:$S,MATCH(H$1,方块表!$1:$1,0),1),"")</f>
        <v>1</v>
      </c>
      <c r="I88">
        <f>IFERROR(VLOOKUP($A88,方块表!$A:$S,MATCH(I$1,方块表!$1:$1,0),1),"")</f>
        <v>3</v>
      </c>
      <c r="J88" t="str">
        <f>IFERROR(VLOOKUP($A88,方块表!$A:$S,MATCH(J$1,方块表!$1:$1,0),1),"")</f>
        <v>楼梯</v>
      </c>
      <c r="K88" t="str">
        <f>IFERROR(VLOOKUP($A88,方块表!$A:$S,MATCH(K$1,方块表!$1:$1,0),1),"")</f>
        <v>砂石楼梯</v>
      </c>
    </row>
    <row r="89" spans="1:11">
      <c r="A89">
        <f>IF(ROW()-2&lt;=COUNT(方块表!E:E),ROW()-2,"")</f>
        <v>87</v>
      </c>
      <c r="B89">
        <f>IFERROR(VLOOKUP($A89,方块表!$A:$S,MATCH(B$1,方块表!$1:$1,0),1),"")</f>
        <v>305300</v>
      </c>
      <c r="C89">
        <f>IFERROR(VLOOKUP($A89,方块表!$A:$S,MATCH(C$1,方块表!$1:$1,0),1),"")</f>
        <v>53</v>
      </c>
      <c r="D89">
        <f>IFERROR(VLOOKUP($A89,方块表!$A:$S,MATCH(D$1,方块表!$1:$1,0),1),"")</f>
        <v>0</v>
      </c>
      <c r="E89">
        <f>IFERROR(VLOOKUP($A89,方块表!$A:$S,MATCH(E$1,方块表!$1:$1,0),1),"")</f>
        <v>6</v>
      </c>
      <c r="F89">
        <f>IFERROR(VLOOKUP($A89,方块表!$A:$S,MATCH(F$1,方块表!$1:$1,0),1),"")</f>
        <v>3</v>
      </c>
      <c r="G89">
        <f>IFERROR(VLOOKUP($A89,方块表!$A:$S,MATCH(G$1,方块表!$1:$1,0),1),"")</f>
        <v>6</v>
      </c>
      <c r="H89">
        <f>IFERROR(VLOOKUP($A89,方块表!$A:$S,MATCH(H$1,方块表!$1:$1,0),1),"")</f>
        <v>1</v>
      </c>
      <c r="I89">
        <f>IFERROR(VLOOKUP($A89,方块表!$A:$S,MATCH(I$1,方块表!$1:$1,0),1),"")</f>
        <v>3</v>
      </c>
      <c r="J89" t="str">
        <f>IFERROR(VLOOKUP($A89,方块表!$A:$S,MATCH(J$1,方块表!$1:$1,0),1),"")</f>
        <v>楼梯</v>
      </c>
      <c r="K89" t="str">
        <f>IFERROR(VLOOKUP($A89,方块表!$A:$S,MATCH(K$1,方块表!$1:$1,0),1),"")</f>
        <v>橡木楼梯</v>
      </c>
    </row>
    <row r="90" spans="1:11">
      <c r="A90">
        <f>IF(ROW()-2&lt;=COUNT(方块表!E:E),ROW()-2,"")</f>
        <v>88</v>
      </c>
      <c r="B90">
        <f>IFERROR(VLOOKUP($A90,方块表!$A:$S,MATCH(B$1,方块表!$1:$1,0),1),"")</f>
        <v>313400</v>
      </c>
      <c r="C90">
        <f>IFERROR(VLOOKUP($A90,方块表!$A:$S,MATCH(C$1,方块表!$1:$1,0),1),"")</f>
        <v>134</v>
      </c>
      <c r="D90">
        <f>IFERROR(VLOOKUP($A90,方块表!$A:$S,MATCH(D$1,方块表!$1:$1,0),1),"")</f>
        <v>0</v>
      </c>
      <c r="E90">
        <f>IFERROR(VLOOKUP($A90,方块表!$A:$S,MATCH(E$1,方块表!$1:$1,0),1),"")</f>
        <v>6</v>
      </c>
      <c r="F90">
        <f>IFERROR(VLOOKUP($A90,方块表!$A:$S,MATCH(F$1,方块表!$1:$1,0),1),"")</f>
        <v>3</v>
      </c>
      <c r="G90">
        <f>IFERROR(VLOOKUP($A90,方块表!$A:$S,MATCH(G$1,方块表!$1:$1,0),1),"")</f>
        <v>6</v>
      </c>
      <c r="H90">
        <f>IFERROR(VLOOKUP($A90,方块表!$A:$S,MATCH(H$1,方块表!$1:$1,0),1),"")</f>
        <v>1</v>
      </c>
      <c r="I90">
        <f>IFERROR(VLOOKUP($A90,方块表!$A:$S,MATCH(I$1,方块表!$1:$1,0),1),"")</f>
        <v>3</v>
      </c>
      <c r="J90" t="str">
        <f>IFERROR(VLOOKUP($A90,方块表!$A:$S,MATCH(J$1,方块表!$1:$1,0),1),"")</f>
        <v>楼梯</v>
      </c>
      <c r="K90" t="str">
        <f>IFERROR(VLOOKUP($A90,方块表!$A:$S,MATCH(K$1,方块表!$1:$1,0),1),"")</f>
        <v>云杉木楼梯</v>
      </c>
    </row>
    <row r="91" spans="1:11">
      <c r="A91">
        <f>IF(ROW()-2&lt;=COUNT(方块表!E:E),ROW()-2,"")</f>
        <v>89</v>
      </c>
      <c r="B91">
        <f>IFERROR(VLOOKUP($A91,方块表!$A:$S,MATCH(B$1,方块表!$1:$1,0),1),"")</f>
        <v>313500</v>
      </c>
      <c r="C91">
        <f>IFERROR(VLOOKUP($A91,方块表!$A:$S,MATCH(C$1,方块表!$1:$1,0),1),"")</f>
        <v>135</v>
      </c>
      <c r="D91">
        <f>IFERROR(VLOOKUP($A91,方块表!$A:$S,MATCH(D$1,方块表!$1:$1,0),1),"")</f>
        <v>0</v>
      </c>
      <c r="E91">
        <f>IFERROR(VLOOKUP($A91,方块表!$A:$S,MATCH(E$1,方块表!$1:$1,0),1),"")</f>
        <v>6</v>
      </c>
      <c r="F91">
        <f>IFERROR(VLOOKUP($A91,方块表!$A:$S,MATCH(F$1,方块表!$1:$1,0),1),"")</f>
        <v>3</v>
      </c>
      <c r="G91">
        <f>IFERROR(VLOOKUP($A91,方块表!$A:$S,MATCH(G$1,方块表!$1:$1,0),1),"")</f>
        <v>6</v>
      </c>
      <c r="H91">
        <f>IFERROR(VLOOKUP($A91,方块表!$A:$S,MATCH(H$1,方块表!$1:$1,0),1),"")</f>
        <v>1</v>
      </c>
      <c r="I91">
        <f>IFERROR(VLOOKUP($A91,方块表!$A:$S,MATCH(I$1,方块表!$1:$1,0),1),"")</f>
        <v>3</v>
      </c>
      <c r="J91" t="str">
        <f>IFERROR(VLOOKUP($A91,方块表!$A:$S,MATCH(J$1,方块表!$1:$1,0),1),"")</f>
        <v>楼梯</v>
      </c>
      <c r="K91" t="str">
        <f>IFERROR(VLOOKUP($A91,方块表!$A:$S,MATCH(K$1,方块表!$1:$1,0),1),"")</f>
        <v>桦树木楼梯</v>
      </c>
    </row>
    <row r="92" spans="1:11">
      <c r="A92">
        <f>IF(ROW()-2&lt;=COUNT(方块表!E:E),ROW()-2,"")</f>
        <v>90</v>
      </c>
      <c r="B92">
        <f>IFERROR(VLOOKUP($A92,方块表!$A:$S,MATCH(B$1,方块表!$1:$1,0),1),"")</f>
        <v>313600</v>
      </c>
      <c r="C92">
        <f>IFERROR(VLOOKUP($A92,方块表!$A:$S,MATCH(C$1,方块表!$1:$1,0),1),"")</f>
        <v>136</v>
      </c>
      <c r="D92">
        <f>IFERROR(VLOOKUP($A92,方块表!$A:$S,MATCH(D$1,方块表!$1:$1,0),1),"")</f>
        <v>0</v>
      </c>
      <c r="E92">
        <f>IFERROR(VLOOKUP($A92,方块表!$A:$S,MATCH(E$1,方块表!$1:$1,0),1),"")</f>
        <v>6</v>
      </c>
      <c r="F92">
        <f>IFERROR(VLOOKUP($A92,方块表!$A:$S,MATCH(F$1,方块表!$1:$1,0),1),"")</f>
        <v>3</v>
      </c>
      <c r="G92">
        <f>IFERROR(VLOOKUP($A92,方块表!$A:$S,MATCH(G$1,方块表!$1:$1,0),1),"")</f>
        <v>6</v>
      </c>
      <c r="H92">
        <f>IFERROR(VLOOKUP($A92,方块表!$A:$S,MATCH(H$1,方块表!$1:$1,0),1),"")</f>
        <v>1</v>
      </c>
      <c r="I92">
        <f>IFERROR(VLOOKUP($A92,方块表!$A:$S,MATCH(I$1,方块表!$1:$1,0),1),"")</f>
        <v>3</v>
      </c>
      <c r="J92" t="str">
        <f>IFERROR(VLOOKUP($A92,方块表!$A:$S,MATCH(J$1,方块表!$1:$1,0),1),"")</f>
        <v>楼梯</v>
      </c>
      <c r="K92" t="str">
        <f>IFERROR(VLOOKUP($A92,方块表!$A:$S,MATCH(K$1,方块表!$1:$1,0),1),"")</f>
        <v>丛林木楼梯</v>
      </c>
    </row>
    <row r="93" spans="1:11">
      <c r="A93">
        <f>IF(ROW()-2&lt;=COUNT(方块表!E:E),ROW()-2,"")</f>
        <v>91</v>
      </c>
      <c r="B93">
        <f>IFERROR(VLOOKUP($A93,方块表!$A:$S,MATCH(B$1,方块表!$1:$1,0),1),"")</f>
        <v>316400</v>
      </c>
      <c r="C93">
        <f>IFERROR(VLOOKUP($A93,方块表!$A:$S,MATCH(C$1,方块表!$1:$1,0),1),"")</f>
        <v>164</v>
      </c>
      <c r="D93">
        <f>IFERROR(VLOOKUP($A93,方块表!$A:$S,MATCH(D$1,方块表!$1:$1,0),1),"")</f>
        <v>0</v>
      </c>
      <c r="E93">
        <f>IFERROR(VLOOKUP($A93,方块表!$A:$S,MATCH(E$1,方块表!$1:$1,0),1),"")</f>
        <v>6</v>
      </c>
      <c r="F93">
        <f>IFERROR(VLOOKUP($A93,方块表!$A:$S,MATCH(F$1,方块表!$1:$1,0),1),"")</f>
        <v>3</v>
      </c>
      <c r="G93">
        <f>IFERROR(VLOOKUP($A93,方块表!$A:$S,MATCH(G$1,方块表!$1:$1,0),1),"")</f>
        <v>6</v>
      </c>
      <c r="H93">
        <f>IFERROR(VLOOKUP($A93,方块表!$A:$S,MATCH(H$1,方块表!$1:$1,0),1),"")</f>
        <v>1</v>
      </c>
      <c r="I93">
        <f>IFERROR(VLOOKUP($A93,方块表!$A:$S,MATCH(I$1,方块表!$1:$1,0),1),"")</f>
        <v>3</v>
      </c>
      <c r="J93" t="str">
        <f>IFERROR(VLOOKUP($A93,方块表!$A:$S,MATCH(J$1,方块表!$1:$1,0),1),"")</f>
        <v>楼梯</v>
      </c>
      <c r="K93" t="str">
        <f>IFERROR(VLOOKUP($A93,方块表!$A:$S,MATCH(K$1,方块表!$1:$1,0),1),"")</f>
        <v>暗橡木楼梯</v>
      </c>
    </row>
    <row r="94" spans="1:11">
      <c r="A94">
        <f>IF(ROW()-2&lt;=COUNT(方块表!E:E),ROW()-2,"")</f>
        <v>92</v>
      </c>
      <c r="B94">
        <f>IFERROR(VLOOKUP($A94,方块表!$A:$S,MATCH(B$1,方块表!$1:$1,0),1),"")</f>
        <v>304400</v>
      </c>
      <c r="C94">
        <f>IFERROR(VLOOKUP($A94,方块表!$A:$S,MATCH(C$1,方块表!$1:$1,0),1),"")</f>
        <v>44</v>
      </c>
      <c r="D94">
        <f>IFERROR(VLOOKUP($A94,方块表!$A:$S,MATCH(D$1,方块表!$1:$1,0),1),"")</f>
        <v>0</v>
      </c>
      <c r="E94">
        <f>IFERROR(VLOOKUP($A94,方块表!$A:$S,MATCH(E$1,方块表!$1:$1,0),1),"")</f>
        <v>6</v>
      </c>
      <c r="F94">
        <f>IFERROR(VLOOKUP($A94,方块表!$A:$S,MATCH(F$1,方块表!$1:$1,0),1),"")</f>
        <v>3</v>
      </c>
      <c r="G94">
        <f>IFERROR(VLOOKUP($A94,方块表!$A:$S,MATCH(G$1,方块表!$1:$1,0),1),"")</f>
        <v>6</v>
      </c>
      <c r="H94">
        <f>IFERROR(VLOOKUP($A94,方块表!$A:$S,MATCH(H$1,方块表!$1:$1,0),1),"")</f>
        <v>1</v>
      </c>
      <c r="I94">
        <f>IFERROR(VLOOKUP($A94,方块表!$A:$S,MATCH(I$1,方块表!$1:$1,0),1),"")</f>
        <v>3</v>
      </c>
      <c r="J94" t="str">
        <f>IFERROR(VLOOKUP($A94,方块表!$A:$S,MATCH(J$1,方块表!$1:$1,0),1),"")</f>
        <v>半砖</v>
      </c>
      <c r="K94" t="str">
        <f>IFERROR(VLOOKUP($A94,方块表!$A:$S,MATCH(K$1,方块表!$1:$1,0),1),"")</f>
        <v>石板</v>
      </c>
    </row>
    <row r="95" spans="1:11">
      <c r="A95">
        <f>IF(ROW()-2&lt;=COUNT(方块表!E:E),ROW()-2,"")</f>
        <v>93</v>
      </c>
      <c r="B95">
        <f>IFERROR(VLOOKUP($A95,方块表!$A:$S,MATCH(B$1,方块表!$1:$1,0),1),"")</f>
        <v>404407</v>
      </c>
      <c r="C95">
        <f>IFERROR(VLOOKUP($A95,方块表!$A:$S,MATCH(C$1,方块表!$1:$1,0),1),"")</f>
        <v>44</v>
      </c>
      <c r="D95">
        <f>IFERROR(VLOOKUP($A95,方块表!$A:$S,MATCH(D$1,方块表!$1:$1,0),1),"")</f>
        <v>7</v>
      </c>
      <c r="E95">
        <f>IFERROR(VLOOKUP($A95,方块表!$A:$S,MATCH(E$1,方块表!$1:$1,0),1),"")</f>
        <v>8</v>
      </c>
      <c r="F95">
        <f>IFERROR(VLOOKUP($A95,方块表!$A:$S,MATCH(F$1,方块表!$1:$1,0),1),"")</f>
        <v>4</v>
      </c>
      <c r="G95">
        <f>IFERROR(VLOOKUP($A95,方块表!$A:$S,MATCH(G$1,方块表!$1:$1,0),1),"")</f>
        <v>8</v>
      </c>
      <c r="H95">
        <f>IFERROR(VLOOKUP($A95,方块表!$A:$S,MATCH(H$1,方块表!$1:$1,0),1),"")</f>
        <v>1</v>
      </c>
      <c r="I95">
        <f>IFERROR(VLOOKUP($A95,方块表!$A:$S,MATCH(I$1,方块表!$1:$1,0),1),"")</f>
        <v>3</v>
      </c>
      <c r="J95" t="str">
        <f>IFERROR(VLOOKUP($A95,方块表!$A:$S,MATCH(J$1,方块表!$1:$1,0),1),"")</f>
        <v>半砖</v>
      </c>
      <c r="K95" t="str">
        <f>IFERROR(VLOOKUP($A95,方块表!$A:$S,MATCH(K$1,方块表!$1:$1,0),1),"")</f>
        <v>石英板</v>
      </c>
    </row>
    <row r="96" spans="1:11">
      <c r="A96">
        <f>IF(ROW()-2&lt;=COUNT(方块表!E:E),ROW()-2,"")</f>
        <v>94</v>
      </c>
      <c r="B96">
        <f>IFERROR(VLOOKUP($A96,方块表!$A:$S,MATCH(B$1,方块表!$1:$1,0),1),"")</f>
        <v>415600</v>
      </c>
      <c r="C96">
        <f>IFERROR(VLOOKUP($A96,方块表!$A:$S,MATCH(C$1,方块表!$1:$1,0),1),"")</f>
        <v>156</v>
      </c>
      <c r="D96">
        <f>IFERROR(VLOOKUP($A96,方块表!$A:$S,MATCH(D$1,方块表!$1:$1,0),1),"")</f>
        <v>0</v>
      </c>
      <c r="E96">
        <f>IFERROR(VLOOKUP($A96,方块表!$A:$S,MATCH(E$1,方块表!$1:$1,0),1),"")</f>
        <v>8</v>
      </c>
      <c r="F96">
        <f>IFERROR(VLOOKUP($A96,方块表!$A:$S,MATCH(F$1,方块表!$1:$1,0),1),"")</f>
        <v>4</v>
      </c>
      <c r="G96">
        <f>IFERROR(VLOOKUP($A96,方块表!$A:$S,MATCH(G$1,方块表!$1:$1,0),1),"")</f>
        <v>8</v>
      </c>
      <c r="H96">
        <f>IFERROR(VLOOKUP($A96,方块表!$A:$S,MATCH(H$1,方块表!$1:$1,0),1),"")</f>
        <v>1</v>
      </c>
      <c r="I96">
        <f>IFERROR(VLOOKUP($A96,方块表!$A:$S,MATCH(I$1,方块表!$1:$1,0),1),"")</f>
        <v>3</v>
      </c>
      <c r="J96" t="str">
        <f>IFERROR(VLOOKUP($A96,方块表!$A:$S,MATCH(J$1,方块表!$1:$1,0),1),"")</f>
        <v>楼梯</v>
      </c>
      <c r="K96" t="str">
        <f>IFERROR(VLOOKUP($A96,方块表!$A:$S,MATCH(K$1,方块表!$1:$1,0),1),"")</f>
        <v>石英楼梯</v>
      </c>
    </row>
    <row r="97" spans="1:11">
      <c r="A97">
        <f>IF(ROW()-2&lt;=COUNT(方块表!E:E),ROW()-2,"")</f>
        <v>95</v>
      </c>
      <c r="B97">
        <f>IFERROR(VLOOKUP($A97,方块表!$A:$S,MATCH(B$1,方块表!$1:$1,0),1),"")</f>
        <v>202000</v>
      </c>
      <c r="C97">
        <f>IFERROR(VLOOKUP($A97,方块表!$A:$S,MATCH(C$1,方块表!$1:$1,0),1),"")</f>
        <v>20</v>
      </c>
      <c r="D97">
        <f>IFERROR(VLOOKUP($A97,方块表!$A:$S,MATCH(D$1,方块表!$1:$1,0),1),"")</f>
        <v>0</v>
      </c>
      <c r="E97">
        <f>IFERROR(VLOOKUP($A97,方块表!$A:$S,MATCH(E$1,方块表!$1:$1,0),1),"")</f>
        <v>4</v>
      </c>
      <c r="F97">
        <f>IFERROR(VLOOKUP($A97,方块表!$A:$S,MATCH(F$1,方块表!$1:$1,0),1),"")</f>
        <v>2</v>
      </c>
      <c r="G97">
        <f>IFERROR(VLOOKUP($A97,方块表!$A:$S,MATCH(G$1,方块表!$1:$1,0),1),"")</f>
        <v>4</v>
      </c>
      <c r="H97">
        <f>IFERROR(VLOOKUP($A97,方块表!$A:$S,MATCH(H$1,方块表!$1:$1,0),1),"")</f>
        <v>1</v>
      </c>
      <c r="I97">
        <f>IFERROR(VLOOKUP($A97,方块表!$A:$S,MATCH(I$1,方块表!$1:$1,0),1),"")</f>
        <v>4</v>
      </c>
      <c r="J97" t="str">
        <f>IFERROR(VLOOKUP($A97,方块表!$A:$S,MATCH(J$1,方块表!$1:$1,0),1),"")</f>
        <v>无</v>
      </c>
      <c r="K97" t="str">
        <f>IFERROR(VLOOKUP($A97,方块表!$A:$S,MATCH(K$1,方块表!$1:$1,0),1),"")</f>
        <v>玻璃</v>
      </c>
    </row>
    <row r="98" spans="1:11">
      <c r="A98">
        <f>IF(ROW()-2&lt;=COUNT(方块表!E:E),ROW()-2,"")</f>
        <v>96</v>
      </c>
      <c r="B98">
        <f>IFERROR(VLOOKUP($A98,方块表!$A:$S,MATCH(B$1,方块表!$1:$1,0),1),"")</f>
        <v>309500</v>
      </c>
      <c r="C98">
        <f>IFERROR(VLOOKUP($A98,方块表!$A:$S,MATCH(C$1,方块表!$1:$1,0),1),"")</f>
        <v>95</v>
      </c>
      <c r="D98">
        <f>IFERROR(VLOOKUP($A98,方块表!$A:$S,MATCH(D$1,方块表!$1:$1,0),1),"")</f>
        <v>0</v>
      </c>
      <c r="E98">
        <f>IFERROR(VLOOKUP($A98,方块表!$A:$S,MATCH(E$1,方块表!$1:$1,0),1),"")</f>
        <v>6</v>
      </c>
      <c r="F98">
        <f>IFERROR(VLOOKUP($A98,方块表!$A:$S,MATCH(F$1,方块表!$1:$1,0),1),"")</f>
        <v>3</v>
      </c>
      <c r="G98">
        <f>IFERROR(VLOOKUP($A98,方块表!$A:$S,MATCH(G$1,方块表!$1:$1,0),1),"")</f>
        <v>6</v>
      </c>
      <c r="H98">
        <f>IFERROR(VLOOKUP($A98,方块表!$A:$S,MATCH(H$1,方块表!$1:$1,0),1),"")</f>
        <v>1</v>
      </c>
      <c r="I98">
        <f>IFERROR(VLOOKUP($A98,方块表!$A:$S,MATCH(I$1,方块表!$1:$1,0),1),"")</f>
        <v>4</v>
      </c>
      <c r="J98" t="str">
        <f>IFERROR(VLOOKUP($A98,方块表!$A:$S,MATCH(J$1,方块表!$1:$1,0),1),"")</f>
        <v>无</v>
      </c>
      <c r="K98" t="str">
        <f>IFERROR(VLOOKUP($A98,方块表!$A:$S,MATCH(K$1,方块表!$1:$1,0),1),"")</f>
        <v>白色钢化玻璃</v>
      </c>
    </row>
    <row r="99" spans="1:11">
      <c r="A99">
        <f>IF(ROW()-2&lt;=COUNT(方块表!E:E),ROW()-2,"")</f>
        <v>97</v>
      </c>
      <c r="B99">
        <f>IFERROR(VLOOKUP($A99,方块表!$A:$S,MATCH(B$1,方块表!$1:$1,0),1),"")</f>
        <v>309501</v>
      </c>
      <c r="C99">
        <f>IFERROR(VLOOKUP($A99,方块表!$A:$S,MATCH(C$1,方块表!$1:$1,0),1),"")</f>
        <v>95</v>
      </c>
      <c r="D99">
        <f>IFERROR(VLOOKUP($A99,方块表!$A:$S,MATCH(D$1,方块表!$1:$1,0),1),"")</f>
        <v>1</v>
      </c>
      <c r="E99">
        <f>IFERROR(VLOOKUP($A99,方块表!$A:$S,MATCH(E$1,方块表!$1:$1,0),1),"")</f>
        <v>6</v>
      </c>
      <c r="F99">
        <f>IFERROR(VLOOKUP($A99,方块表!$A:$S,MATCH(F$1,方块表!$1:$1,0),1),"")</f>
        <v>3</v>
      </c>
      <c r="G99">
        <f>IFERROR(VLOOKUP($A99,方块表!$A:$S,MATCH(G$1,方块表!$1:$1,0),1),"")</f>
        <v>6</v>
      </c>
      <c r="H99">
        <f>IFERROR(VLOOKUP($A99,方块表!$A:$S,MATCH(H$1,方块表!$1:$1,0),1),"")</f>
        <v>1</v>
      </c>
      <c r="I99">
        <f>IFERROR(VLOOKUP($A99,方块表!$A:$S,MATCH(I$1,方块表!$1:$1,0),1),"")</f>
        <v>4</v>
      </c>
      <c r="J99" t="str">
        <f>IFERROR(VLOOKUP($A99,方块表!$A:$S,MATCH(J$1,方块表!$1:$1,0),1),"")</f>
        <v>无</v>
      </c>
      <c r="K99" t="str">
        <f>IFERROR(VLOOKUP($A99,方块表!$A:$S,MATCH(K$1,方块表!$1:$1,0),1),"")</f>
        <v>橙色钢化玻璃</v>
      </c>
    </row>
    <row r="100" spans="1:11">
      <c r="A100">
        <f>IF(ROW()-2&lt;=COUNT(方块表!E:E),ROW()-2,"")</f>
        <v>98</v>
      </c>
      <c r="B100">
        <f>IFERROR(VLOOKUP($A100,方块表!$A:$S,MATCH(B$1,方块表!$1:$1,0),1),"")</f>
        <v>309502</v>
      </c>
      <c r="C100">
        <f>IFERROR(VLOOKUP($A100,方块表!$A:$S,MATCH(C$1,方块表!$1:$1,0),1),"")</f>
        <v>95</v>
      </c>
      <c r="D100">
        <f>IFERROR(VLOOKUP($A100,方块表!$A:$S,MATCH(D$1,方块表!$1:$1,0),1),"")</f>
        <v>2</v>
      </c>
      <c r="E100">
        <f>IFERROR(VLOOKUP($A100,方块表!$A:$S,MATCH(E$1,方块表!$1:$1,0),1),"")</f>
        <v>6</v>
      </c>
      <c r="F100">
        <f>IFERROR(VLOOKUP($A100,方块表!$A:$S,MATCH(F$1,方块表!$1:$1,0),1),"")</f>
        <v>3</v>
      </c>
      <c r="G100">
        <f>IFERROR(VLOOKUP($A100,方块表!$A:$S,MATCH(G$1,方块表!$1:$1,0),1),"")</f>
        <v>6</v>
      </c>
      <c r="H100">
        <f>IFERROR(VLOOKUP($A100,方块表!$A:$S,MATCH(H$1,方块表!$1:$1,0),1),"")</f>
        <v>1</v>
      </c>
      <c r="I100">
        <f>IFERROR(VLOOKUP($A100,方块表!$A:$S,MATCH(I$1,方块表!$1:$1,0),1),"")</f>
        <v>4</v>
      </c>
      <c r="J100" t="str">
        <f>IFERROR(VLOOKUP($A100,方块表!$A:$S,MATCH(J$1,方块表!$1:$1,0),1),"")</f>
        <v>无</v>
      </c>
      <c r="K100" t="str">
        <f>IFERROR(VLOOKUP($A100,方块表!$A:$S,MATCH(K$1,方块表!$1:$1,0),1),"")</f>
        <v>品红色钢化玻璃</v>
      </c>
    </row>
    <row r="101" spans="1:11">
      <c r="A101">
        <f>IF(ROW()-2&lt;=COUNT(方块表!E:E),ROW()-2,"")</f>
        <v>99</v>
      </c>
      <c r="B101">
        <f>IFERROR(VLOOKUP($A101,方块表!$A:$S,MATCH(B$1,方块表!$1:$1,0),1),"")</f>
        <v>309503</v>
      </c>
      <c r="C101">
        <f>IFERROR(VLOOKUP($A101,方块表!$A:$S,MATCH(C$1,方块表!$1:$1,0),1),"")</f>
        <v>95</v>
      </c>
      <c r="D101">
        <f>IFERROR(VLOOKUP($A101,方块表!$A:$S,MATCH(D$1,方块表!$1:$1,0),1),"")</f>
        <v>3</v>
      </c>
      <c r="E101">
        <f>IFERROR(VLOOKUP($A101,方块表!$A:$S,MATCH(E$1,方块表!$1:$1,0),1),"")</f>
        <v>6</v>
      </c>
      <c r="F101">
        <f>IFERROR(VLOOKUP($A101,方块表!$A:$S,MATCH(F$1,方块表!$1:$1,0),1),"")</f>
        <v>3</v>
      </c>
      <c r="G101">
        <f>IFERROR(VLOOKUP($A101,方块表!$A:$S,MATCH(G$1,方块表!$1:$1,0),1),"")</f>
        <v>6</v>
      </c>
      <c r="H101">
        <f>IFERROR(VLOOKUP($A101,方块表!$A:$S,MATCH(H$1,方块表!$1:$1,0),1),"")</f>
        <v>1</v>
      </c>
      <c r="I101">
        <f>IFERROR(VLOOKUP($A101,方块表!$A:$S,MATCH(I$1,方块表!$1:$1,0),1),"")</f>
        <v>4</v>
      </c>
      <c r="J101" t="str">
        <f>IFERROR(VLOOKUP($A101,方块表!$A:$S,MATCH(J$1,方块表!$1:$1,0),1),"")</f>
        <v>无</v>
      </c>
      <c r="K101" t="str">
        <f>IFERROR(VLOOKUP($A101,方块表!$A:$S,MATCH(K$1,方块表!$1:$1,0),1),"")</f>
        <v>浅蓝色钢化玻璃</v>
      </c>
    </row>
    <row r="102" spans="1:11">
      <c r="A102">
        <f>IF(ROW()-2&lt;=COUNT(方块表!E:E),ROW()-2,"")</f>
        <v>100</v>
      </c>
      <c r="B102">
        <f>IFERROR(VLOOKUP($A102,方块表!$A:$S,MATCH(B$1,方块表!$1:$1,0),1),"")</f>
        <v>309504</v>
      </c>
      <c r="C102">
        <f>IFERROR(VLOOKUP($A102,方块表!$A:$S,MATCH(C$1,方块表!$1:$1,0),1),"")</f>
        <v>95</v>
      </c>
      <c r="D102">
        <f>IFERROR(VLOOKUP($A102,方块表!$A:$S,MATCH(D$1,方块表!$1:$1,0),1),"")</f>
        <v>4</v>
      </c>
      <c r="E102">
        <f>IFERROR(VLOOKUP($A102,方块表!$A:$S,MATCH(E$1,方块表!$1:$1,0),1),"")</f>
        <v>6</v>
      </c>
      <c r="F102">
        <f>IFERROR(VLOOKUP($A102,方块表!$A:$S,MATCH(F$1,方块表!$1:$1,0),1),"")</f>
        <v>3</v>
      </c>
      <c r="G102">
        <f>IFERROR(VLOOKUP($A102,方块表!$A:$S,MATCH(G$1,方块表!$1:$1,0),1),"")</f>
        <v>6</v>
      </c>
      <c r="H102">
        <f>IFERROR(VLOOKUP($A102,方块表!$A:$S,MATCH(H$1,方块表!$1:$1,0),1),"")</f>
        <v>1</v>
      </c>
      <c r="I102">
        <f>IFERROR(VLOOKUP($A102,方块表!$A:$S,MATCH(I$1,方块表!$1:$1,0),1),"")</f>
        <v>4</v>
      </c>
      <c r="J102" t="str">
        <f>IFERROR(VLOOKUP($A102,方块表!$A:$S,MATCH(J$1,方块表!$1:$1,0),1),"")</f>
        <v>无</v>
      </c>
      <c r="K102" t="str">
        <f>IFERROR(VLOOKUP($A102,方块表!$A:$S,MATCH(K$1,方块表!$1:$1,0),1),"")</f>
        <v>黄色钢化玻璃</v>
      </c>
    </row>
    <row r="103" spans="1:11">
      <c r="A103">
        <f>IF(ROW()-2&lt;=COUNT(方块表!E:E),ROW()-2,"")</f>
        <v>101</v>
      </c>
      <c r="B103">
        <f>IFERROR(VLOOKUP($A103,方块表!$A:$S,MATCH(B$1,方块表!$1:$1,0),1),"")</f>
        <v>309505</v>
      </c>
      <c r="C103">
        <f>IFERROR(VLOOKUP($A103,方块表!$A:$S,MATCH(C$1,方块表!$1:$1,0),1),"")</f>
        <v>95</v>
      </c>
      <c r="D103">
        <f>IFERROR(VLOOKUP($A103,方块表!$A:$S,MATCH(D$1,方块表!$1:$1,0),1),"")</f>
        <v>5</v>
      </c>
      <c r="E103">
        <f>IFERROR(VLOOKUP($A103,方块表!$A:$S,MATCH(E$1,方块表!$1:$1,0),1),"")</f>
        <v>6</v>
      </c>
      <c r="F103">
        <f>IFERROR(VLOOKUP($A103,方块表!$A:$S,MATCH(F$1,方块表!$1:$1,0),1),"")</f>
        <v>3</v>
      </c>
      <c r="G103">
        <f>IFERROR(VLOOKUP($A103,方块表!$A:$S,MATCH(G$1,方块表!$1:$1,0),1),"")</f>
        <v>6</v>
      </c>
      <c r="H103">
        <f>IFERROR(VLOOKUP($A103,方块表!$A:$S,MATCH(H$1,方块表!$1:$1,0),1),"")</f>
        <v>1</v>
      </c>
      <c r="I103">
        <f>IFERROR(VLOOKUP($A103,方块表!$A:$S,MATCH(I$1,方块表!$1:$1,0),1),"")</f>
        <v>4</v>
      </c>
      <c r="J103" t="str">
        <f>IFERROR(VLOOKUP($A103,方块表!$A:$S,MATCH(J$1,方块表!$1:$1,0),1),"")</f>
        <v>无</v>
      </c>
      <c r="K103" t="str">
        <f>IFERROR(VLOOKUP($A103,方块表!$A:$S,MATCH(K$1,方块表!$1:$1,0),1),"")</f>
        <v>浅绿色钢化玻璃</v>
      </c>
    </row>
    <row r="104" spans="1:11">
      <c r="A104">
        <f>IF(ROW()-2&lt;=COUNT(方块表!E:E),ROW()-2,"")</f>
        <v>102</v>
      </c>
      <c r="B104">
        <f>IFERROR(VLOOKUP($A104,方块表!$A:$S,MATCH(B$1,方块表!$1:$1,0),1),"")</f>
        <v>309506</v>
      </c>
      <c r="C104">
        <f>IFERROR(VLOOKUP($A104,方块表!$A:$S,MATCH(C$1,方块表!$1:$1,0),1),"")</f>
        <v>95</v>
      </c>
      <c r="D104">
        <f>IFERROR(VLOOKUP($A104,方块表!$A:$S,MATCH(D$1,方块表!$1:$1,0),1),"")</f>
        <v>6</v>
      </c>
      <c r="E104">
        <f>IFERROR(VLOOKUP($A104,方块表!$A:$S,MATCH(E$1,方块表!$1:$1,0),1),"")</f>
        <v>6</v>
      </c>
      <c r="F104">
        <f>IFERROR(VLOOKUP($A104,方块表!$A:$S,MATCH(F$1,方块表!$1:$1,0),1),"")</f>
        <v>3</v>
      </c>
      <c r="G104">
        <f>IFERROR(VLOOKUP($A104,方块表!$A:$S,MATCH(G$1,方块表!$1:$1,0),1),"")</f>
        <v>6</v>
      </c>
      <c r="H104">
        <f>IFERROR(VLOOKUP($A104,方块表!$A:$S,MATCH(H$1,方块表!$1:$1,0),1),"")</f>
        <v>1</v>
      </c>
      <c r="I104">
        <f>IFERROR(VLOOKUP($A104,方块表!$A:$S,MATCH(I$1,方块表!$1:$1,0),1),"")</f>
        <v>4</v>
      </c>
      <c r="J104" t="str">
        <f>IFERROR(VLOOKUP($A104,方块表!$A:$S,MATCH(J$1,方块表!$1:$1,0),1),"")</f>
        <v>无</v>
      </c>
      <c r="K104" t="str">
        <f>IFERROR(VLOOKUP($A104,方块表!$A:$S,MATCH(K$1,方块表!$1:$1,0),1),"")</f>
        <v>粉色钢化玻璃</v>
      </c>
    </row>
    <row r="105" spans="1:11">
      <c r="A105">
        <f>IF(ROW()-2&lt;=COUNT(方块表!E:E),ROW()-2,"")</f>
        <v>103</v>
      </c>
      <c r="B105">
        <f>IFERROR(VLOOKUP($A105,方块表!$A:$S,MATCH(B$1,方块表!$1:$1,0),1),"")</f>
        <v>309507</v>
      </c>
      <c r="C105">
        <f>IFERROR(VLOOKUP($A105,方块表!$A:$S,MATCH(C$1,方块表!$1:$1,0),1),"")</f>
        <v>95</v>
      </c>
      <c r="D105">
        <f>IFERROR(VLOOKUP($A105,方块表!$A:$S,MATCH(D$1,方块表!$1:$1,0),1),"")</f>
        <v>7</v>
      </c>
      <c r="E105">
        <f>IFERROR(VLOOKUP($A105,方块表!$A:$S,MATCH(E$1,方块表!$1:$1,0),1),"")</f>
        <v>6</v>
      </c>
      <c r="F105">
        <f>IFERROR(VLOOKUP($A105,方块表!$A:$S,MATCH(F$1,方块表!$1:$1,0),1),"")</f>
        <v>3</v>
      </c>
      <c r="G105">
        <f>IFERROR(VLOOKUP($A105,方块表!$A:$S,MATCH(G$1,方块表!$1:$1,0),1),"")</f>
        <v>6</v>
      </c>
      <c r="H105">
        <f>IFERROR(VLOOKUP($A105,方块表!$A:$S,MATCH(H$1,方块表!$1:$1,0),1),"")</f>
        <v>1</v>
      </c>
      <c r="I105">
        <f>IFERROR(VLOOKUP($A105,方块表!$A:$S,MATCH(I$1,方块表!$1:$1,0),1),"")</f>
        <v>4</v>
      </c>
      <c r="J105" t="str">
        <f>IFERROR(VLOOKUP($A105,方块表!$A:$S,MATCH(J$1,方块表!$1:$1,0),1),"")</f>
        <v>无</v>
      </c>
      <c r="K105" t="str">
        <f>IFERROR(VLOOKUP($A105,方块表!$A:$S,MATCH(K$1,方块表!$1:$1,0),1),"")</f>
        <v>灰色钢化玻璃</v>
      </c>
    </row>
    <row r="106" spans="1:11">
      <c r="A106">
        <f>IF(ROW()-2&lt;=COUNT(方块表!E:E),ROW()-2,"")</f>
        <v>104</v>
      </c>
      <c r="B106">
        <f>IFERROR(VLOOKUP($A106,方块表!$A:$S,MATCH(B$1,方块表!$1:$1,0),1),"")</f>
        <v>309508</v>
      </c>
      <c r="C106">
        <f>IFERROR(VLOOKUP($A106,方块表!$A:$S,MATCH(C$1,方块表!$1:$1,0),1),"")</f>
        <v>95</v>
      </c>
      <c r="D106">
        <f>IFERROR(VLOOKUP($A106,方块表!$A:$S,MATCH(D$1,方块表!$1:$1,0),1),"")</f>
        <v>8</v>
      </c>
      <c r="E106">
        <f>IFERROR(VLOOKUP($A106,方块表!$A:$S,MATCH(E$1,方块表!$1:$1,0),1),"")</f>
        <v>6</v>
      </c>
      <c r="F106">
        <f>IFERROR(VLOOKUP($A106,方块表!$A:$S,MATCH(F$1,方块表!$1:$1,0),1),"")</f>
        <v>3</v>
      </c>
      <c r="G106">
        <f>IFERROR(VLOOKUP($A106,方块表!$A:$S,MATCH(G$1,方块表!$1:$1,0),1),"")</f>
        <v>6</v>
      </c>
      <c r="H106">
        <f>IFERROR(VLOOKUP($A106,方块表!$A:$S,MATCH(H$1,方块表!$1:$1,0),1),"")</f>
        <v>1</v>
      </c>
      <c r="I106">
        <f>IFERROR(VLOOKUP($A106,方块表!$A:$S,MATCH(I$1,方块表!$1:$1,0),1),"")</f>
        <v>4</v>
      </c>
      <c r="J106" t="str">
        <f>IFERROR(VLOOKUP($A106,方块表!$A:$S,MATCH(J$1,方块表!$1:$1,0),1),"")</f>
        <v>无</v>
      </c>
      <c r="K106" t="str">
        <f>IFERROR(VLOOKUP($A106,方块表!$A:$S,MATCH(K$1,方块表!$1:$1,0),1),"")</f>
        <v>浅灰色钢化玻璃</v>
      </c>
    </row>
    <row r="107" spans="1:11">
      <c r="A107">
        <f>IF(ROW()-2&lt;=COUNT(方块表!E:E),ROW()-2,"")</f>
        <v>105</v>
      </c>
      <c r="B107">
        <f>IFERROR(VLOOKUP($A107,方块表!$A:$S,MATCH(B$1,方块表!$1:$1,0),1),"")</f>
        <v>309509</v>
      </c>
      <c r="C107">
        <f>IFERROR(VLOOKUP($A107,方块表!$A:$S,MATCH(C$1,方块表!$1:$1,0),1),"")</f>
        <v>95</v>
      </c>
      <c r="D107">
        <f>IFERROR(VLOOKUP($A107,方块表!$A:$S,MATCH(D$1,方块表!$1:$1,0),1),"")</f>
        <v>9</v>
      </c>
      <c r="E107">
        <f>IFERROR(VLOOKUP($A107,方块表!$A:$S,MATCH(E$1,方块表!$1:$1,0),1),"")</f>
        <v>6</v>
      </c>
      <c r="F107">
        <f>IFERROR(VLOOKUP($A107,方块表!$A:$S,MATCH(F$1,方块表!$1:$1,0),1),"")</f>
        <v>3</v>
      </c>
      <c r="G107">
        <f>IFERROR(VLOOKUP($A107,方块表!$A:$S,MATCH(G$1,方块表!$1:$1,0),1),"")</f>
        <v>6</v>
      </c>
      <c r="H107">
        <f>IFERROR(VLOOKUP($A107,方块表!$A:$S,MATCH(H$1,方块表!$1:$1,0),1),"")</f>
        <v>1</v>
      </c>
      <c r="I107">
        <f>IFERROR(VLOOKUP($A107,方块表!$A:$S,MATCH(I$1,方块表!$1:$1,0),1),"")</f>
        <v>4</v>
      </c>
      <c r="J107" t="str">
        <f>IFERROR(VLOOKUP($A107,方块表!$A:$S,MATCH(J$1,方块表!$1:$1,0),1),"")</f>
        <v>无</v>
      </c>
      <c r="K107" t="str">
        <f>IFERROR(VLOOKUP($A107,方块表!$A:$S,MATCH(K$1,方块表!$1:$1,0),1),"")</f>
        <v>青色钢化玻璃</v>
      </c>
    </row>
    <row r="108" spans="1:11">
      <c r="A108">
        <f>IF(ROW()-2&lt;=COUNT(方块表!E:E),ROW()-2,"")</f>
        <v>106</v>
      </c>
      <c r="B108">
        <f>IFERROR(VLOOKUP($A108,方块表!$A:$S,MATCH(B$1,方块表!$1:$1,0),1),"")</f>
        <v>309510</v>
      </c>
      <c r="C108">
        <f>IFERROR(VLOOKUP($A108,方块表!$A:$S,MATCH(C$1,方块表!$1:$1,0),1),"")</f>
        <v>95</v>
      </c>
      <c r="D108">
        <f>IFERROR(VLOOKUP($A108,方块表!$A:$S,MATCH(D$1,方块表!$1:$1,0),1),"")</f>
        <v>10</v>
      </c>
      <c r="E108">
        <f>IFERROR(VLOOKUP($A108,方块表!$A:$S,MATCH(E$1,方块表!$1:$1,0),1),"")</f>
        <v>6</v>
      </c>
      <c r="F108">
        <f>IFERROR(VLOOKUP($A108,方块表!$A:$S,MATCH(F$1,方块表!$1:$1,0),1),"")</f>
        <v>3</v>
      </c>
      <c r="G108">
        <f>IFERROR(VLOOKUP($A108,方块表!$A:$S,MATCH(G$1,方块表!$1:$1,0),1),"")</f>
        <v>6</v>
      </c>
      <c r="H108">
        <f>IFERROR(VLOOKUP($A108,方块表!$A:$S,MATCH(H$1,方块表!$1:$1,0),1),"")</f>
        <v>1</v>
      </c>
      <c r="I108">
        <f>IFERROR(VLOOKUP($A108,方块表!$A:$S,MATCH(I$1,方块表!$1:$1,0),1),"")</f>
        <v>4</v>
      </c>
      <c r="J108" t="str">
        <f>IFERROR(VLOOKUP($A108,方块表!$A:$S,MATCH(J$1,方块表!$1:$1,0),1),"")</f>
        <v>无</v>
      </c>
      <c r="K108" t="str">
        <f>IFERROR(VLOOKUP($A108,方块表!$A:$S,MATCH(K$1,方块表!$1:$1,0),1),"")</f>
        <v>紫色钢化玻璃</v>
      </c>
    </row>
    <row r="109" spans="1:11">
      <c r="A109">
        <f>IF(ROW()-2&lt;=COUNT(方块表!E:E),ROW()-2,"")</f>
        <v>107</v>
      </c>
      <c r="B109">
        <f>IFERROR(VLOOKUP($A109,方块表!$A:$S,MATCH(B$1,方块表!$1:$1,0),1),"")</f>
        <v>309511</v>
      </c>
      <c r="C109">
        <f>IFERROR(VLOOKUP($A109,方块表!$A:$S,MATCH(C$1,方块表!$1:$1,0),1),"")</f>
        <v>95</v>
      </c>
      <c r="D109">
        <f>IFERROR(VLOOKUP($A109,方块表!$A:$S,MATCH(D$1,方块表!$1:$1,0),1),"")</f>
        <v>11</v>
      </c>
      <c r="E109">
        <f>IFERROR(VLOOKUP($A109,方块表!$A:$S,MATCH(E$1,方块表!$1:$1,0),1),"")</f>
        <v>6</v>
      </c>
      <c r="F109">
        <f>IFERROR(VLOOKUP($A109,方块表!$A:$S,MATCH(F$1,方块表!$1:$1,0),1),"")</f>
        <v>3</v>
      </c>
      <c r="G109">
        <f>IFERROR(VLOOKUP($A109,方块表!$A:$S,MATCH(G$1,方块表!$1:$1,0),1),"")</f>
        <v>6</v>
      </c>
      <c r="H109">
        <f>IFERROR(VLOOKUP($A109,方块表!$A:$S,MATCH(H$1,方块表!$1:$1,0),1),"")</f>
        <v>1</v>
      </c>
      <c r="I109">
        <f>IFERROR(VLOOKUP($A109,方块表!$A:$S,MATCH(I$1,方块表!$1:$1,0),1),"")</f>
        <v>4</v>
      </c>
      <c r="J109" t="str">
        <f>IFERROR(VLOOKUP($A109,方块表!$A:$S,MATCH(J$1,方块表!$1:$1,0),1),"")</f>
        <v>无</v>
      </c>
      <c r="K109" t="str">
        <f>IFERROR(VLOOKUP($A109,方块表!$A:$S,MATCH(K$1,方块表!$1:$1,0),1),"")</f>
        <v>蓝色钢化玻璃</v>
      </c>
    </row>
    <row r="110" spans="1:11">
      <c r="A110">
        <f>IF(ROW()-2&lt;=COUNT(方块表!E:E),ROW()-2,"")</f>
        <v>108</v>
      </c>
      <c r="B110">
        <f>IFERROR(VLOOKUP($A110,方块表!$A:$S,MATCH(B$1,方块表!$1:$1,0),1),"")</f>
        <v>309512</v>
      </c>
      <c r="C110">
        <f>IFERROR(VLOOKUP($A110,方块表!$A:$S,MATCH(C$1,方块表!$1:$1,0),1),"")</f>
        <v>95</v>
      </c>
      <c r="D110">
        <f>IFERROR(VLOOKUP($A110,方块表!$A:$S,MATCH(D$1,方块表!$1:$1,0),1),"")</f>
        <v>12</v>
      </c>
      <c r="E110">
        <f>IFERROR(VLOOKUP($A110,方块表!$A:$S,MATCH(E$1,方块表!$1:$1,0),1),"")</f>
        <v>6</v>
      </c>
      <c r="F110">
        <f>IFERROR(VLOOKUP($A110,方块表!$A:$S,MATCH(F$1,方块表!$1:$1,0),1),"")</f>
        <v>3</v>
      </c>
      <c r="G110">
        <f>IFERROR(VLOOKUP($A110,方块表!$A:$S,MATCH(G$1,方块表!$1:$1,0),1),"")</f>
        <v>6</v>
      </c>
      <c r="H110">
        <f>IFERROR(VLOOKUP($A110,方块表!$A:$S,MATCH(H$1,方块表!$1:$1,0),1),"")</f>
        <v>1</v>
      </c>
      <c r="I110">
        <f>IFERROR(VLOOKUP($A110,方块表!$A:$S,MATCH(I$1,方块表!$1:$1,0),1),"")</f>
        <v>4</v>
      </c>
      <c r="J110" t="str">
        <f>IFERROR(VLOOKUP($A110,方块表!$A:$S,MATCH(J$1,方块表!$1:$1,0),1),"")</f>
        <v>无</v>
      </c>
      <c r="K110" t="str">
        <f>IFERROR(VLOOKUP($A110,方块表!$A:$S,MATCH(K$1,方块表!$1:$1,0),1),"")</f>
        <v>棕色钢化玻璃</v>
      </c>
    </row>
    <row r="111" spans="1:11">
      <c r="A111">
        <f>IF(ROW()-2&lt;=COUNT(方块表!E:E),ROW()-2,"")</f>
        <v>109</v>
      </c>
      <c r="B111">
        <f>IFERROR(VLOOKUP($A111,方块表!$A:$S,MATCH(B$1,方块表!$1:$1,0),1),"")</f>
        <v>309513</v>
      </c>
      <c r="C111">
        <f>IFERROR(VLOOKUP($A111,方块表!$A:$S,MATCH(C$1,方块表!$1:$1,0),1),"")</f>
        <v>95</v>
      </c>
      <c r="D111">
        <f>IFERROR(VLOOKUP($A111,方块表!$A:$S,MATCH(D$1,方块表!$1:$1,0),1),"")</f>
        <v>13</v>
      </c>
      <c r="E111">
        <f>IFERROR(VLOOKUP($A111,方块表!$A:$S,MATCH(E$1,方块表!$1:$1,0),1),"")</f>
        <v>6</v>
      </c>
      <c r="F111">
        <f>IFERROR(VLOOKUP($A111,方块表!$A:$S,MATCH(F$1,方块表!$1:$1,0),1),"")</f>
        <v>3</v>
      </c>
      <c r="G111">
        <f>IFERROR(VLOOKUP($A111,方块表!$A:$S,MATCH(G$1,方块表!$1:$1,0),1),"")</f>
        <v>6</v>
      </c>
      <c r="H111">
        <f>IFERROR(VLOOKUP($A111,方块表!$A:$S,MATCH(H$1,方块表!$1:$1,0),1),"")</f>
        <v>1</v>
      </c>
      <c r="I111">
        <f>IFERROR(VLOOKUP($A111,方块表!$A:$S,MATCH(I$1,方块表!$1:$1,0),1),"")</f>
        <v>4</v>
      </c>
      <c r="J111" t="str">
        <f>IFERROR(VLOOKUP($A111,方块表!$A:$S,MATCH(J$1,方块表!$1:$1,0),1),"")</f>
        <v>无</v>
      </c>
      <c r="K111" t="str">
        <f>IFERROR(VLOOKUP($A111,方块表!$A:$S,MATCH(K$1,方块表!$1:$1,0),1),"")</f>
        <v>绿色钢化玻璃</v>
      </c>
    </row>
    <row r="112" spans="1:11">
      <c r="A112">
        <f>IF(ROW()-2&lt;=COUNT(方块表!E:E),ROW()-2,"")</f>
        <v>110</v>
      </c>
      <c r="B112">
        <f>IFERROR(VLOOKUP($A112,方块表!$A:$S,MATCH(B$1,方块表!$1:$1,0),1),"")</f>
        <v>309514</v>
      </c>
      <c r="C112">
        <f>IFERROR(VLOOKUP($A112,方块表!$A:$S,MATCH(C$1,方块表!$1:$1,0),1),"")</f>
        <v>95</v>
      </c>
      <c r="D112">
        <f>IFERROR(VLOOKUP($A112,方块表!$A:$S,MATCH(D$1,方块表!$1:$1,0),1),"")</f>
        <v>14</v>
      </c>
      <c r="E112">
        <f>IFERROR(VLOOKUP($A112,方块表!$A:$S,MATCH(E$1,方块表!$1:$1,0),1),"")</f>
        <v>6</v>
      </c>
      <c r="F112">
        <f>IFERROR(VLOOKUP($A112,方块表!$A:$S,MATCH(F$1,方块表!$1:$1,0),1),"")</f>
        <v>3</v>
      </c>
      <c r="G112">
        <f>IFERROR(VLOOKUP($A112,方块表!$A:$S,MATCH(G$1,方块表!$1:$1,0),1),"")</f>
        <v>6</v>
      </c>
      <c r="H112">
        <f>IFERROR(VLOOKUP($A112,方块表!$A:$S,MATCH(H$1,方块表!$1:$1,0),1),"")</f>
        <v>1</v>
      </c>
      <c r="I112">
        <f>IFERROR(VLOOKUP($A112,方块表!$A:$S,MATCH(I$1,方块表!$1:$1,0),1),"")</f>
        <v>4</v>
      </c>
      <c r="J112" t="str">
        <f>IFERROR(VLOOKUP($A112,方块表!$A:$S,MATCH(J$1,方块表!$1:$1,0),1),"")</f>
        <v>无</v>
      </c>
      <c r="K112" t="str">
        <f>IFERROR(VLOOKUP($A112,方块表!$A:$S,MATCH(K$1,方块表!$1:$1,0),1),"")</f>
        <v>红色钢化玻璃</v>
      </c>
    </row>
    <row r="113" spans="1:11">
      <c r="A113">
        <f>IF(ROW()-2&lt;=COUNT(方块表!E:E),ROW()-2,"")</f>
        <v>111</v>
      </c>
      <c r="B113">
        <f>IFERROR(VLOOKUP($A113,方块表!$A:$S,MATCH(B$1,方块表!$1:$1,0),1),"")</f>
        <v>309515</v>
      </c>
      <c r="C113">
        <f>IFERROR(VLOOKUP($A113,方块表!$A:$S,MATCH(C$1,方块表!$1:$1,0),1),"")</f>
        <v>95</v>
      </c>
      <c r="D113">
        <f>IFERROR(VLOOKUP($A113,方块表!$A:$S,MATCH(D$1,方块表!$1:$1,0),1),"")</f>
        <v>15</v>
      </c>
      <c r="E113">
        <f>IFERROR(VLOOKUP($A113,方块表!$A:$S,MATCH(E$1,方块表!$1:$1,0),1),"")</f>
        <v>6</v>
      </c>
      <c r="F113">
        <f>IFERROR(VLOOKUP($A113,方块表!$A:$S,MATCH(F$1,方块表!$1:$1,0),1),"")</f>
        <v>3</v>
      </c>
      <c r="G113">
        <f>IFERROR(VLOOKUP($A113,方块表!$A:$S,MATCH(G$1,方块表!$1:$1,0),1),"")</f>
        <v>6</v>
      </c>
      <c r="H113">
        <f>IFERROR(VLOOKUP($A113,方块表!$A:$S,MATCH(H$1,方块表!$1:$1,0),1),"")</f>
        <v>1</v>
      </c>
      <c r="I113">
        <f>IFERROR(VLOOKUP($A113,方块表!$A:$S,MATCH(I$1,方块表!$1:$1,0),1),"")</f>
        <v>4</v>
      </c>
      <c r="J113" t="str">
        <f>IFERROR(VLOOKUP($A113,方块表!$A:$S,MATCH(J$1,方块表!$1:$1,0),1),"")</f>
        <v>无</v>
      </c>
      <c r="K113" t="str">
        <f>IFERROR(VLOOKUP($A113,方块表!$A:$S,MATCH(K$1,方块表!$1:$1,0),1),"")</f>
        <v>黑色钢化玻璃</v>
      </c>
    </row>
    <row r="114" spans="1:11">
      <c r="A114">
        <f>IF(ROW()-2&lt;=COUNT(方块表!E:E),ROW()-2,"")</f>
        <v>112</v>
      </c>
      <c r="B114">
        <f>IFERROR(VLOOKUP($A114,方块表!$A:$S,MATCH(B$1,方块表!$1:$1,0),1),"")</f>
        <v>310200</v>
      </c>
      <c r="C114">
        <f>IFERROR(VLOOKUP($A114,方块表!$A:$S,MATCH(C$1,方块表!$1:$1,0),1),"")</f>
        <v>102</v>
      </c>
      <c r="D114">
        <f>IFERROR(VLOOKUP($A114,方块表!$A:$S,MATCH(D$1,方块表!$1:$1,0),1),"")</f>
        <v>0</v>
      </c>
      <c r="E114">
        <f>IFERROR(VLOOKUP($A114,方块表!$A:$S,MATCH(E$1,方块表!$1:$1,0),1),"")</f>
        <v>6</v>
      </c>
      <c r="F114">
        <f>IFERROR(VLOOKUP($A114,方块表!$A:$S,MATCH(F$1,方块表!$1:$1,0),1),"")</f>
        <v>3</v>
      </c>
      <c r="G114">
        <f>IFERROR(VLOOKUP($A114,方块表!$A:$S,MATCH(G$1,方块表!$1:$1,0),1),"")</f>
        <v>6</v>
      </c>
      <c r="H114">
        <f>IFERROR(VLOOKUP($A114,方块表!$A:$S,MATCH(H$1,方块表!$1:$1,0),1),"")</f>
        <v>1</v>
      </c>
      <c r="I114">
        <f>IFERROR(VLOOKUP($A114,方块表!$A:$S,MATCH(I$1,方块表!$1:$1,0),1),"")</f>
        <v>4</v>
      </c>
      <c r="J114" t="str">
        <f>IFERROR(VLOOKUP($A114,方块表!$A:$S,MATCH(J$1,方块表!$1:$1,0),1),"")</f>
        <v>无</v>
      </c>
      <c r="K114" t="str">
        <f>IFERROR(VLOOKUP($A114,方块表!$A:$S,MATCH(K$1,方块表!$1:$1,0),1),"")</f>
        <v>玻璃窗格</v>
      </c>
    </row>
    <row r="115" spans="1:11">
      <c r="A115">
        <f>IF(ROW()-2&lt;=COUNT(方块表!E:E),ROW()-2,"")</f>
        <v>113</v>
      </c>
      <c r="B115">
        <f>IFERROR(VLOOKUP($A115,方块表!$A:$S,MATCH(B$1,方块表!$1:$1,0),1),"")</f>
        <v>416000</v>
      </c>
      <c r="C115">
        <f>IFERROR(VLOOKUP($A115,方块表!$A:$S,MATCH(C$1,方块表!$1:$1,0),1),"")</f>
        <v>160</v>
      </c>
      <c r="D115">
        <f>IFERROR(VLOOKUP($A115,方块表!$A:$S,MATCH(D$1,方块表!$1:$1,0),1),"")</f>
        <v>0</v>
      </c>
      <c r="E115">
        <f>IFERROR(VLOOKUP($A115,方块表!$A:$S,MATCH(E$1,方块表!$1:$1,0),1),"")</f>
        <v>8</v>
      </c>
      <c r="F115">
        <f>IFERROR(VLOOKUP($A115,方块表!$A:$S,MATCH(F$1,方块表!$1:$1,0),1),"")</f>
        <v>4</v>
      </c>
      <c r="G115">
        <f>IFERROR(VLOOKUP($A115,方块表!$A:$S,MATCH(G$1,方块表!$1:$1,0),1),"")</f>
        <v>8</v>
      </c>
      <c r="H115">
        <f>IFERROR(VLOOKUP($A115,方块表!$A:$S,MATCH(H$1,方块表!$1:$1,0),1),"")</f>
        <v>1</v>
      </c>
      <c r="I115">
        <f>IFERROR(VLOOKUP($A115,方块表!$A:$S,MATCH(I$1,方块表!$1:$1,0),1),"")</f>
        <v>4</v>
      </c>
      <c r="J115" t="str">
        <f>IFERROR(VLOOKUP($A115,方块表!$A:$S,MATCH(J$1,方块表!$1:$1,0),1),"")</f>
        <v>无</v>
      </c>
      <c r="K115" t="str">
        <f>IFERROR(VLOOKUP($A115,方块表!$A:$S,MATCH(K$1,方块表!$1:$1,0),1),"")</f>
        <v>白色钢化玻璃窗格</v>
      </c>
    </row>
    <row r="116" spans="1:11">
      <c r="A116">
        <f>IF(ROW()-2&lt;=COUNT(方块表!E:E),ROW()-2,"")</f>
        <v>114</v>
      </c>
      <c r="B116">
        <f>IFERROR(VLOOKUP($A116,方块表!$A:$S,MATCH(B$1,方块表!$1:$1,0),1),"")</f>
        <v>416001</v>
      </c>
      <c r="C116">
        <f>IFERROR(VLOOKUP($A116,方块表!$A:$S,MATCH(C$1,方块表!$1:$1,0),1),"")</f>
        <v>160</v>
      </c>
      <c r="D116">
        <f>IFERROR(VLOOKUP($A116,方块表!$A:$S,MATCH(D$1,方块表!$1:$1,0),1),"")</f>
        <v>1</v>
      </c>
      <c r="E116">
        <f>IFERROR(VLOOKUP($A116,方块表!$A:$S,MATCH(E$1,方块表!$1:$1,0),1),"")</f>
        <v>8</v>
      </c>
      <c r="F116">
        <f>IFERROR(VLOOKUP($A116,方块表!$A:$S,MATCH(F$1,方块表!$1:$1,0),1),"")</f>
        <v>4</v>
      </c>
      <c r="G116">
        <f>IFERROR(VLOOKUP($A116,方块表!$A:$S,MATCH(G$1,方块表!$1:$1,0),1),"")</f>
        <v>8</v>
      </c>
      <c r="H116">
        <f>IFERROR(VLOOKUP($A116,方块表!$A:$S,MATCH(H$1,方块表!$1:$1,0),1),"")</f>
        <v>1</v>
      </c>
      <c r="I116">
        <f>IFERROR(VLOOKUP($A116,方块表!$A:$S,MATCH(I$1,方块表!$1:$1,0),1),"")</f>
        <v>4</v>
      </c>
      <c r="J116" t="str">
        <f>IFERROR(VLOOKUP($A116,方块表!$A:$S,MATCH(J$1,方块表!$1:$1,0),1),"")</f>
        <v>无</v>
      </c>
      <c r="K116" t="str">
        <f>IFERROR(VLOOKUP($A116,方块表!$A:$S,MATCH(K$1,方块表!$1:$1,0),1),"")</f>
        <v>橙色钢化玻璃窗格</v>
      </c>
    </row>
    <row r="117" spans="1:11">
      <c r="A117">
        <f>IF(ROW()-2&lt;=COUNT(方块表!E:E),ROW()-2,"")</f>
        <v>115</v>
      </c>
      <c r="B117">
        <f>IFERROR(VLOOKUP($A117,方块表!$A:$S,MATCH(B$1,方块表!$1:$1,0),1),"")</f>
        <v>416002</v>
      </c>
      <c r="C117">
        <f>IFERROR(VLOOKUP($A117,方块表!$A:$S,MATCH(C$1,方块表!$1:$1,0),1),"")</f>
        <v>160</v>
      </c>
      <c r="D117">
        <f>IFERROR(VLOOKUP($A117,方块表!$A:$S,MATCH(D$1,方块表!$1:$1,0),1),"")</f>
        <v>2</v>
      </c>
      <c r="E117">
        <f>IFERROR(VLOOKUP($A117,方块表!$A:$S,MATCH(E$1,方块表!$1:$1,0),1),"")</f>
        <v>8</v>
      </c>
      <c r="F117">
        <f>IFERROR(VLOOKUP($A117,方块表!$A:$S,MATCH(F$1,方块表!$1:$1,0),1),"")</f>
        <v>4</v>
      </c>
      <c r="G117">
        <f>IFERROR(VLOOKUP($A117,方块表!$A:$S,MATCH(G$1,方块表!$1:$1,0),1),"")</f>
        <v>8</v>
      </c>
      <c r="H117">
        <f>IFERROR(VLOOKUP($A117,方块表!$A:$S,MATCH(H$1,方块表!$1:$1,0),1),"")</f>
        <v>1</v>
      </c>
      <c r="I117">
        <f>IFERROR(VLOOKUP($A117,方块表!$A:$S,MATCH(I$1,方块表!$1:$1,0),1),"")</f>
        <v>4</v>
      </c>
      <c r="J117" t="str">
        <f>IFERROR(VLOOKUP($A117,方块表!$A:$S,MATCH(J$1,方块表!$1:$1,0),1),"")</f>
        <v>无</v>
      </c>
      <c r="K117" t="str">
        <f>IFERROR(VLOOKUP($A117,方块表!$A:$S,MATCH(K$1,方块表!$1:$1,0),1),"")</f>
        <v>品红色钢化玻璃窗格</v>
      </c>
    </row>
    <row r="118" spans="1:11">
      <c r="A118">
        <f>IF(ROW()-2&lt;=COUNT(方块表!E:E),ROW()-2,"")</f>
        <v>116</v>
      </c>
      <c r="B118">
        <f>IFERROR(VLOOKUP($A118,方块表!$A:$S,MATCH(B$1,方块表!$1:$1,0),1),"")</f>
        <v>416003</v>
      </c>
      <c r="C118">
        <f>IFERROR(VLOOKUP($A118,方块表!$A:$S,MATCH(C$1,方块表!$1:$1,0),1),"")</f>
        <v>160</v>
      </c>
      <c r="D118">
        <f>IFERROR(VLOOKUP($A118,方块表!$A:$S,MATCH(D$1,方块表!$1:$1,0),1),"")</f>
        <v>3</v>
      </c>
      <c r="E118">
        <f>IFERROR(VLOOKUP($A118,方块表!$A:$S,MATCH(E$1,方块表!$1:$1,0),1),"")</f>
        <v>8</v>
      </c>
      <c r="F118">
        <f>IFERROR(VLOOKUP($A118,方块表!$A:$S,MATCH(F$1,方块表!$1:$1,0),1),"")</f>
        <v>4</v>
      </c>
      <c r="G118">
        <f>IFERROR(VLOOKUP($A118,方块表!$A:$S,MATCH(G$1,方块表!$1:$1,0),1),"")</f>
        <v>8</v>
      </c>
      <c r="H118">
        <f>IFERROR(VLOOKUP($A118,方块表!$A:$S,MATCH(H$1,方块表!$1:$1,0),1),"")</f>
        <v>1</v>
      </c>
      <c r="I118">
        <f>IFERROR(VLOOKUP($A118,方块表!$A:$S,MATCH(I$1,方块表!$1:$1,0),1),"")</f>
        <v>4</v>
      </c>
      <c r="J118" t="str">
        <f>IFERROR(VLOOKUP($A118,方块表!$A:$S,MATCH(J$1,方块表!$1:$1,0),1),"")</f>
        <v>无</v>
      </c>
      <c r="K118" t="str">
        <f>IFERROR(VLOOKUP($A118,方块表!$A:$S,MATCH(K$1,方块表!$1:$1,0),1),"")</f>
        <v>浅蓝色钢化玻璃窗格</v>
      </c>
    </row>
    <row r="119" spans="1:11">
      <c r="A119">
        <f>IF(ROW()-2&lt;=COUNT(方块表!E:E),ROW()-2,"")</f>
        <v>117</v>
      </c>
      <c r="B119">
        <f>IFERROR(VLOOKUP($A119,方块表!$A:$S,MATCH(B$1,方块表!$1:$1,0),1),"")</f>
        <v>416004</v>
      </c>
      <c r="C119">
        <f>IFERROR(VLOOKUP($A119,方块表!$A:$S,MATCH(C$1,方块表!$1:$1,0),1),"")</f>
        <v>160</v>
      </c>
      <c r="D119">
        <f>IFERROR(VLOOKUP($A119,方块表!$A:$S,MATCH(D$1,方块表!$1:$1,0),1),"")</f>
        <v>4</v>
      </c>
      <c r="E119">
        <f>IFERROR(VLOOKUP($A119,方块表!$A:$S,MATCH(E$1,方块表!$1:$1,0),1),"")</f>
        <v>8</v>
      </c>
      <c r="F119">
        <f>IFERROR(VLOOKUP($A119,方块表!$A:$S,MATCH(F$1,方块表!$1:$1,0),1),"")</f>
        <v>4</v>
      </c>
      <c r="G119">
        <f>IFERROR(VLOOKUP($A119,方块表!$A:$S,MATCH(G$1,方块表!$1:$1,0),1),"")</f>
        <v>8</v>
      </c>
      <c r="H119">
        <f>IFERROR(VLOOKUP($A119,方块表!$A:$S,MATCH(H$1,方块表!$1:$1,0),1),"")</f>
        <v>1</v>
      </c>
      <c r="I119">
        <f>IFERROR(VLOOKUP($A119,方块表!$A:$S,MATCH(I$1,方块表!$1:$1,0),1),"")</f>
        <v>4</v>
      </c>
      <c r="J119" t="str">
        <f>IFERROR(VLOOKUP($A119,方块表!$A:$S,MATCH(J$1,方块表!$1:$1,0),1),"")</f>
        <v>无</v>
      </c>
      <c r="K119" t="str">
        <f>IFERROR(VLOOKUP($A119,方块表!$A:$S,MATCH(K$1,方块表!$1:$1,0),1),"")</f>
        <v>黄色钢化玻璃窗格</v>
      </c>
    </row>
    <row r="120" spans="1:11">
      <c r="A120">
        <f>IF(ROW()-2&lt;=COUNT(方块表!E:E),ROW()-2,"")</f>
        <v>118</v>
      </c>
      <c r="B120">
        <f>IFERROR(VLOOKUP($A120,方块表!$A:$S,MATCH(B$1,方块表!$1:$1,0),1),"")</f>
        <v>416005</v>
      </c>
      <c r="C120">
        <f>IFERROR(VLOOKUP($A120,方块表!$A:$S,MATCH(C$1,方块表!$1:$1,0),1),"")</f>
        <v>160</v>
      </c>
      <c r="D120">
        <f>IFERROR(VLOOKUP($A120,方块表!$A:$S,MATCH(D$1,方块表!$1:$1,0),1),"")</f>
        <v>5</v>
      </c>
      <c r="E120">
        <f>IFERROR(VLOOKUP($A120,方块表!$A:$S,MATCH(E$1,方块表!$1:$1,0),1),"")</f>
        <v>8</v>
      </c>
      <c r="F120">
        <f>IFERROR(VLOOKUP($A120,方块表!$A:$S,MATCH(F$1,方块表!$1:$1,0),1),"")</f>
        <v>4</v>
      </c>
      <c r="G120">
        <f>IFERROR(VLOOKUP($A120,方块表!$A:$S,MATCH(G$1,方块表!$1:$1,0),1),"")</f>
        <v>8</v>
      </c>
      <c r="H120">
        <f>IFERROR(VLOOKUP($A120,方块表!$A:$S,MATCH(H$1,方块表!$1:$1,0),1),"")</f>
        <v>1</v>
      </c>
      <c r="I120">
        <f>IFERROR(VLOOKUP($A120,方块表!$A:$S,MATCH(I$1,方块表!$1:$1,0),1),"")</f>
        <v>4</v>
      </c>
      <c r="J120" t="str">
        <f>IFERROR(VLOOKUP($A120,方块表!$A:$S,MATCH(J$1,方块表!$1:$1,0),1),"")</f>
        <v>无</v>
      </c>
      <c r="K120" t="str">
        <f>IFERROR(VLOOKUP($A120,方块表!$A:$S,MATCH(K$1,方块表!$1:$1,0),1),"")</f>
        <v>浅绿色钢化玻璃窗格</v>
      </c>
    </row>
    <row r="121" spans="1:11">
      <c r="A121">
        <f>IF(ROW()-2&lt;=COUNT(方块表!E:E),ROW()-2,"")</f>
        <v>119</v>
      </c>
      <c r="B121">
        <f>IFERROR(VLOOKUP($A121,方块表!$A:$S,MATCH(B$1,方块表!$1:$1,0),1),"")</f>
        <v>416006</v>
      </c>
      <c r="C121">
        <f>IFERROR(VLOOKUP($A121,方块表!$A:$S,MATCH(C$1,方块表!$1:$1,0),1),"")</f>
        <v>160</v>
      </c>
      <c r="D121">
        <f>IFERROR(VLOOKUP($A121,方块表!$A:$S,MATCH(D$1,方块表!$1:$1,0),1),"")</f>
        <v>6</v>
      </c>
      <c r="E121">
        <f>IFERROR(VLOOKUP($A121,方块表!$A:$S,MATCH(E$1,方块表!$1:$1,0),1),"")</f>
        <v>8</v>
      </c>
      <c r="F121">
        <f>IFERROR(VLOOKUP($A121,方块表!$A:$S,MATCH(F$1,方块表!$1:$1,0),1),"")</f>
        <v>4</v>
      </c>
      <c r="G121">
        <f>IFERROR(VLOOKUP($A121,方块表!$A:$S,MATCH(G$1,方块表!$1:$1,0),1),"")</f>
        <v>8</v>
      </c>
      <c r="H121">
        <f>IFERROR(VLOOKUP($A121,方块表!$A:$S,MATCH(H$1,方块表!$1:$1,0),1),"")</f>
        <v>1</v>
      </c>
      <c r="I121">
        <f>IFERROR(VLOOKUP($A121,方块表!$A:$S,MATCH(I$1,方块表!$1:$1,0),1),"")</f>
        <v>4</v>
      </c>
      <c r="J121" t="str">
        <f>IFERROR(VLOOKUP($A121,方块表!$A:$S,MATCH(J$1,方块表!$1:$1,0),1),"")</f>
        <v>无</v>
      </c>
      <c r="K121" t="str">
        <f>IFERROR(VLOOKUP($A121,方块表!$A:$S,MATCH(K$1,方块表!$1:$1,0),1),"")</f>
        <v>粉色钢化玻璃窗格</v>
      </c>
    </row>
    <row r="122" spans="1:11">
      <c r="A122">
        <f>IF(ROW()-2&lt;=COUNT(方块表!E:E),ROW()-2,"")</f>
        <v>120</v>
      </c>
      <c r="B122">
        <f>IFERROR(VLOOKUP($A122,方块表!$A:$S,MATCH(B$1,方块表!$1:$1,0),1),"")</f>
        <v>416007</v>
      </c>
      <c r="C122">
        <f>IFERROR(VLOOKUP($A122,方块表!$A:$S,MATCH(C$1,方块表!$1:$1,0),1),"")</f>
        <v>160</v>
      </c>
      <c r="D122">
        <f>IFERROR(VLOOKUP($A122,方块表!$A:$S,MATCH(D$1,方块表!$1:$1,0),1),"")</f>
        <v>7</v>
      </c>
      <c r="E122">
        <f>IFERROR(VLOOKUP($A122,方块表!$A:$S,MATCH(E$1,方块表!$1:$1,0),1),"")</f>
        <v>8</v>
      </c>
      <c r="F122">
        <f>IFERROR(VLOOKUP($A122,方块表!$A:$S,MATCH(F$1,方块表!$1:$1,0),1),"")</f>
        <v>4</v>
      </c>
      <c r="G122">
        <f>IFERROR(VLOOKUP($A122,方块表!$A:$S,MATCH(G$1,方块表!$1:$1,0),1),"")</f>
        <v>8</v>
      </c>
      <c r="H122">
        <f>IFERROR(VLOOKUP($A122,方块表!$A:$S,MATCH(H$1,方块表!$1:$1,0),1),"")</f>
        <v>1</v>
      </c>
      <c r="I122">
        <f>IFERROR(VLOOKUP($A122,方块表!$A:$S,MATCH(I$1,方块表!$1:$1,0),1),"")</f>
        <v>4</v>
      </c>
      <c r="J122" t="str">
        <f>IFERROR(VLOOKUP($A122,方块表!$A:$S,MATCH(J$1,方块表!$1:$1,0),1),"")</f>
        <v>无</v>
      </c>
      <c r="K122" t="str">
        <f>IFERROR(VLOOKUP($A122,方块表!$A:$S,MATCH(K$1,方块表!$1:$1,0),1),"")</f>
        <v>灰色钢化玻璃窗格</v>
      </c>
    </row>
    <row r="123" spans="1:11">
      <c r="A123">
        <f>IF(ROW()-2&lt;=COUNT(方块表!E:E),ROW()-2,"")</f>
        <v>121</v>
      </c>
      <c r="B123">
        <f>IFERROR(VLOOKUP($A123,方块表!$A:$S,MATCH(B$1,方块表!$1:$1,0),1),"")</f>
        <v>416008</v>
      </c>
      <c r="C123">
        <f>IFERROR(VLOOKUP($A123,方块表!$A:$S,MATCH(C$1,方块表!$1:$1,0),1),"")</f>
        <v>160</v>
      </c>
      <c r="D123">
        <f>IFERROR(VLOOKUP($A123,方块表!$A:$S,MATCH(D$1,方块表!$1:$1,0),1),"")</f>
        <v>8</v>
      </c>
      <c r="E123">
        <f>IFERROR(VLOOKUP($A123,方块表!$A:$S,MATCH(E$1,方块表!$1:$1,0),1),"")</f>
        <v>8</v>
      </c>
      <c r="F123">
        <f>IFERROR(VLOOKUP($A123,方块表!$A:$S,MATCH(F$1,方块表!$1:$1,0),1),"")</f>
        <v>4</v>
      </c>
      <c r="G123">
        <f>IFERROR(VLOOKUP($A123,方块表!$A:$S,MATCH(G$1,方块表!$1:$1,0),1),"")</f>
        <v>8</v>
      </c>
      <c r="H123">
        <f>IFERROR(VLOOKUP($A123,方块表!$A:$S,MATCH(H$1,方块表!$1:$1,0),1),"")</f>
        <v>1</v>
      </c>
      <c r="I123">
        <f>IFERROR(VLOOKUP($A123,方块表!$A:$S,MATCH(I$1,方块表!$1:$1,0),1),"")</f>
        <v>4</v>
      </c>
      <c r="J123" t="str">
        <f>IFERROR(VLOOKUP($A123,方块表!$A:$S,MATCH(J$1,方块表!$1:$1,0),1),"")</f>
        <v>无</v>
      </c>
      <c r="K123" t="str">
        <f>IFERROR(VLOOKUP($A123,方块表!$A:$S,MATCH(K$1,方块表!$1:$1,0),1),"")</f>
        <v>浅灰色钢化玻璃窗格</v>
      </c>
    </row>
    <row r="124" spans="1:11">
      <c r="A124">
        <f>IF(ROW()-2&lt;=COUNT(方块表!E:E),ROW()-2,"")</f>
        <v>122</v>
      </c>
      <c r="B124">
        <f>IFERROR(VLOOKUP($A124,方块表!$A:$S,MATCH(B$1,方块表!$1:$1,0),1),"")</f>
        <v>416009</v>
      </c>
      <c r="C124">
        <f>IFERROR(VLOOKUP($A124,方块表!$A:$S,MATCH(C$1,方块表!$1:$1,0),1),"")</f>
        <v>160</v>
      </c>
      <c r="D124">
        <f>IFERROR(VLOOKUP($A124,方块表!$A:$S,MATCH(D$1,方块表!$1:$1,0),1),"")</f>
        <v>9</v>
      </c>
      <c r="E124">
        <f>IFERROR(VLOOKUP($A124,方块表!$A:$S,MATCH(E$1,方块表!$1:$1,0),1),"")</f>
        <v>8</v>
      </c>
      <c r="F124">
        <f>IFERROR(VLOOKUP($A124,方块表!$A:$S,MATCH(F$1,方块表!$1:$1,0),1),"")</f>
        <v>4</v>
      </c>
      <c r="G124">
        <f>IFERROR(VLOOKUP($A124,方块表!$A:$S,MATCH(G$1,方块表!$1:$1,0),1),"")</f>
        <v>8</v>
      </c>
      <c r="H124">
        <f>IFERROR(VLOOKUP($A124,方块表!$A:$S,MATCH(H$1,方块表!$1:$1,0),1),"")</f>
        <v>1</v>
      </c>
      <c r="I124">
        <f>IFERROR(VLOOKUP($A124,方块表!$A:$S,MATCH(I$1,方块表!$1:$1,0),1),"")</f>
        <v>4</v>
      </c>
      <c r="J124" t="str">
        <f>IFERROR(VLOOKUP($A124,方块表!$A:$S,MATCH(J$1,方块表!$1:$1,0),1),"")</f>
        <v>无</v>
      </c>
      <c r="K124" t="str">
        <f>IFERROR(VLOOKUP($A124,方块表!$A:$S,MATCH(K$1,方块表!$1:$1,0),1),"")</f>
        <v>青色钢化玻璃窗格</v>
      </c>
    </row>
    <row r="125" spans="1:11">
      <c r="A125">
        <f>IF(ROW()-2&lt;=COUNT(方块表!E:E),ROW()-2,"")</f>
        <v>123</v>
      </c>
      <c r="B125">
        <f>IFERROR(VLOOKUP($A125,方块表!$A:$S,MATCH(B$1,方块表!$1:$1,0),1),"")</f>
        <v>416010</v>
      </c>
      <c r="C125">
        <f>IFERROR(VLOOKUP($A125,方块表!$A:$S,MATCH(C$1,方块表!$1:$1,0),1),"")</f>
        <v>160</v>
      </c>
      <c r="D125">
        <f>IFERROR(VLOOKUP($A125,方块表!$A:$S,MATCH(D$1,方块表!$1:$1,0),1),"")</f>
        <v>10</v>
      </c>
      <c r="E125">
        <f>IFERROR(VLOOKUP($A125,方块表!$A:$S,MATCH(E$1,方块表!$1:$1,0),1),"")</f>
        <v>8</v>
      </c>
      <c r="F125">
        <f>IFERROR(VLOOKUP($A125,方块表!$A:$S,MATCH(F$1,方块表!$1:$1,0),1),"")</f>
        <v>4</v>
      </c>
      <c r="G125">
        <f>IFERROR(VLOOKUP($A125,方块表!$A:$S,MATCH(G$1,方块表!$1:$1,0),1),"")</f>
        <v>8</v>
      </c>
      <c r="H125">
        <f>IFERROR(VLOOKUP($A125,方块表!$A:$S,MATCH(H$1,方块表!$1:$1,0),1),"")</f>
        <v>1</v>
      </c>
      <c r="I125">
        <f>IFERROR(VLOOKUP($A125,方块表!$A:$S,MATCH(I$1,方块表!$1:$1,0),1),"")</f>
        <v>4</v>
      </c>
      <c r="J125" t="str">
        <f>IFERROR(VLOOKUP($A125,方块表!$A:$S,MATCH(J$1,方块表!$1:$1,0),1),"")</f>
        <v>无</v>
      </c>
      <c r="K125" t="str">
        <f>IFERROR(VLOOKUP($A125,方块表!$A:$S,MATCH(K$1,方块表!$1:$1,0),1),"")</f>
        <v>紫色钢化玻璃窗格</v>
      </c>
    </row>
    <row r="126" spans="1:11">
      <c r="A126">
        <f>IF(ROW()-2&lt;=COUNT(方块表!E:E),ROW()-2,"")</f>
        <v>124</v>
      </c>
      <c r="B126">
        <f>IFERROR(VLOOKUP($A126,方块表!$A:$S,MATCH(B$1,方块表!$1:$1,0),1),"")</f>
        <v>416011</v>
      </c>
      <c r="C126">
        <f>IFERROR(VLOOKUP($A126,方块表!$A:$S,MATCH(C$1,方块表!$1:$1,0),1),"")</f>
        <v>160</v>
      </c>
      <c r="D126">
        <f>IFERROR(VLOOKUP($A126,方块表!$A:$S,MATCH(D$1,方块表!$1:$1,0),1),"")</f>
        <v>11</v>
      </c>
      <c r="E126">
        <f>IFERROR(VLOOKUP($A126,方块表!$A:$S,MATCH(E$1,方块表!$1:$1,0),1),"")</f>
        <v>8</v>
      </c>
      <c r="F126">
        <f>IFERROR(VLOOKUP($A126,方块表!$A:$S,MATCH(F$1,方块表!$1:$1,0),1),"")</f>
        <v>4</v>
      </c>
      <c r="G126">
        <f>IFERROR(VLOOKUP($A126,方块表!$A:$S,MATCH(G$1,方块表!$1:$1,0),1),"")</f>
        <v>8</v>
      </c>
      <c r="H126">
        <f>IFERROR(VLOOKUP($A126,方块表!$A:$S,MATCH(H$1,方块表!$1:$1,0),1),"")</f>
        <v>1</v>
      </c>
      <c r="I126">
        <f>IFERROR(VLOOKUP($A126,方块表!$A:$S,MATCH(I$1,方块表!$1:$1,0),1),"")</f>
        <v>4</v>
      </c>
      <c r="J126" t="str">
        <f>IFERROR(VLOOKUP($A126,方块表!$A:$S,MATCH(J$1,方块表!$1:$1,0),1),"")</f>
        <v>无</v>
      </c>
      <c r="K126" t="str">
        <f>IFERROR(VLOOKUP($A126,方块表!$A:$S,MATCH(K$1,方块表!$1:$1,0),1),"")</f>
        <v>蓝色钢化玻璃窗格</v>
      </c>
    </row>
    <row r="127" spans="1:11">
      <c r="A127">
        <f>IF(ROW()-2&lt;=COUNT(方块表!E:E),ROW()-2,"")</f>
        <v>125</v>
      </c>
      <c r="B127">
        <f>IFERROR(VLOOKUP($A127,方块表!$A:$S,MATCH(B$1,方块表!$1:$1,0),1),"")</f>
        <v>416012</v>
      </c>
      <c r="C127">
        <f>IFERROR(VLOOKUP($A127,方块表!$A:$S,MATCH(C$1,方块表!$1:$1,0),1),"")</f>
        <v>160</v>
      </c>
      <c r="D127">
        <f>IFERROR(VLOOKUP($A127,方块表!$A:$S,MATCH(D$1,方块表!$1:$1,0),1),"")</f>
        <v>12</v>
      </c>
      <c r="E127">
        <f>IFERROR(VLOOKUP($A127,方块表!$A:$S,MATCH(E$1,方块表!$1:$1,0),1),"")</f>
        <v>8</v>
      </c>
      <c r="F127">
        <f>IFERROR(VLOOKUP($A127,方块表!$A:$S,MATCH(F$1,方块表!$1:$1,0),1),"")</f>
        <v>4</v>
      </c>
      <c r="G127">
        <f>IFERROR(VLOOKUP($A127,方块表!$A:$S,MATCH(G$1,方块表!$1:$1,0),1),"")</f>
        <v>8</v>
      </c>
      <c r="H127">
        <f>IFERROR(VLOOKUP($A127,方块表!$A:$S,MATCH(H$1,方块表!$1:$1,0),1),"")</f>
        <v>1</v>
      </c>
      <c r="I127">
        <f>IFERROR(VLOOKUP($A127,方块表!$A:$S,MATCH(I$1,方块表!$1:$1,0),1),"")</f>
        <v>4</v>
      </c>
      <c r="J127" t="str">
        <f>IFERROR(VLOOKUP($A127,方块表!$A:$S,MATCH(J$1,方块表!$1:$1,0),1),"")</f>
        <v>无</v>
      </c>
      <c r="K127" t="str">
        <f>IFERROR(VLOOKUP($A127,方块表!$A:$S,MATCH(K$1,方块表!$1:$1,0),1),"")</f>
        <v>棕色钢化玻璃窗格</v>
      </c>
    </row>
    <row r="128" spans="1:11">
      <c r="A128">
        <f>IF(ROW()-2&lt;=COUNT(方块表!E:E),ROW()-2,"")</f>
        <v>126</v>
      </c>
      <c r="B128">
        <f>IFERROR(VLOOKUP($A128,方块表!$A:$S,MATCH(B$1,方块表!$1:$1,0),1),"")</f>
        <v>416013</v>
      </c>
      <c r="C128">
        <f>IFERROR(VLOOKUP($A128,方块表!$A:$S,MATCH(C$1,方块表!$1:$1,0),1),"")</f>
        <v>160</v>
      </c>
      <c r="D128">
        <f>IFERROR(VLOOKUP($A128,方块表!$A:$S,MATCH(D$1,方块表!$1:$1,0),1),"")</f>
        <v>13</v>
      </c>
      <c r="E128">
        <f>IFERROR(VLOOKUP($A128,方块表!$A:$S,MATCH(E$1,方块表!$1:$1,0),1),"")</f>
        <v>8</v>
      </c>
      <c r="F128">
        <f>IFERROR(VLOOKUP($A128,方块表!$A:$S,MATCH(F$1,方块表!$1:$1,0),1),"")</f>
        <v>4</v>
      </c>
      <c r="G128">
        <f>IFERROR(VLOOKUP($A128,方块表!$A:$S,MATCH(G$1,方块表!$1:$1,0),1),"")</f>
        <v>8</v>
      </c>
      <c r="H128">
        <f>IFERROR(VLOOKUP($A128,方块表!$A:$S,MATCH(H$1,方块表!$1:$1,0),1),"")</f>
        <v>1</v>
      </c>
      <c r="I128">
        <f>IFERROR(VLOOKUP($A128,方块表!$A:$S,MATCH(I$1,方块表!$1:$1,0),1),"")</f>
        <v>4</v>
      </c>
      <c r="J128" t="str">
        <f>IFERROR(VLOOKUP($A128,方块表!$A:$S,MATCH(J$1,方块表!$1:$1,0),1),"")</f>
        <v>无</v>
      </c>
      <c r="K128" t="str">
        <f>IFERROR(VLOOKUP($A128,方块表!$A:$S,MATCH(K$1,方块表!$1:$1,0),1),"")</f>
        <v>绿色钢化玻璃窗格</v>
      </c>
    </row>
    <row r="129" spans="1:11">
      <c r="A129">
        <f>IF(ROW()-2&lt;=COUNT(方块表!E:E),ROW()-2,"")</f>
        <v>127</v>
      </c>
      <c r="B129">
        <f>IFERROR(VLOOKUP($A129,方块表!$A:$S,MATCH(B$1,方块表!$1:$1,0),1),"")</f>
        <v>416014</v>
      </c>
      <c r="C129">
        <f>IFERROR(VLOOKUP($A129,方块表!$A:$S,MATCH(C$1,方块表!$1:$1,0),1),"")</f>
        <v>160</v>
      </c>
      <c r="D129">
        <f>IFERROR(VLOOKUP($A129,方块表!$A:$S,MATCH(D$1,方块表!$1:$1,0),1),"")</f>
        <v>14</v>
      </c>
      <c r="E129">
        <f>IFERROR(VLOOKUP($A129,方块表!$A:$S,MATCH(E$1,方块表!$1:$1,0),1),"")</f>
        <v>8</v>
      </c>
      <c r="F129">
        <f>IFERROR(VLOOKUP($A129,方块表!$A:$S,MATCH(F$1,方块表!$1:$1,0),1),"")</f>
        <v>4</v>
      </c>
      <c r="G129">
        <f>IFERROR(VLOOKUP($A129,方块表!$A:$S,MATCH(G$1,方块表!$1:$1,0),1),"")</f>
        <v>8</v>
      </c>
      <c r="H129">
        <f>IFERROR(VLOOKUP($A129,方块表!$A:$S,MATCH(H$1,方块表!$1:$1,0),1),"")</f>
        <v>1</v>
      </c>
      <c r="I129">
        <f>IFERROR(VLOOKUP($A129,方块表!$A:$S,MATCH(I$1,方块表!$1:$1,0),1),"")</f>
        <v>4</v>
      </c>
      <c r="J129" t="str">
        <f>IFERROR(VLOOKUP($A129,方块表!$A:$S,MATCH(J$1,方块表!$1:$1,0),1),"")</f>
        <v>无</v>
      </c>
      <c r="K129" t="str">
        <f>IFERROR(VLOOKUP($A129,方块表!$A:$S,MATCH(K$1,方块表!$1:$1,0),1),"")</f>
        <v>红色钢化玻璃窗格</v>
      </c>
    </row>
    <row r="130" spans="1:11">
      <c r="A130">
        <f>IF(ROW()-2&lt;=COUNT(方块表!E:E),ROW()-2,"")</f>
        <v>128</v>
      </c>
      <c r="B130">
        <f>IFERROR(VLOOKUP($A130,方块表!$A:$S,MATCH(B$1,方块表!$1:$1,0),1),"")</f>
        <v>416015</v>
      </c>
      <c r="C130">
        <f>IFERROR(VLOOKUP($A130,方块表!$A:$S,MATCH(C$1,方块表!$1:$1,0),1),"")</f>
        <v>160</v>
      </c>
      <c r="D130">
        <f>IFERROR(VLOOKUP($A130,方块表!$A:$S,MATCH(D$1,方块表!$1:$1,0),1),"")</f>
        <v>15</v>
      </c>
      <c r="E130">
        <f>IFERROR(VLOOKUP($A130,方块表!$A:$S,MATCH(E$1,方块表!$1:$1,0),1),"")</f>
        <v>8</v>
      </c>
      <c r="F130">
        <f>IFERROR(VLOOKUP($A130,方块表!$A:$S,MATCH(F$1,方块表!$1:$1,0),1),"")</f>
        <v>4</v>
      </c>
      <c r="G130">
        <f>IFERROR(VLOOKUP($A130,方块表!$A:$S,MATCH(G$1,方块表!$1:$1,0),1),"")</f>
        <v>8</v>
      </c>
      <c r="H130">
        <f>IFERROR(VLOOKUP($A130,方块表!$A:$S,MATCH(H$1,方块表!$1:$1,0),1),"")</f>
        <v>1</v>
      </c>
      <c r="I130">
        <f>IFERROR(VLOOKUP($A130,方块表!$A:$S,MATCH(I$1,方块表!$1:$1,0),1),"")</f>
        <v>4</v>
      </c>
      <c r="J130" t="str">
        <f>IFERROR(VLOOKUP($A130,方块表!$A:$S,MATCH(J$1,方块表!$1:$1,0),1),"")</f>
        <v>无</v>
      </c>
      <c r="K130" t="str">
        <f>IFERROR(VLOOKUP($A130,方块表!$A:$S,MATCH(K$1,方块表!$1:$1,0),1),"")</f>
        <v>黑色钢化玻璃窗格</v>
      </c>
    </row>
    <row r="131" spans="1:11">
      <c r="A131">
        <f>IF(ROW()-2&lt;=COUNT(方块表!E:E),ROW()-2,"")</f>
        <v>129</v>
      </c>
      <c r="B131">
        <f>IFERROR(VLOOKUP($A131,方块表!$A:$S,MATCH(B$1,方块表!$1:$1,0),1),"")</f>
        <v>203500</v>
      </c>
      <c r="C131">
        <f>IFERROR(VLOOKUP($A131,方块表!$A:$S,MATCH(C$1,方块表!$1:$1,0),1),"")</f>
        <v>35</v>
      </c>
      <c r="D131">
        <f>IFERROR(VLOOKUP($A131,方块表!$A:$S,MATCH(D$1,方块表!$1:$1,0),1),"")</f>
        <v>0</v>
      </c>
      <c r="E131">
        <f>IFERROR(VLOOKUP($A131,方块表!$A:$S,MATCH(E$1,方块表!$1:$1,0),1),"")</f>
        <v>4</v>
      </c>
      <c r="F131">
        <f>IFERROR(VLOOKUP($A131,方块表!$A:$S,MATCH(F$1,方块表!$1:$1,0),1),"")</f>
        <v>2</v>
      </c>
      <c r="G131">
        <f>IFERROR(VLOOKUP($A131,方块表!$A:$S,MATCH(G$1,方块表!$1:$1,0),1),"")</f>
        <v>4</v>
      </c>
      <c r="H131">
        <f>IFERROR(VLOOKUP($A131,方块表!$A:$S,MATCH(H$1,方块表!$1:$1,0),1),"")</f>
        <v>1</v>
      </c>
      <c r="I131">
        <f>IFERROR(VLOOKUP($A131,方块表!$A:$S,MATCH(I$1,方块表!$1:$1,0),1),"")</f>
        <v>5</v>
      </c>
      <c r="J131" t="str">
        <f>IFERROR(VLOOKUP($A131,方块表!$A:$S,MATCH(J$1,方块表!$1:$1,0),1),"")</f>
        <v>无</v>
      </c>
      <c r="K131" t="str">
        <f>IFERROR(VLOOKUP($A131,方块表!$A:$S,MATCH(K$1,方块表!$1:$1,0),1),"")</f>
        <v>白色羊毛</v>
      </c>
    </row>
    <row r="132" spans="1:11">
      <c r="A132">
        <f>IF(ROW()-2&lt;=COUNT(方块表!E:E),ROW()-2,"")</f>
        <v>130</v>
      </c>
      <c r="B132">
        <f>IFERROR(VLOOKUP($A132,方块表!$A:$S,MATCH(B$1,方块表!$1:$1,0),1),"")</f>
        <v>203501</v>
      </c>
      <c r="C132">
        <f>IFERROR(VLOOKUP($A132,方块表!$A:$S,MATCH(C$1,方块表!$1:$1,0),1),"")</f>
        <v>35</v>
      </c>
      <c r="D132">
        <f>IFERROR(VLOOKUP($A132,方块表!$A:$S,MATCH(D$1,方块表!$1:$1,0),1),"")</f>
        <v>1</v>
      </c>
      <c r="E132">
        <f>IFERROR(VLOOKUP($A132,方块表!$A:$S,MATCH(E$1,方块表!$1:$1,0),1),"")</f>
        <v>4</v>
      </c>
      <c r="F132">
        <f>IFERROR(VLOOKUP($A132,方块表!$A:$S,MATCH(F$1,方块表!$1:$1,0),1),"")</f>
        <v>2</v>
      </c>
      <c r="G132">
        <f>IFERROR(VLOOKUP($A132,方块表!$A:$S,MATCH(G$1,方块表!$1:$1,0),1),"")</f>
        <v>4</v>
      </c>
      <c r="H132">
        <f>IFERROR(VLOOKUP($A132,方块表!$A:$S,MATCH(H$1,方块表!$1:$1,0),1),"")</f>
        <v>1</v>
      </c>
      <c r="I132">
        <f>IFERROR(VLOOKUP($A132,方块表!$A:$S,MATCH(I$1,方块表!$1:$1,0),1),"")</f>
        <v>5</v>
      </c>
      <c r="J132" t="str">
        <f>IFERROR(VLOOKUP($A132,方块表!$A:$S,MATCH(J$1,方块表!$1:$1,0),1),"")</f>
        <v>无</v>
      </c>
      <c r="K132" t="str">
        <f>IFERROR(VLOOKUP($A132,方块表!$A:$S,MATCH(K$1,方块表!$1:$1,0),1),"")</f>
        <v>橙色羊毛</v>
      </c>
    </row>
    <row r="133" spans="1:11">
      <c r="A133">
        <f>IF(ROW()-2&lt;=COUNT(方块表!E:E),ROW()-2,"")</f>
        <v>131</v>
      </c>
      <c r="B133">
        <f>IFERROR(VLOOKUP($A133,方块表!$A:$S,MATCH(B$1,方块表!$1:$1,0),1),"")</f>
        <v>203502</v>
      </c>
      <c r="C133">
        <f>IFERROR(VLOOKUP($A133,方块表!$A:$S,MATCH(C$1,方块表!$1:$1,0),1),"")</f>
        <v>35</v>
      </c>
      <c r="D133">
        <f>IFERROR(VLOOKUP($A133,方块表!$A:$S,MATCH(D$1,方块表!$1:$1,0),1),"")</f>
        <v>2</v>
      </c>
      <c r="E133">
        <f>IFERROR(VLOOKUP($A133,方块表!$A:$S,MATCH(E$1,方块表!$1:$1,0),1),"")</f>
        <v>4</v>
      </c>
      <c r="F133">
        <f>IFERROR(VLOOKUP($A133,方块表!$A:$S,MATCH(F$1,方块表!$1:$1,0),1),"")</f>
        <v>2</v>
      </c>
      <c r="G133">
        <f>IFERROR(VLOOKUP($A133,方块表!$A:$S,MATCH(G$1,方块表!$1:$1,0),1),"")</f>
        <v>4</v>
      </c>
      <c r="H133">
        <f>IFERROR(VLOOKUP($A133,方块表!$A:$S,MATCH(H$1,方块表!$1:$1,0),1),"")</f>
        <v>1</v>
      </c>
      <c r="I133">
        <f>IFERROR(VLOOKUP($A133,方块表!$A:$S,MATCH(I$1,方块表!$1:$1,0),1),"")</f>
        <v>5</v>
      </c>
      <c r="J133" t="str">
        <f>IFERROR(VLOOKUP($A133,方块表!$A:$S,MATCH(J$1,方块表!$1:$1,0),1),"")</f>
        <v>无</v>
      </c>
      <c r="K133" t="str">
        <f>IFERROR(VLOOKUP($A133,方块表!$A:$S,MATCH(K$1,方块表!$1:$1,0),1),"")</f>
        <v>品红色羊毛</v>
      </c>
    </row>
    <row r="134" spans="1:11">
      <c r="A134">
        <f>IF(ROW()-2&lt;=COUNT(方块表!E:E),ROW()-2,"")</f>
        <v>132</v>
      </c>
      <c r="B134">
        <f>IFERROR(VLOOKUP($A134,方块表!$A:$S,MATCH(B$1,方块表!$1:$1,0),1),"")</f>
        <v>203503</v>
      </c>
      <c r="C134">
        <f>IFERROR(VLOOKUP($A134,方块表!$A:$S,MATCH(C$1,方块表!$1:$1,0),1),"")</f>
        <v>35</v>
      </c>
      <c r="D134">
        <f>IFERROR(VLOOKUP($A134,方块表!$A:$S,MATCH(D$1,方块表!$1:$1,0),1),"")</f>
        <v>3</v>
      </c>
      <c r="E134">
        <f>IFERROR(VLOOKUP($A134,方块表!$A:$S,MATCH(E$1,方块表!$1:$1,0),1),"")</f>
        <v>4</v>
      </c>
      <c r="F134">
        <f>IFERROR(VLOOKUP($A134,方块表!$A:$S,MATCH(F$1,方块表!$1:$1,0),1),"")</f>
        <v>2</v>
      </c>
      <c r="G134">
        <f>IFERROR(VLOOKUP($A134,方块表!$A:$S,MATCH(G$1,方块表!$1:$1,0),1),"")</f>
        <v>4</v>
      </c>
      <c r="H134">
        <f>IFERROR(VLOOKUP($A134,方块表!$A:$S,MATCH(H$1,方块表!$1:$1,0),1),"")</f>
        <v>1</v>
      </c>
      <c r="I134">
        <f>IFERROR(VLOOKUP($A134,方块表!$A:$S,MATCH(I$1,方块表!$1:$1,0),1),"")</f>
        <v>5</v>
      </c>
      <c r="J134" t="str">
        <f>IFERROR(VLOOKUP($A134,方块表!$A:$S,MATCH(J$1,方块表!$1:$1,0),1),"")</f>
        <v>无</v>
      </c>
      <c r="K134" t="str">
        <f>IFERROR(VLOOKUP($A134,方块表!$A:$S,MATCH(K$1,方块表!$1:$1,0),1),"")</f>
        <v>浅蓝色羊毛</v>
      </c>
    </row>
    <row r="135" spans="1:11">
      <c r="A135">
        <f>IF(ROW()-2&lt;=COUNT(方块表!E:E),ROW()-2,"")</f>
        <v>133</v>
      </c>
      <c r="B135">
        <f>IFERROR(VLOOKUP($A135,方块表!$A:$S,MATCH(B$1,方块表!$1:$1,0),1),"")</f>
        <v>203504</v>
      </c>
      <c r="C135">
        <f>IFERROR(VLOOKUP($A135,方块表!$A:$S,MATCH(C$1,方块表!$1:$1,0),1),"")</f>
        <v>35</v>
      </c>
      <c r="D135">
        <f>IFERROR(VLOOKUP($A135,方块表!$A:$S,MATCH(D$1,方块表!$1:$1,0),1),"")</f>
        <v>4</v>
      </c>
      <c r="E135">
        <f>IFERROR(VLOOKUP($A135,方块表!$A:$S,MATCH(E$1,方块表!$1:$1,0),1),"")</f>
        <v>4</v>
      </c>
      <c r="F135">
        <f>IFERROR(VLOOKUP($A135,方块表!$A:$S,MATCH(F$1,方块表!$1:$1,0),1),"")</f>
        <v>2</v>
      </c>
      <c r="G135">
        <f>IFERROR(VLOOKUP($A135,方块表!$A:$S,MATCH(G$1,方块表!$1:$1,0),1),"")</f>
        <v>4</v>
      </c>
      <c r="H135">
        <f>IFERROR(VLOOKUP($A135,方块表!$A:$S,MATCH(H$1,方块表!$1:$1,0),1),"")</f>
        <v>1</v>
      </c>
      <c r="I135">
        <f>IFERROR(VLOOKUP($A135,方块表!$A:$S,MATCH(I$1,方块表!$1:$1,0),1),"")</f>
        <v>5</v>
      </c>
      <c r="J135" t="str">
        <f>IFERROR(VLOOKUP($A135,方块表!$A:$S,MATCH(J$1,方块表!$1:$1,0),1),"")</f>
        <v>无</v>
      </c>
      <c r="K135" t="str">
        <f>IFERROR(VLOOKUP($A135,方块表!$A:$S,MATCH(K$1,方块表!$1:$1,0),1),"")</f>
        <v>黄色羊毛</v>
      </c>
    </row>
    <row r="136" spans="1:11">
      <c r="A136">
        <f>IF(ROW()-2&lt;=COUNT(方块表!E:E),ROW()-2,"")</f>
        <v>134</v>
      </c>
      <c r="B136">
        <f>IFERROR(VLOOKUP($A136,方块表!$A:$S,MATCH(B$1,方块表!$1:$1,0),1),"")</f>
        <v>203505</v>
      </c>
      <c r="C136">
        <f>IFERROR(VLOOKUP($A136,方块表!$A:$S,MATCH(C$1,方块表!$1:$1,0),1),"")</f>
        <v>35</v>
      </c>
      <c r="D136">
        <f>IFERROR(VLOOKUP($A136,方块表!$A:$S,MATCH(D$1,方块表!$1:$1,0),1),"")</f>
        <v>5</v>
      </c>
      <c r="E136">
        <f>IFERROR(VLOOKUP($A136,方块表!$A:$S,MATCH(E$1,方块表!$1:$1,0),1),"")</f>
        <v>4</v>
      </c>
      <c r="F136">
        <f>IFERROR(VLOOKUP($A136,方块表!$A:$S,MATCH(F$1,方块表!$1:$1,0),1),"")</f>
        <v>2</v>
      </c>
      <c r="G136">
        <f>IFERROR(VLOOKUP($A136,方块表!$A:$S,MATCH(G$1,方块表!$1:$1,0),1),"")</f>
        <v>4</v>
      </c>
      <c r="H136">
        <f>IFERROR(VLOOKUP($A136,方块表!$A:$S,MATCH(H$1,方块表!$1:$1,0),1),"")</f>
        <v>1</v>
      </c>
      <c r="I136">
        <f>IFERROR(VLOOKUP($A136,方块表!$A:$S,MATCH(I$1,方块表!$1:$1,0),1),"")</f>
        <v>5</v>
      </c>
      <c r="J136" t="str">
        <f>IFERROR(VLOOKUP($A136,方块表!$A:$S,MATCH(J$1,方块表!$1:$1,0),1),"")</f>
        <v>无</v>
      </c>
      <c r="K136" t="str">
        <f>IFERROR(VLOOKUP($A136,方块表!$A:$S,MATCH(K$1,方块表!$1:$1,0),1),"")</f>
        <v>浅绿色羊毛</v>
      </c>
    </row>
    <row r="137" spans="1:11">
      <c r="A137">
        <f>IF(ROW()-2&lt;=COUNT(方块表!E:E),ROW()-2,"")</f>
        <v>135</v>
      </c>
      <c r="B137">
        <f>IFERROR(VLOOKUP($A137,方块表!$A:$S,MATCH(B$1,方块表!$1:$1,0),1),"")</f>
        <v>203506</v>
      </c>
      <c r="C137">
        <f>IFERROR(VLOOKUP($A137,方块表!$A:$S,MATCH(C$1,方块表!$1:$1,0),1),"")</f>
        <v>35</v>
      </c>
      <c r="D137">
        <f>IFERROR(VLOOKUP($A137,方块表!$A:$S,MATCH(D$1,方块表!$1:$1,0),1),"")</f>
        <v>6</v>
      </c>
      <c r="E137">
        <f>IFERROR(VLOOKUP($A137,方块表!$A:$S,MATCH(E$1,方块表!$1:$1,0),1),"")</f>
        <v>4</v>
      </c>
      <c r="F137">
        <f>IFERROR(VLOOKUP($A137,方块表!$A:$S,MATCH(F$1,方块表!$1:$1,0),1),"")</f>
        <v>2</v>
      </c>
      <c r="G137">
        <f>IFERROR(VLOOKUP($A137,方块表!$A:$S,MATCH(G$1,方块表!$1:$1,0),1),"")</f>
        <v>4</v>
      </c>
      <c r="H137">
        <f>IFERROR(VLOOKUP($A137,方块表!$A:$S,MATCH(H$1,方块表!$1:$1,0),1),"")</f>
        <v>1</v>
      </c>
      <c r="I137">
        <f>IFERROR(VLOOKUP($A137,方块表!$A:$S,MATCH(I$1,方块表!$1:$1,0),1),"")</f>
        <v>5</v>
      </c>
      <c r="J137" t="str">
        <f>IFERROR(VLOOKUP($A137,方块表!$A:$S,MATCH(J$1,方块表!$1:$1,0),1),"")</f>
        <v>无</v>
      </c>
      <c r="K137" t="str">
        <f>IFERROR(VLOOKUP($A137,方块表!$A:$S,MATCH(K$1,方块表!$1:$1,0),1),"")</f>
        <v>粉色羊毛</v>
      </c>
    </row>
    <row r="138" spans="1:11">
      <c r="A138">
        <f>IF(ROW()-2&lt;=COUNT(方块表!E:E),ROW()-2,"")</f>
        <v>136</v>
      </c>
      <c r="B138">
        <f>IFERROR(VLOOKUP($A138,方块表!$A:$S,MATCH(B$1,方块表!$1:$1,0),1),"")</f>
        <v>203507</v>
      </c>
      <c r="C138">
        <f>IFERROR(VLOOKUP($A138,方块表!$A:$S,MATCH(C$1,方块表!$1:$1,0),1),"")</f>
        <v>35</v>
      </c>
      <c r="D138">
        <f>IFERROR(VLOOKUP($A138,方块表!$A:$S,MATCH(D$1,方块表!$1:$1,0),1),"")</f>
        <v>7</v>
      </c>
      <c r="E138">
        <f>IFERROR(VLOOKUP($A138,方块表!$A:$S,MATCH(E$1,方块表!$1:$1,0),1),"")</f>
        <v>4</v>
      </c>
      <c r="F138">
        <f>IFERROR(VLOOKUP($A138,方块表!$A:$S,MATCH(F$1,方块表!$1:$1,0),1),"")</f>
        <v>2</v>
      </c>
      <c r="G138">
        <f>IFERROR(VLOOKUP($A138,方块表!$A:$S,MATCH(G$1,方块表!$1:$1,0),1),"")</f>
        <v>4</v>
      </c>
      <c r="H138">
        <f>IFERROR(VLOOKUP($A138,方块表!$A:$S,MATCH(H$1,方块表!$1:$1,0),1),"")</f>
        <v>1</v>
      </c>
      <c r="I138">
        <f>IFERROR(VLOOKUP($A138,方块表!$A:$S,MATCH(I$1,方块表!$1:$1,0),1),"")</f>
        <v>5</v>
      </c>
      <c r="J138" t="str">
        <f>IFERROR(VLOOKUP($A138,方块表!$A:$S,MATCH(J$1,方块表!$1:$1,0),1),"")</f>
        <v>无</v>
      </c>
      <c r="K138" t="str">
        <f>IFERROR(VLOOKUP($A138,方块表!$A:$S,MATCH(K$1,方块表!$1:$1,0),1),"")</f>
        <v>灰色羊毛</v>
      </c>
    </row>
    <row r="139" spans="1:11">
      <c r="A139">
        <f>IF(ROW()-2&lt;=COUNT(方块表!E:E),ROW()-2,"")</f>
        <v>137</v>
      </c>
      <c r="B139">
        <f>IFERROR(VLOOKUP($A139,方块表!$A:$S,MATCH(B$1,方块表!$1:$1,0),1),"")</f>
        <v>203508</v>
      </c>
      <c r="C139">
        <f>IFERROR(VLOOKUP($A139,方块表!$A:$S,MATCH(C$1,方块表!$1:$1,0),1),"")</f>
        <v>35</v>
      </c>
      <c r="D139">
        <f>IFERROR(VLOOKUP($A139,方块表!$A:$S,MATCH(D$1,方块表!$1:$1,0),1),"")</f>
        <v>8</v>
      </c>
      <c r="E139">
        <f>IFERROR(VLOOKUP($A139,方块表!$A:$S,MATCH(E$1,方块表!$1:$1,0),1),"")</f>
        <v>4</v>
      </c>
      <c r="F139">
        <f>IFERROR(VLOOKUP($A139,方块表!$A:$S,MATCH(F$1,方块表!$1:$1,0),1),"")</f>
        <v>2</v>
      </c>
      <c r="G139">
        <f>IFERROR(VLOOKUP($A139,方块表!$A:$S,MATCH(G$1,方块表!$1:$1,0),1),"")</f>
        <v>4</v>
      </c>
      <c r="H139">
        <f>IFERROR(VLOOKUP($A139,方块表!$A:$S,MATCH(H$1,方块表!$1:$1,0),1),"")</f>
        <v>1</v>
      </c>
      <c r="I139">
        <f>IFERROR(VLOOKUP($A139,方块表!$A:$S,MATCH(I$1,方块表!$1:$1,0),1),"")</f>
        <v>5</v>
      </c>
      <c r="J139" t="str">
        <f>IFERROR(VLOOKUP($A139,方块表!$A:$S,MATCH(J$1,方块表!$1:$1,0),1),"")</f>
        <v>无</v>
      </c>
      <c r="K139" t="str">
        <f>IFERROR(VLOOKUP($A139,方块表!$A:$S,MATCH(K$1,方块表!$1:$1,0),1),"")</f>
        <v>浅灰色羊毛</v>
      </c>
    </row>
    <row r="140" spans="1:11">
      <c r="A140">
        <f>IF(ROW()-2&lt;=COUNT(方块表!E:E),ROW()-2,"")</f>
        <v>138</v>
      </c>
      <c r="B140">
        <f>IFERROR(VLOOKUP($A140,方块表!$A:$S,MATCH(B$1,方块表!$1:$1,0),1),"")</f>
        <v>203509</v>
      </c>
      <c r="C140">
        <f>IFERROR(VLOOKUP($A140,方块表!$A:$S,MATCH(C$1,方块表!$1:$1,0),1),"")</f>
        <v>35</v>
      </c>
      <c r="D140">
        <f>IFERROR(VLOOKUP($A140,方块表!$A:$S,MATCH(D$1,方块表!$1:$1,0),1),"")</f>
        <v>9</v>
      </c>
      <c r="E140">
        <f>IFERROR(VLOOKUP($A140,方块表!$A:$S,MATCH(E$1,方块表!$1:$1,0),1),"")</f>
        <v>4</v>
      </c>
      <c r="F140">
        <f>IFERROR(VLOOKUP($A140,方块表!$A:$S,MATCH(F$1,方块表!$1:$1,0),1),"")</f>
        <v>2</v>
      </c>
      <c r="G140">
        <f>IFERROR(VLOOKUP($A140,方块表!$A:$S,MATCH(G$1,方块表!$1:$1,0),1),"")</f>
        <v>4</v>
      </c>
      <c r="H140">
        <f>IFERROR(VLOOKUP($A140,方块表!$A:$S,MATCH(H$1,方块表!$1:$1,0),1),"")</f>
        <v>1</v>
      </c>
      <c r="I140">
        <f>IFERROR(VLOOKUP($A140,方块表!$A:$S,MATCH(I$1,方块表!$1:$1,0),1),"")</f>
        <v>5</v>
      </c>
      <c r="J140" t="str">
        <f>IFERROR(VLOOKUP($A140,方块表!$A:$S,MATCH(J$1,方块表!$1:$1,0),1),"")</f>
        <v>无</v>
      </c>
      <c r="K140" t="str">
        <f>IFERROR(VLOOKUP($A140,方块表!$A:$S,MATCH(K$1,方块表!$1:$1,0),1),"")</f>
        <v>青色羊毛</v>
      </c>
    </row>
    <row r="141" spans="1:11">
      <c r="A141">
        <f>IF(ROW()-2&lt;=COUNT(方块表!E:E),ROW()-2,"")</f>
        <v>139</v>
      </c>
      <c r="B141">
        <f>IFERROR(VLOOKUP($A141,方块表!$A:$S,MATCH(B$1,方块表!$1:$1,0),1),"")</f>
        <v>203510</v>
      </c>
      <c r="C141">
        <f>IFERROR(VLOOKUP($A141,方块表!$A:$S,MATCH(C$1,方块表!$1:$1,0),1),"")</f>
        <v>35</v>
      </c>
      <c r="D141">
        <f>IFERROR(VLOOKUP($A141,方块表!$A:$S,MATCH(D$1,方块表!$1:$1,0),1),"")</f>
        <v>10</v>
      </c>
      <c r="E141">
        <f>IFERROR(VLOOKUP($A141,方块表!$A:$S,MATCH(E$1,方块表!$1:$1,0),1),"")</f>
        <v>4</v>
      </c>
      <c r="F141">
        <f>IFERROR(VLOOKUP($A141,方块表!$A:$S,MATCH(F$1,方块表!$1:$1,0),1),"")</f>
        <v>2</v>
      </c>
      <c r="G141">
        <f>IFERROR(VLOOKUP($A141,方块表!$A:$S,MATCH(G$1,方块表!$1:$1,0),1),"")</f>
        <v>4</v>
      </c>
      <c r="H141">
        <f>IFERROR(VLOOKUP($A141,方块表!$A:$S,MATCH(H$1,方块表!$1:$1,0),1),"")</f>
        <v>1</v>
      </c>
      <c r="I141">
        <f>IFERROR(VLOOKUP($A141,方块表!$A:$S,MATCH(I$1,方块表!$1:$1,0),1),"")</f>
        <v>5</v>
      </c>
      <c r="J141" t="str">
        <f>IFERROR(VLOOKUP($A141,方块表!$A:$S,MATCH(J$1,方块表!$1:$1,0),1),"")</f>
        <v>无</v>
      </c>
      <c r="K141" t="str">
        <f>IFERROR(VLOOKUP($A141,方块表!$A:$S,MATCH(K$1,方块表!$1:$1,0),1),"")</f>
        <v>紫色羊毛</v>
      </c>
    </row>
    <row r="142" spans="1:11">
      <c r="A142">
        <f>IF(ROW()-2&lt;=COUNT(方块表!E:E),ROW()-2,"")</f>
        <v>140</v>
      </c>
      <c r="B142">
        <f>IFERROR(VLOOKUP($A142,方块表!$A:$S,MATCH(B$1,方块表!$1:$1,0),1),"")</f>
        <v>203511</v>
      </c>
      <c r="C142">
        <f>IFERROR(VLOOKUP($A142,方块表!$A:$S,MATCH(C$1,方块表!$1:$1,0),1),"")</f>
        <v>35</v>
      </c>
      <c r="D142">
        <f>IFERROR(VLOOKUP($A142,方块表!$A:$S,MATCH(D$1,方块表!$1:$1,0),1),"")</f>
        <v>11</v>
      </c>
      <c r="E142">
        <f>IFERROR(VLOOKUP($A142,方块表!$A:$S,MATCH(E$1,方块表!$1:$1,0),1),"")</f>
        <v>4</v>
      </c>
      <c r="F142">
        <f>IFERROR(VLOOKUP($A142,方块表!$A:$S,MATCH(F$1,方块表!$1:$1,0),1),"")</f>
        <v>2</v>
      </c>
      <c r="G142">
        <f>IFERROR(VLOOKUP($A142,方块表!$A:$S,MATCH(G$1,方块表!$1:$1,0),1),"")</f>
        <v>4</v>
      </c>
      <c r="H142">
        <f>IFERROR(VLOOKUP($A142,方块表!$A:$S,MATCH(H$1,方块表!$1:$1,0),1),"")</f>
        <v>1</v>
      </c>
      <c r="I142">
        <f>IFERROR(VLOOKUP($A142,方块表!$A:$S,MATCH(I$1,方块表!$1:$1,0),1),"")</f>
        <v>5</v>
      </c>
      <c r="J142" t="str">
        <f>IFERROR(VLOOKUP($A142,方块表!$A:$S,MATCH(J$1,方块表!$1:$1,0),1),"")</f>
        <v>无</v>
      </c>
      <c r="K142" t="str">
        <f>IFERROR(VLOOKUP($A142,方块表!$A:$S,MATCH(K$1,方块表!$1:$1,0),1),"")</f>
        <v>蓝色羊毛</v>
      </c>
    </row>
    <row r="143" spans="1:11">
      <c r="A143">
        <f>IF(ROW()-2&lt;=COUNT(方块表!E:E),ROW()-2,"")</f>
        <v>141</v>
      </c>
      <c r="B143">
        <f>IFERROR(VLOOKUP($A143,方块表!$A:$S,MATCH(B$1,方块表!$1:$1,0),1),"")</f>
        <v>203512</v>
      </c>
      <c r="C143">
        <f>IFERROR(VLOOKUP($A143,方块表!$A:$S,MATCH(C$1,方块表!$1:$1,0),1),"")</f>
        <v>35</v>
      </c>
      <c r="D143">
        <f>IFERROR(VLOOKUP($A143,方块表!$A:$S,MATCH(D$1,方块表!$1:$1,0),1),"")</f>
        <v>12</v>
      </c>
      <c r="E143">
        <f>IFERROR(VLOOKUP($A143,方块表!$A:$S,MATCH(E$1,方块表!$1:$1,0),1),"")</f>
        <v>4</v>
      </c>
      <c r="F143">
        <f>IFERROR(VLOOKUP($A143,方块表!$A:$S,MATCH(F$1,方块表!$1:$1,0),1),"")</f>
        <v>2</v>
      </c>
      <c r="G143">
        <f>IFERROR(VLOOKUP($A143,方块表!$A:$S,MATCH(G$1,方块表!$1:$1,0),1),"")</f>
        <v>4</v>
      </c>
      <c r="H143">
        <f>IFERROR(VLOOKUP($A143,方块表!$A:$S,MATCH(H$1,方块表!$1:$1,0),1),"")</f>
        <v>1</v>
      </c>
      <c r="I143">
        <f>IFERROR(VLOOKUP($A143,方块表!$A:$S,MATCH(I$1,方块表!$1:$1,0),1),"")</f>
        <v>5</v>
      </c>
      <c r="J143" t="str">
        <f>IFERROR(VLOOKUP($A143,方块表!$A:$S,MATCH(J$1,方块表!$1:$1,0),1),"")</f>
        <v>无</v>
      </c>
      <c r="K143" t="str">
        <f>IFERROR(VLOOKUP($A143,方块表!$A:$S,MATCH(K$1,方块表!$1:$1,0),1),"")</f>
        <v>棕色羊毛</v>
      </c>
    </row>
    <row r="144" spans="1:11">
      <c r="A144">
        <f>IF(ROW()-2&lt;=COUNT(方块表!E:E),ROW()-2,"")</f>
        <v>142</v>
      </c>
      <c r="B144">
        <f>IFERROR(VLOOKUP($A144,方块表!$A:$S,MATCH(B$1,方块表!$1:$1,0),1),"")</f>
        <v>203513</v>
      </c>
      <c r="C144">
        <f>IFERROR(VLOOKUP($A144,方块表!$A:$S,MATCH(C$1,方块表!$1:$1,0),1),"")</f>
        <v>35</v>
      </c>
      <c r="D144">
        <f>IFERROR(VLOOKUP($A144,方块表!$A:$S,MATCH(D$1,方块表!$1:$1,0),1),"")</f>
        <v>13</v>
      </c>
      <c r="E144">
        <f>IFERROR(VLOOKUP($A144,方块表!$A:$S,MATCH(E$1,方块表!$1:$1,0),1),"")</f>
        <v>4</v>
      </c>
      <c r="F144">
        <f>IFERROR(VLOOKUP($A144,方块表!$A:$S,MATCH(F$1,方块表!$1:$1,0),1),"")</f>
        <v>2</v>
      </c>
      <c r="G144">
        <f>IFERROR(VLOOKUP($A144,方块表!$A:$S,MATCH(G$1,方块表!$1:$1,0),1),"")</f>
        <v>4</v>
      </c>
      <c r="H144">
        <f>IFERROR(VLOOKUP($A144,方块表!$A:$S,MATCH(H$1,方块表!$1:$1,0),1),"")</f>
        <v>1</v>
      </c>
      <c r="I144">
        <f>IFERROR(VLOOKUP($A144,方块表!$A:$S,MATCH(I$1,方块表!$1:$1,0),1),"")</f>
        <v>5</v>
      </c>
      <c r="J144" t="str">
        <f>IFERROR(VLOOKUP($A144,方块表!$A:$S,MATCH(J$1,方块表!$1:$1,0),1),"")</f>
        <v>无</v>
      </c>
      <c r="K144" t="str">
        <f>IFERROR(VLOOKUP($A144,方块表!$A:$S,MATCH(K$1,方块表!$1:$1,0),1),"")</f>
        <v>绿色羊毛</v>
      </c>
    </row>
    <row r="145" spans="1:11">
      <c r="A145">
        <f>IF(ROW()-2&lt;=COUNT(方块表!E:E),ROW()-2,"")</f>
        <v>143</v>
      </c>
      <c r="B145">
        <f>IFERROR(VLOOKUP($A145,方块表!$A:$S,MATCH(B$1,方块表!$1:$1,0),1),"")</f>
        <v>203514</v>
      </c>
      <c r="C145">
        <f>IFERROR(VLOOKUP($A145,方块表!$A:$S,MATCH(C$1,方块表!$1:$1,0),1),"")</f>
        <v>35</v>
      </c>
      <c r="D145">
        <f>IFERROR(VLOOKUP($A145,方块表!$A:$S,MATCH(D$1,方块表!$1:$1,0),1),"")</f>
        <v>14</v>
      </c>
      <c r="E145">
        <f>IFERROR(VLOOKUP($A145,方块表!$A:$S,MATCH(E$1,方块表!$1:$1,0),1),"")</f>
        <v>4</v>
      </c>
      <c r="F145">
        <f>IFERROR(VLOOKUP($A145,方块表!$A:$S,MATCH(F$1,方块表!$1:$1,0),1),"")</f>
        <v>2</v>
      </c>
      <c r="G145">
        <f>IFERROR(VLOOKUP($A145,方块表!$A:$S,MATCH(G$1,方块表!$1:$1,0),1),"")</f>
        <v>4</v>
      </c>
      <c r="H145">
        <f>IFERROR(VLOOKUP($A145,方块表!$A:$S,MATCH(H$1,方块表!$1:$1,0),1),"")</f>
        <v>1</v>
      </c>
      <c r="I145">
        <f>IFERROR(VLOOKUP($A145,方块表!$A:$S,MATCH(I$1,方块表!$1:$1,0),1),"")</f>
        <v>5</v>
      </c>
      <c r="J145" t="str">
        <f>IFERROR(VLOOKUP($A145,方块表!$A:$S,MATCH(J$1,方块表!$1:$1,0),1),"")</f>
        <v>无</v>
      </c>
      <c r="K145" t="str">
        <f>IFERROR(VLOOKUP($A145,方块表!$A:$S,MATCH(K$1,方块表!$1:$1,0),1),"")</f>
        <v>红色羊毛</v>
      </c>
    </row>
    <row r="146" spans="1:11">
      <c r="A146">
        <f>IF(ROW()-2&lt;=COUNT(方块表!E:E),ROW()-2,"")</f>
        <v>144</v>
      </c>
      <c r="B146">
        <f>IFERROR(VLOOKUP($A146,方块表!$A:$S,MATCH(B$1,方块表!$1:$1,0),1),"")</f>
        <v>203515</v>
      </c>
      <c r="C146">
        <f>IFERROR(VLOOKUP($A146,方块表!$A:$S,MATCH(C$1,方块表!$1:$1,0),1),"")</f>
        <v>35</v>
      </c>
      <c r="D146">
        <f>IFERROR(VLOOKUP($A146,方块表!$A:$S,MATCH(D$1,方块表!$1:$1,0),1),"")</f>
        <v>15</v>
      </c>
      <c r="E146">
        <f>IFERROR(VLOOKUP($A146,方块表!$A:$S,MATCH(E$1,方块表!$1:$1,0),1),"")</f>
        <v>4</v>
      </c>
      <c r="F146">
        <f>IFERROR(VLOOKUP($A146,方块表!$A:$S,MATCH(F$1,方块表!$1:$1,0),1),"")</f>
        <v>2</v>
      </c>
      <c r="G146">
        <f>IFERROR(VLOOKUP($A146,方块表!$A:$S,MATCH(G$1,方块表!$1:$1,0),1),"")</f>
        <v>4</v>
      </c>
      <c r="H146">
        <f>IFERROR(VLOOKUP($A146,方块表!$A:$S,MATCH(H$1,方块表!$1:$1,0),1),"")</f>
        <v>1</v>
      </c>
      <c r="I146">
        <f>IFERROR(VLOOKUP($A146,方块表!$A:$S,MATCH(I$1,方块表!$1:$1,0),1),"")</f>
        <v>5</v>
      </c>
      <c r="J146" t="str">
        <f>IFERROR(VLOOKUP($A146,方块表!$A:$S,MATCH(J$1,方块表!$1:$1,0),1),"")</f>
        <v>无</v>
      </c>
      <c r="K146" t="str">
        <f>IFERROR(VLOOKUP($A146,方块表!$A:$S,MATCH(K$1,方块表!$1:$1,0),1),"")</f>
        <v>黑色羊毛</v>
      </c>
    </row>
    <row r="147" spans="1:11">
      <c r="A147">
        <f>IF(ROW()-2&lt;=COUNT(方块表!E:E),ROW()-2,"")</f>
        <v>145</v>
      </c>
      <c r="B147">
        <f>IFERROR(VLOOKUP($A147,方块表!$A:$S,MATCH(B$1,方块表!$1:$1,0),1),"")</f>
        <v>217100</v>
      </c>
      <c r="C147">
        <f>IFERROR(VLOOKUP($A147,方块表!$A:$S,MATCH(C$1,方块表!$1:$1,0),1),"")</f>
        <v>171</v>
      </c>
      <c r="D147">
        <f>IFERROR(VLOOKUP($A147,方块表!$A:$S,MATCH(D$1,方块表!$1:$1,0),1),"")</f>
        <v>0</v>
      </c>
      <c r="E147">
        <f>IFERROR(VLOOKUP($A147,方块表!$A:$S,MATCH(E$1,方块表!$1:$1,0),1),"")</f>
        <v>4</v>
      </c>
      <c r="F147">
        <f>IFERROR(VLOOKUP($A147,方块表!$A:$S,MATCH(F$1,方块表!$1:$1,0),1),"")</f>
        <v>2</v>
      </c>
      <c r="G147">
        <f>IFERROR(VLOOKUP($A147,方块表!$A:$S,MATCH(G$1,方块表!$1:$1,0),1),"")</f>
        <v>4</v>
      </c>
      <c r="H147">
        <f>IFERROR(VLOOKUP($A147,方块表!$A:$S,MATCH(H$1,方块表!$1:$1,0),1),"")</f>
        <v>1</v>
      </c>
      <c r="I147">
        <f>IFERROR(VLOOKUP($A147,方块表!$A:$S,MATCH(I$1,方块表!$1:$1,0),1),"")</f>
        <v>5</v>
      </c>
      <c r="J147" t="str">
        <f>IFERROR(VLOOKUP($A147,方块表!$A:$S,MATCH(J$1,方块表!$1:$1,0),1),"")</f>
        <v>地毯</v>
      </c>
      <c r="K147" t="str">
        <f>IFERROR(VLOOKUP($A147,方块表!$A:$S,MATCH(K$1,方块表!$1:$1,0),1),"")</f>
        <v>白色地毯</v>
      </c>
    </row>
    <row r="148" spans="1:11">
      <c r="A148">
        <f>IF(ROW()-2&lt;=COUNT(方块表!E:E),ROW()-2,"")</f>
        <v>146</v>
      </c>
      <c r="B148">
        <f>IFERROR(VLOOKUP($A148,方块表!$A:$S,MATCH(B$1,方块表!$1:$1,0),1),"")</f>
        <v>217101</v>
      </c>
      <c r="C148">
        <f>IFERROR(VLOOKUP($A148,方块表!$A:$S,MATCH(C$1,方块表!$1:$1,0),1),"")</f>
        <v>171</v>
      </c>
      <c r="D148">
        <f>IFERROR(VLOOKUP($A148,方块表!$A:$S,MATCH(D$1,方块表!$1:$1,0),1),"")</f>
        <v>1</v>
      </c>
      <c r="E148">
        <f>IFERROR(VLOOKUP($A148,方块表!$A:$S,MATCH(E$1,方块表!$1:$1,0),1),"")</f>
        <v>4</v>
      </c>
      <c r="F148">
        <f>IFERROR(VLOOKUP($A148,方块表!$A:$S,MATCH(F$1,方块表!$1:$1,0),1),"")</f>
        <v>2</v>
      </c>
      <c r="G148">
        <f>IFERROR(VLOOKUP($A148,方块表!$A:$S,MATCH(G$1,方块表!$1:$1,0),1),"")</f>
        <v>4</v>
      </c>
      <c r="H148">
        <f>IFERROR(VLOOKUP($A148,方块表!$A:$S,MATCH(H$1,方块表!$1:$1,0),1),"")</f>
        <v>1</v>
      </c>
      <c r="I148">
        <f>IFERROR(VLOOKUP($A148,方块表!$A:$S,MATCH(I$1,方块表!$1:$1,0),1),"")</f>
        <v>5</v>
      </c>
      <c r="J148" t="str">
        <f>IFERROR(VLOOKUP($A148,方块表!$A:$S,MATCH(J$1,方块表!$1:$1,0),1),"")</f>
        <v>地毯</v>
      </c>
      <c r="K148" t="str">
        <f>IFERROR(VLOOKUP($A148,方块表!$A:$S,MATCH(K$1,方块表!$1:$1,0),1),"")</f>
        <v>橙色地毯</v>
      </c>
    </row>
    <row r="149" spans="1:11">
      <c r="A149">
        <f>IF(ROW()-2&lt;=COUNT(方块表!E:E),ROW()-2,"")</f>
        <v>147</v>
      </c>
      <c r="B149">
        <f>IFERROR(VLOOKUP($A149,方块表!$A:$S,MATCH(B$1,方块表!$1:$1,0),1),"")</f>
        <v>217102</v>
      </c>
      <c r="C149">
        <f>IFERROR(VLOOKUP($A149,方块表!$A:$S,MATCH(C$1,方块表!$1:$1,0),1),"")</f>
        <v>171</v>
      </c>
      <c r="D149">
        <f>IFERROR(VLOOKUP($A149,方块表!$A:$S,MATCH(D$1,方块表!$1:$1,0),1),"")</f>
        <v>2</v>
      </c>
      <c r="E149">
        <f>IFERROR(VLOOKUP($A149,方块表!$A:$S,MATCH(E$1,方块表!$1:$1,0),1),"")</f>
        <v>4</v>
      </c>
      <c r="F149">
        <f>IFERROR(VLOOKUP($A149,方块表!$A:$S,MATCH(F$1,方块表!$1:$1,0),1),"")</f>
        <v>2</v>
      </c>
      <c r="G149">
        <f>IFERROR(VLOOKUP($A149,方块表!$A:$S,MATCH(G$1,方块表!$1:$1,0),1),"")</f>
        <v>4</v>
      </c>
      <c r="H149">
        <f>IFERROR(VLOOKUP($A149,方块表!$A:$S,MATCH(H$1,方块表!$1:$1,0),1),"")</f>
        <v>1</v>
      </c>
      <c r="I149">
        <f>IFERROR(VLOOKUP($A149,方块表!$A:$S,MATCH(I$1,方块表!$1:$1,0),1),"")</f>
        <v>5</v>
      </c>
      <c r="J149" t="str">
        <f>IFERROR(VLOOKUP($A149,方块表!$A:$S,MATCH(J$1,方块表!$1:$1,0),1),"")</f>
        <v>地毯</v>
      </c>
      <c r="K149" t="str">
        <f>IFERROR(VLOOKUP($A149,方块表!$A:$S,MATCH(K$1,方块表!$1:$1,0),1),"")</f>
        <v>品红色地毯</v>
      </c>
    </row>
    <row r="150" spans="1:11">
      <c r="A150">
        <f>IF(ROW()-2&lt;=COUNT(方块表!E:E),ROW()-2,"")</f>
        <v>148</v>
      </c>
      <c r="B150">
        <f>IFERROR(VLOOKUP($A150,方块表!$A:$S,MATCH(B$1,方块表!$1:$1,0),1),"")</f>
        <v>217103</v>
      </c>
      <c r="C150">
        <f>IFERROR(VLOOKUP($A150,方块表!$A:$S,MATCH(C$1,方块表!$1:$1,0),1),"")</f>
        <v>171</v>
      </c>
      <c r="D150">
        <f>IFERROR(VLOOKUP($A150,方块表!$A:$S,MATCH(D$1,方块表!$1:$1,0),1),"")</f>
        <v>3</v>
      </c>
      <c r="E150">
        <f>IFERROR(VLOOKUP($A150,方块表!$A:$S,MATCH(E$1,方块表!$1:$1,0),1),"")</f>
        <v>4</v>
      </c>
      <c r="F150">
        <f>IFERROR(VLOOKUP($A150,方块表!$A:$S,MATCH(F$1,方块表!$1:$1,0),1),"")</f>
        <v>2</v>
      </c>
      <c r="G150">
        <f>IFERROR(VLOOKUP($A150,方块表!$A:$S,MATCH(G$1,方块表!$1:$1,0),1),"")</f>
        <v>4</v>
      </c>
      <c r="H150">
        <f>IFERROR(VLOOKUP($A150,方块表!$A:$S,MATCH(H$1,方块表!$1:$1,0),1),"")</f>
        <v>1</v>
      </c>
      <c r="I150">
        <f>IFERROR(VLOOKUP($A150,方块表!$A:$S,MATCH(I$1,方块表!$1:$1,0),1),"")</f>
        <v>5</v>
      </c>
      <c r="J150" t="str">
        <f>IFERROR(VLOOKUP($A150,方块表!$A:$S,MATCH(J$1,方块表!$1:$1,0),1),"")</f>
        <v>地毯</v>
      </c>
      <c r="K150" t="str">
        <f>IFERROR(VLOOKUP($A150,方块表!$A:$S,MATCH(K$1,方块表!$1:$1,0),1),"")</f>
        <v>浅蓝色地毯</v>
      </c>
    </row>
    <row r="151" spans="1:11">
      <c r="A151">
        <f>IF(ROW()-2&lt;=COUNT(方块表!E:E),ROW()-2,"")</f>
        <v>149</v>
      </c>
      <c r="B151">
        <f>IFERROR(VLOOKUP($A151,方块表!$A:$S,MATCH(B$1,方块表!$1:$1,0),1),"")</f>
        <v>217104</v>
      </c>
      <c r="C151">
        <f>IFERROR(VLOOKUP($A151,方块表!$A:$S,MATCH(C$1,方块表!$1:$1,0),1),"")</f>
        <v>171</v>
      </c>
      <c r="D151">
        <f>IFERROR(VLOOKUP($A151,方块表!$A:$S,MATCH(D$1,方块表!$1:$1,0),1),"")</f>
        <v>4</v>
      </c>
      <c r="E151">
        <f>IFERROR(VLOOKUP($A151,方块表!$A:$S,MATCH(E$1,方块表!$1:$1,0),1),"")</f>
        <v>4</v>
      </c>
      <c r="F151">
        <f>IFERROR(VLOOKUP($A151,方块表!$A:$S,MATCH(F$1,方块表!$1:$1,0),1),"")</f>
        <v>2</v>
      </c>
      <c r="G151">
        <f>IFERROR(VLOOKUP($A151,方块表!$A:$S,MATCH(G$1,方块表!$1:$1,0),1),"")</f>
        <v>4</v>
      </c>
      <c r="H151">
        <f>IFERROR(VLOOKUP($A151,方块表!$A:$S,MATCH(H$1,方块表!$1:$1,0),1),"")</f>
        <v>1</v>
      </c>
      <c r="I151">
        <f>IFERROR(VLOOKUP($A151,方块表!$A:$S,MATCH(I$1,方块表!$1:$1,0),1),"")</f>
        <v>5</v>
      </c>
      <c r="J151" t="str">
        <f>IFERROR(VLOOKUP($A151,方块表!$A:$S,MATCH(J$1,方块表!$1:$1,0),1),"")</f>
        <v>地毯</v>
      </c>
      <c r="K151" t="str">
        <f>IFERROR(VLOOKUP($A151,方块表!$A:$S,MATCH(K$1,方块表!$1:$1,0),1),"")</f>
        <v>黄色地毯</v>
      </c>
    </row>
    <row r="152" spans="1:11">
      <c r="A152">
        <f>IF(ROW()-2&lt;=COUNT(方块表!E:E),ROW()-2,"")</f>
        <v>150</v>
      </c>
      <c r="B152">
        <f>IFERROR(VLOOKUP($A152,方块表!$A:$S,MATCH(B$1,方块表!$1:$1,0),1),"")</f>
        <v>217105</v>
      </c>
      <c r="C152">
        <f>IFERROR(VLOOKUP($A152,方块表!$A:$S,MATCH(C$1,方块表!$1:$1,0),1),"")</f>
        <v>171</v>
      </c>
      <c r="D152">
        <f>IFERROR(VLOOKUP($A152,方块表!$A:$S,MATCH(D$1,方块表!$1:$1,0),1),"")</f>
        <v>5</v>
      </c>
      <c r="E152">
        <f>IFERROR(VLOOKUP($A152,方块表!$A:$S,MATCH(E$1,方块表!$1:$1,0),1),"")</f>
        <v>4</v>
      </c>
      <c r="F152">
        <f>IFERROR(VLOOKUP($A152,方块表!$A:$S,MATCH(F$1,方块表!$1:$1,0),1),"")</f>
        <v>2</v>
      </c>
      <c r="G152">
        <f>IFERROR(VLOOKUP($A152,方块表!$A:$S,MATCH(G$1,方块表!$1:$1,0),1),"")</f>
        <v>4</v>
      </c>
      <c r="H152">
        <f>IFERROR(VLOOKUP($A152,方块表!$A:$S,MATCH(H$1,方块表!$1:$1,0),1),"")</f>
        <v>1</v>
      </c>
      <c r="I152">
        <f>IFERROR(VLOOKUP($A152,方块表!$A:$S,MATCH(I$1,方块表!$1:$1,0),1),"")</f>
        <v>5</v>
      </c>
      <c r="J152" t="str">
        <f>IFERROR(VLOOKUP($A152,方块表!$A:$S,MATCH(J$1,方块表!$1:$1,0),1),"")</f>
        <v>地毯</v>
      </c>
      <c r="K152" t="str">
        <f>IFERROR(VLOOKUP($A152,方块表!$A:$S,MATCH(K$1,方块表!$1:$1,0),1),"")</f>
        <v>浅绿色地毯</v>
      </c>
    </row>
    <row r="153" spans="1:11">
      <c r="A153">
        <f>IF(ROW()-2&lt;=COUNT(方块表!E:E),ROW()-2,"")</f>
        <v>151</v>
      </c>
      <c r="B153">
        <f>IFERROR(VLOOKUP($A153,方块表!$A:$S,MATCH(B$1,方块表!$1:$1,0),1),"")</f>
        <v>217106</v>
      </c>
      <c r="C153">
        <f>IFERROR(VLOOKUP($A153,方块表!$A:$S,MATCH(C$1,方块表!$1:$1,0),1),"")</f>
        <v>171</v>
      </c>
      <c r="D153">
        <f>IFERROR(VLOOKUP($A153,方块表!$A:$S,MATCH(D$1,方块表!$1:$1,0),1),"")</f>
        <v>6</v>
      </c>
      <c r="E153">
        <f>IFERROR(VLOOKUP($A153,方块表!$A:$S,MATCH(E$1,方块表!$1:$1,0),1),"")</f>
        <v>4</v>
      </c>
      <c r="F153">
        <f>IFERROR(VLOOKUP($A153,方块表!$A:$S,MATCH(F$1,方块表!$1:$1,0),1),"")</f>
        <v>2</v>
      </c>
      <c r="G153">
        <f>IFERROR(VLOOKUP($A153,方块表!$A:$S,MATCH(G$1,方块表!$1:$1,0),1),"")</f>
        <v>4</v>
      </c>
      <c r="H153">
        <f>IFERROR(VLOOKUP($A153,方块表!$A:$S,MATCH(H$1,方块表!$1:$1,0),1),"")</f>
        <v>1</v>
      </c>
      <c r="I153">
        <f>IFERROR(VLOOKUP($A153,方块表!$A:$S,MATCH(I$1,方块表!$1:$1,0),1),"")</f>
        <v>5</v>
      </c>
      <c r="J153" t="str">
        <f>IFERROR(VLOOKUP($A153,方块表!$A:$S,MATCH(J$1,方块表!$1:$1,0),1),"")</f>
        <v>地毯</v>
      </c>
      <c r="K153" t="str">
        <f>IFERROR(VLOOKUP($A153,方块表!$A:$S,MATCH(K$1,方块表!$1:$1,0),1),"")</f>
        <v>粉色地毯</v>
      </c>
    </row>
    <row r="154" spans="1:11">
      <c r="A154">
        <f>IF(ROW()-2&lt;=COUNT(方块表!E:E),ROW()-2,"")</f>
        <v>152</v>
      </c>
      <c r="B154">
        <f>IFERROR(VLOOKUP($A154,方块表!$A:$S,MATCH(B$1,方块表!$1:$1,0),1),"")</f>
        <v>217107</v>
      </c>
      <c r="C154">
        <f>IFERROR(VLOOKUP($A154,方块表!$A:$S,MATCH(C$1,方块表!$1:$1,0),1),"")</f>
        <v>171</v>
      </c>
      <c r="D154">
        <f>IFERROR(VLOOKUP($A154,方块表!$A:$S,MATCH(D$1,方块表!$1:$1,0),1),"")</f>
        <v>7</v>
      </c>
      <c r="E154">
        <f>IFERROR(VLOOKUP($A154,方块表!$A:$S,MATCH(E$1,方块表!$1:$1,0),1),"")</f>
        <v>4</v>
      </c>
      <c r="F154">
        <f>IFERROR(VLOOKUP($A154,方块表!$A:$S,MATCH(F$1,方块表!$1:$1,0),1),"")</f>
        <v>2</v>
      </c>
      <c r="G154">
        <f>IFERROR(VLOOKUP($A154,方块表!$A:$S,MATCH(G$1,方块表!$1:$1,0),1),"")</f>
        <v>4</v>
      </c>
      <c r="H154">
        <f>IFERROR(VLOOKUP($A154,方块表!$A:$S,MATCH(H$1,方块表!$1:$1,0),1),"")</f>
        <v>1</v>
      </c>
      <c r="I154">
        <f>IFERROR(VLOOKUP($A154,方块表!$A:$S,MATCH(I$1,方块表!$1:$1,0),1),"")</f>
        <v>5</v>
      </c>
      <c r="J154" t="str">
        <f>IFERROR(VLOOKUP($A154,方块表!$A:$S,MATCH(J$1,方块表!$1:$1,0),1),"")</f>
        <v>地毯</v>
      </c>
      <c r="K154" t="str">
        <f>IFERROR(VLOOKUP($A154,方块表!$A:$S,MATCH(K$1,方块表!$1:$1,0),1),"")</f>
        <v>灰色地毯</v>
      </c>
    </row>
    <row r="155" spans="1:11">
      <c r="A155">
        <f>IF(ROW()-2&lt;=COUNT(方块表!E:E),ROW()-2,"")</f>
        <v>153</v>
      </c>
      <c r="B155">
        <f>IFERROR(VLOOKUP($A155,方块表!$A:$S,MATCH(B$1,方块表!$1:$1,0),1),"")</f>
        <v>217108</v>
      </c>
      <c r="C155">
        <f>IFERROR(VLOOKUP($A155,方块表!$A:$S,MATCH(C$1,方块表!$1:$1,0),1),"")</f>
        <v>171</v>
      </c>
      <c r="D155">
        <f>IFERROR(VLOOKUP($A155,方块表!$A:$S,MATCH(D$1,方块表!$1:$1,0),1),"")</f>
        <v>8</v>
      </c>
      <c r="E155">
        <f>IFERROR(VLOOKUP($A155,方块表!$A:$S,MATCH(E$1,方块表!$1:$1,0),1),"")</f>
        <v>4</v>
      </c>
      <c r="F155">
        <f>IFERROR(VLOOKUP($A155,方块表!$A:$S,MATCH(F$1,方块表!$1:$1,0),1),"")</f>
        <v>2</v>
      </c>
      <c r="G155">
        <f>IFERROR(VLOOKUP($A155,方块表!$A:$S,MATCH(G$1,方块表!$1:$1,0),1),"")</f>
        <v>4</v>
      </c>
      <c r="H155">
        <f>IFERROR(VLOOKUP($A155,方块表!$A:$S,MATCH(H$1,方块表!$1:$1,0),1),"")</f>
        <v>1</v>
      </c>
      <c r="I155">
        <f>IFERROR(VLOOKUP($A155,方块表!$A:$S,MATCH(I$1,方块表!$1:$1,0),1),"")</f>
        <v>5</v>
      </c>
      <c r="J155" t="str">
        <f>IFERROR(VLOOKUP($A155,方块表!$A:$S,MATCH(J$1,方块表!$1:$1,0),1),"")</f>
        <v>地毯</v>
      </c>
      <c r="K155" t="str">
        <f>IFERROR(VLOOKUP($A155,方块表!$A:$S,MATCH(K$1,方块表!$1:$1,0),1),"")</f>
        <v>浅灰色地毯</v>
      </c>
    </row>
    <row r="156" spans="1:11">
      <c r="A156">
        <f>IF(ROW()-2&lt;=COUNT(方块表!E:E),ROW()-2,"")</f>
        <v>154</v>
      </c>
      <c r="B156">
        <f>IFERROR(VLOOKUP($A156,方块表!$A:$S,MATCH(B$1,方块表!$1:$1,0),1),"")</f>
        <v>217109</v>
      </c>
      <c r="C156">
        <f>IFERROR(VLOOKUP($A156,方块表!$A:$S,MATCH(C$1,方块表!$1:$1,0),1),"")</f>
        <v>171</v>
      </c>
      <c r="D156">
        <f>IFERROR(VLOOKUP($A156,方块表!$A:$S,MATCH(D$1,方块表!$1:$1,0),1),"")</f>
        <v>9</v>
      </c>
      <c r="E156">
        <f>IFERROR(VLOOKUP($A156,方块表!$A:$S,MATCH(E$1,方块表!$1:$1,0),1),"")</f>
        <v>4</v>
      </c>
      <c r="F156">
        <f>IFERROR(VLOOKUP($A156,方块表!$A:$S,MATCH(F$1,方块表!$1:$1,0),1),"")</f>
        <v>2</v>
      </c>
      <c r="G156">
        <f>IFERROR(VLOOKUP($A156,方块表!$A:$S,MATCH(G$1,方块表!$1:$1,0),1),"")</f>
        <v>4</v>
      </c>
      <c r="H156">
        <f>IFERROR(VLOOKUP($A156,方块表!$A:$S,MATCH(H$1,方块表!$1:$1,0),1),"")</f>
        <v>1</v>
      </c>
      <c r="I156">
        <f>IFERROR(VLOOKUP($A156,方块表!$A:$S,MATCH(I$1,方块表!$1:$1,0),1),"")</f>
        <v>5</v>
      </c>
      <c r="J156" t="str">
        <f>IFERROR(VLOOKUP($A156,方块表!$A:$S,MATCH(J$1,方块表!$1:$1,0),1),"")</f>
        <v>地毯</v>
      </c>
      <c r="K156" t="str">
        <f>IFERROR(VLOOKUP($A156,方块表!$A:$S,MATCH(K$1,方块表!$1:$1,0),1),"")</f>
        <v>青色地毯</v>
      </c>
    </row>
    <row r="157" spans="1:11">
      <c r="A157">
        <f>IF(ROW()-2&lt;=COUNT(方块表!E:E),ROW()-2,"")</f>
        <v>155</v>
      </c>
      <c r="B157">
        <f>IFERROR(VLOOKUP($A157,方块表!$A:$S,MATCH(B$1,方块表!$1:$1,0),1),"")</f>
        <v>217110</v>
      </c>
      <c r="C157">
        <f>IFERROR(VLOOKUP($A157,方块表!$A:$S,MATCH(C$1,方块表!$1:$1,0),1),"")</f>
        <v>171</v>
      </c>
      <c r="D157">
        <f>IFERROR(VLOOKUP($A157,方块表!$A:$S,MATCH(D$1,方块表!$1:$1,0),1),"")</f>
        <v>10</v>
      </c>
      <c r="E157">
        <f>IFERROR(VLOOKUP($A157,方块表!$A:$S,MATCH(E$1,方块表!$1:$1,0),1),"")</f>
        <v>4</v>
      </c>
      <c r="F157">
        <f>IFERROR(VLOOKUP($A157,方块表!$A:$S,MATCH(F$1,方块表!$1:$1,0),1),"")</f>
        <v>2</v>
      </c>
      <c r="G157">
        <f>IFERROR(VLOOKUP($A157,方块表!$A:$S,MATCH(G$1,方块表!$1:$1,0),1),"")</f>
        <v>4</v>
      </c>
      <c r="H157">
        <f>IFERROR(VLOOKUP($A157,方块表!$A:$S,MATCH(H$1,方块表!$1:$1,0),1),"")</f>
        <v>1</v>
      </c>
      <c r="I157">
        <f>IFERROR(VLOOKUP($A157,方块表!$A:$S,MATCH(I$1,方块表!$1:$1,0),1),"")</f>
        <v>5</v>
      </c>
      <c r="J157" t="str">
        <f>IFERROR(VLOOKUP($A157,方块表!$A:$S,MATCH(J$1,方块表!$1:$1,0),1),"")</f>
        <v>地毯</v>
      </c>
      <c r="K157" t="str">
        <f>IFERROR(VLOOKUP($A157,方块表!$A:$S,MATCH(K$1,方块表!$1:$1,0),1),"")</f>
        <v>紫色地毯</v>
      </c>
    </row>
    <row r="158" spans="1:11">
      <c r="A158">
        <f>IF(ROW()-2&lt;=COUNT(方块表!E:E),ROW()-2,"")</f>
        <v>156</v>
      </c>
      <c r="B158">
        <f>IFERROR(VLOOKUP($A158,方块表!$A:$S,MATCH(B$1,方块表!$1:$1,0),1),"")</f>
        <v>217111</v>
      </c>
      <c r="C158">
        <f>IFERROR(VLOOKUP($A158,方块表!$A:$S,MATCH(C$1,方块表!$1:$1,0),1),"")</f>
        <v>171</v>
      </c>
      <c r="D158">
        <f>IFERROR(VLOOKUP($A158,方块表!$A:$S,MATCH(D$1,方块表!$1:$1,0),1),"")</f>
        <v>11</v>
      </c>
      <c r="E158">
        <f>IFERROR(VLOOKUP($A158,方块表!$A:$S,MATCH(E$1,方块表!$1:$1,0),1),"")</f>
        <v>4</v>
      </c>
      <c r="F158">
        <f>IFERROR(VLOOKUP($A158,方块表!$A:$S,MATCH(F$1,方块表!$1:$1,0),1),"")</f>
        <v>2</v>
      </c>
      <c r="G158">
        <f>IFERROR(VLOOKUP($A158,方块表!$A:$S,MATCH(G$1,方块表!$1:$1,0),1),"")</f>
        <v>4</v>
      </c>
      <c r="H158">
        <f>IFERROR(VLOOKUP($A158,方块表!$A:$S,MATCH(H$1,方块表!$1:$1,0),1),"")</f>
        <v>1</v>
      </c>
      <c r="I158">
        <f>IFERROR(VLOOKUP($A158,方块表!$A:$S,MATCH(I$1,方块表!$1:$1,0),1),"")</f>
        <v>5</v>
      </c>
      <c r="J158" t="str">
        <f>IFERROR(VLOOKUP($A158,方块表!$A:$S,MATCH(J$1,方块表!$1:$1,0),1),"")</f>
        <v>地毯</v>
      </c>
      <c r="K158" t="str">
        <f>IFERROR(VLOOKUP($A158,方块表!$A:$S,MATCH(K$1,方块表!$1:$1,0),1),"")</f>
        <v>蓝色地毯</v>
      </c>
    </row>
    <row r="159" spans="1:11">
      <c r="A159">
        <f>IF(ROW()-2&lt;=COUNT(方块表!E:E),ROW()-2,"")</f>
        <v>157</v>
      </c>
      <c r="B159">
        <f>IFERROR(VLOOKUP($A159,方块表!$A:$S,MATCH(B$1,方块表!$1:$1,0),1),"")</f>
        <v>217112</v>
      </c>
      <c r="C159">
        <f>IFERROR(VLOOKUP($A159,方块表!$A:$S,MATCH(C$1,方块表!$1:$1,0),1),"")</f>
        <v>171</v>
      </c>
      <c r="D159">
        <f>IFERROR(VLOOKUP($A159,方块表!$A:$S,MATCH(D$1,方块表!$1:$1,0),1),"")</f>
        <v>12</v>
      </c>
      <c r="E159">
        <f>IFERROR(VLOOKUP($A159,方块表!$A:$S,MATCH(E$1,方块表!$1:$1,0),1),"")</f>
        <v>4</v>
      </c>
      <c r="F159">
        <f>IFERROR(VLOOKUP($A159,方块表!$A:$S,MATCH(F$1,方块表!$1:$1,0),1),"")</f>
        <v>2</v>
      </c>
      <c r="G159">
        <f>IFERROR(VLOOKUP($A159,方块表!$A:$S,MATCH(G$1,方块表!$1:$1,0),1),"")</f>
        <v>4</v>
      </c>
      <c r="H159">
        <f>IFERROR(VLOOKUP($A159,方块表!$A:$S,MATCH(H$1,方块表!$1:$1,0),1),"")</f>
        <v>1</v>
      </c>
      <c r="I159">
        <f>IFERROR(VLOOKUP($A159,方块表!$A:$S,MATCH(I$1,方块表!$1:$1,0),1),"")</f>
        <v>5</v>
      </c>
      <c r="J159" t="str">
        <f>IFERROR(VLOOKUP($A159,方块表!$A:$S,MATCH(J$1,方块表!$1:$1,0),1),"")</f>
        <v>地毯</v>
      </c>
      <c r="K159" t="str">
        <f>IFERROR(VLOOKUP($A159,方块表!$A:$S,MATCH(K$1,方块表!$1:$1,0),1),"")</f>
        <v>棕色地毯</v>
      </c>
    </row>
    <row r="160" spans="1:11">
      <c r="A160">
        <f>IF(ROW()-2&lt;=COUNT(方块表!E:E),ROW()-2,"")</f>
        <v>158</v>
      </c>
      <c r="B160">
        <f>IFERROR(VLOOKUP($A160,方块表!$A:$S,MATCH(B$1,方块表!$1:$1,0),1),"")</f>
        <v>217113</v>
      </c>
      <c r="C160">
        <f>IFERROR(VLOOKUP($A160,方块表!$A:$S,MATCH(C$1,方块表!$1:$1,0),1),"")</f>
        <v>171</v>
      </c>
      <c r="D160">
        <f>IFERROR(VLOOKUP($A160,方块表!$A:$S,MATCH(D$1,方块表!$1:$1,0),1),"")</f>
        <v>13</v>
      </c>
      <c r="E160">
        <f>IFERROR(VLOOKUP($A160,方块表!$A:$S,MATCH(E$1,方块表!$1:$1,0),1),"")</f>
        <v>4</v>
      </c>
      <c r="F160">
        <f>IFERROR(VLOOKUP($A160,方块表!$A:$S,MATCH(F$1,方块表!$1:$1,0),1),"")</f>
        <v>2</v>
      </c>
      <c r="G160">
        <f>IFERROR(VLOOKUP($A160,方块表!$A:$S,MATCH(G$1,方块表!$1:$1,0),1),"")</f>
        <v>4</v>
      </c>
      <c r="H160">
        <f>IFERROR(VLOOKUP($A160,方块表!$A:$S,MATCH(H$1,方块表!$1:$1,0),1),"")</f>
        <v>1</v>
      </c>
      <c r="I160">
        <f>IFERROR(VLOOKUP($A160,方块表!$A:$S,MATCH(I$1,方块表!$1:$1,0),1),"")</f>
        <v>5</v>
      </c>
      <c r="J160" t="str">
        <f>IFERROR(VLOOKUP($A160,方块表!$A:$S,MATCH(J$1,方块表!$1:$1,0),1),"")</f>
        <v>地毯</v>
      </c>
      <c r="K160" t="str">
        <f>IFERROR(VLOOKUP($A160,方块表!$A:$S,MATCH(K$1,方块表!$1:$1,0),1),"")</f>
        <v>绿色地毯</v>
      </c>
    </row>
    <row r="161" spans="1:11">
      <c r="A161">
        <f>IF(ROW()-2&lt;=COUNT(方块表!E:E),ROW()-2,"")</f>
        <v>159</v>
      </c>
      <c r="B161">
        <f>IFERROR(VLOOKUP($A161,方块表!$A:$S,MATCH(B$1,方块表!$1:$1,0),1),"")</f>
        <v>217114</v>
      </c>
      <c r="C161">
        <f>IFERROR(VLOOKUP($A161,方块表!$A:$S,MATCH(C$1,方块表!$1:$1,0),1),"")</f>
        <v>171</v>
      </c>
      <c r="D161">
        <f>IFERROR(VLOOKUP($A161,方块表!$A:$S,MATCH(D$1,方块表!$1:$1,0),1),"")</f>
        <v>14</v>
      </c>
      <c r="E161">
        <f>IFERROR(VLOOKUP($A161,方块表!$A:$S,MATCH(E$1,方块表!$1:$1,0),1),"")</f>
        <v>4</v>
      </c>
      <c r="F161">
        <f>IFERROR(VLOOKUP($A161,方块表!$A:$S,MATCH(F$1,方块表!$1:$1,0),1),"")</f>
        <v>2</v>
      </c>
      <c r="G161">
        <f>IFERROR(VLOOKUP($A161,方块表!$A:$S,MATCH(G$1,方块表!$1:$1,0),1),"")</f>
        <v>4</v>
      </c>
      <c r="H161">
        <f>IFERROR(VLOOKUP($A161,方块表!$A:$S,MATCH(H$1,方块表!$1:$1,0),1),"")</f>
        <v>1</v>
      </c>
      <c r="I161">
        <f>IFERROR(VLOOKUP($A161,方块表!$A:$S,MATCH(I$1,方块表!$1:$1,0),1),"")</f>
        <v>5</v>
      </c>
      <c r="J161" t="str">
        <f>IFERROR(VLOOKUP($A161,方块表!$A:$S,MATCH(J$1,方块表!$1:$1,0),1),"")</f>
        <v>地毯</v>
      </c>
      <c r="K161" t="str">
        <f>IFERROR(VLOOKUP($A161,方块表!$A:$S,MATCH(K$1,方块表!$1:$1,0),1),"")</f>
        <v>红色地毯</v>
      </c>
    </row>
    <row r="162" spans="1:11">
      <c r="A162">
        <f>IF(ROW()-2&lt;=COUNT(方块表!E:E),ROW()-2,"")</f>
        <v>160</v>
      </c>
      <c r="B162">
        <f>IFERROR(VLOOKUP($A162,方块表!$A:$S,MATCH(B$1,方块表!$1:$1,0),1),"")</f>
        <v>217115</v>
      </c>
      <c r="C162">
        <f>IFERROR(VLOOKUP($A162,方块表!$A:$S,MATCH(C$1,方块表!$1:$1,0),1),"")</f>
        <v>171</v>
      </c>
      <c r="D162">
        <f>IFERROR(VLOOKUP($A162,方块表!$A:$S,MATCH(D$1,方块表!$1:$1,0),1),"")</f>
        <v>15</v>
      </c>
      <c r="E162">
        <f>IFERROR(VLOOKUP($A162,方块表!$A:$S,MATCH(E$1,方块表!$1:$1,0),1),"")</f>
        <v>4</v>
      </c>
      <c r="F162">
        <f>IFERROR(VLOOKUP($A162,方块表!$A:$S,MATCH(F$1,方块表!$1:$1,0),1),"")</f>
        <v>2</v>
      </c>
      <c r="G162">
        <f>IFERROR(VLOOKUP($A162,方块表!$A:$S,MATCH(G$1,方块表!$1:$1,0),1),"")</f>
        <v>4</v>
      </c>
      <c r="H162">
        <f>IFERROR(VLOOKUP($A162,方块表!$A:$S,MATCH(H$1,方块表!$1:$1,0),1),"")</f>
        <v>1</v>
      </c>
      <c r="I162">
        <f>IFERROR(VLOOKUP($A162,方块表!$A:$S,MATCH(I$1,方块表!$1:$1,0),1),"")</f>
        <v>5</v>
      </c>
      <c r="J162" t="str">
        <f>IFERROR(VLOOKUP($A162,方块表!$A:$S,MATCH(J$1,方块表!$1:$1,0),1),"")</f>
        <v>地毯</v>
      </c>
      <c r="K162" t="str">
        <f>IFERROR(VLOOKUP($A162,方块表!$A:$S,MATCH(K$1,方块表!$1:$1,0),1),"")</f>
        <v>黑色地毯</v>
      </c>
    </row>
    <row r="163" spans="1:11">
      <c r="A163">
        <f>IF(ROW()-2&lt;=COUNT(方块表!E:E),ROW()-2,"")</f>
        <v>161</v>
      </c>
      <c r="B163">
        <f>IFERROR(VLOOKUP($A163,方块表!$A:$S,MATCH(B$1,方块表!$1:$1,0),1),"")</f>
        <v>303000</v>
      </c>
      <c r="C163">
        <f>IFERROR(VLOOKUP($A163,方块表!$A:$S,MATCH(C$1,方块表!$1:$1,0),1),"")</f>
        <v>30</v>
      </c>
      <c r="D163">
        <f>IFERROR(VLOOKUP($A163,方块表!$A:$S,MATCH(D$1,方块表!$1:$1,0),1),"")</f>
        <v>0</v>
      </c>
      <c r="E163">
        <f>IFERROR(VLOOKUP($A163,方块表!$A:$S,MATCH(E$1,方块表!$1:$1,0),1),"")</f>
        <v>6</v>
      </c>
      <c r="F163">
        <f>IFERROR(VLOOKUP($A163,方块表!$A:$S,MATCH(F$1,方块表!$1:$1,0),1),"")</f>
        <v>3</v>
      </c>
      <c r="G163">
        <f>IFERROR(VLOOKUP($A163,方块表!$A:$S,MATCH(G$1,方块表!$1:$1,0),1),"")</f>
        <v>6</v>
      </c>
      <c r="H163">
        <f>IFERROR(VLOOKUP($A163,方块表!$A:$S,MATCH(H$1,方块表!$1:$1,0),1),"")</f>
        <v>1</v>
      </c>
      <c r="I163">
        <f>IFERROR(VLOOKUP($A163,方块表!$A:$S,MATCH(I$1,方块表!$1:$1,0),1),"")</f>
        <v>6</v>
      </c>
      <c r="J163" t="str">
        <f>IFERROR(VLOOKUP($A163,方块表!$A:$S,MATCH(J$1,方块表!$1:$1,0),1),"")</f>
        <v>减速</v>
      </c>
      <c r="K163" t="str">
        <f>IFERROR(VLOOKUP($A163,方块表!$A:$S,MATCH(K$1,方块表!$1:$1,0),1),"")</f>
        <v>蜘蛛网</v>
      </c>
    </row>
    <row r="164" spans="1:11">
      <c r="A164">
        <f>IF(ROW()-2&lt;=COUNT(方块表!E:E),ROW()-2,"")</f>
        <v>162</v>
      </c>
      <c r="B164">
        <f>IFERROR(VLOOKUP($A164,方块表!$A:$S,MATCH(B$1,方块表!$1:$1,0),1),"")</f>
        <v>308500</v>
      </c>
      <c r="C164">
        <f>IFERROR(VLOOKUP($A164,方块表!$A:$S,MATCH(C$1,方块表!$1:$1,0),1),"")</f>
        <v>85</v>
      </c>
      <c r="D164">
        <f>IFERROR(VLOOKUP($A164,方块表!$A:$S,MATCH(D$1,方块表!$1:$1,0),1),"")</f>
        <v>0</v>
      </c>
      <c r="E164">
        <f>IFERROR(VLOOKUP($A164,方块表!$A:$S,MATCH(E$1,方块表!$1:$1,0),1),"")</f>
        <v>6</v>
      </c>
      <c r="F164">
        <f>IFERROR(VLOOKUP($A164,方块表!$A:$S,MATCH(F$1,方块表!$1:$1,0),1),"")</f>
        <v>3</v>
      </c>
      <c r="G164">
        <f>IFERROR(VLOOKUP($A164,方块表!$A:$S,MATCH(G$1,方块表!$1:$1,0),1),"")</f>
        <v>6</v>
      </c>
      <c r="H164">
        <f>IFERROR(VLOOKUP($A164,方块表!$A:$S,MATCH(H$1,方块表!$1:$1,0),1),"")</f>
        <v>1</v>
      </c>
      <c r="I164">
        <f>IFERROR(VLOOKUP($A164,方块表!$A:$S,MATCH(I$1,方块表!$1:$1,0),1),"")</f>
        <v>6</v>
      </c>
      <c r="J164" t="str">
        <f>IFERROR(VLOOKUP($A164,方块表!$A:$S,MATCH(J$1,方块表!$1:$1,0),1),"")</f>
        <v>栅栏</v>
      </c>
      <c r="K164" t="str">
        <f>IFERROR(VLOOKUP($A164,方块表!$A:$S,MATCH(K$1,方块表!$1:$1,0),1),"")</f>
        <v>橡木栅栏</v>
      </c>
    </row>
    <row r="165" spans="1:11">
      <c r="A165">
        <f>IF(ROW()-2&lt;=COUNT(方块表!E:E),ROW()-2,"")</f>
        <v>163</v>
      </c>
      <c r="B165">
        <f>IFERROR(VLOOKUP($A165,方块表!$A:$S,MATCH(B$1,方块表!$1:$1,0),1),"")</f>
        <v>311300</v>
      </c>
      <c r="C165">
        <f>IFERROR(VLOOKUP($A165,方块表!$A:$S,MATCH(C$1,方块表!$1:$1,0),1),"")</f>
        <v>113</v>
      </c>
      <c r="D165">
        <f>IFERROR(VLOOKUP($A165,方块表!$A:$S,MATCH(D$1,方块表!$1:$1,0),1),"")</f>
        <v>0</v>
      </c>
      <c r="E165">
        <f>IFERROR(VLOOKUP($A165,方块表!$A:$S,MATCH(E$1,方块表!$1:$1,0),1),"")</f>
        <v>6</v>
      </c>
      <c r="F165">
        <f>IFERROR(VLOOKUP($A165,方块表!$A:$S,MATCH(F$1,方块表!$1:$1,0),1),"")</f>
        <v>3</v>
      </c>
      <c r="G165">
        <f>IFERROR(VLOOKUP($A165,方块表!$A:$S,MATCH(G$1,方块表!$1:$1,0),1),"")</f>
        <v>6</v>
      </c>
      <c r="H165">
        <f>IFERROR(VLOOKUP($A165,方块表!$A:$S,MATCH(H$1,方块表!$1:$1,0),1),"")</f>
        <v>1</v>
      </c>
      <c r="I165">
        <f>IFERROR(VLOOKUP($A165,方块表!$A:$S,MATCH(I$1,方块表!$1:$1,0),1),"")</f>
        <v>6</v>
      </c>
      <c r="J165" t="str">
        <f>IFERROR(VLOOKUP($A165,方块表!$A:$S,MATCH(J$1,方块表!$1:$1,0),1),"")</f>
        <v>栅栏</v>
      </c>
      <c r="K165" t="str">
        <f>IFERROR(VLOOKUP($A165,方块表!$A:$S,MATCH(K$1,方块表!$1:$1,0),1),"")</f>
        <v>暗砖栅栏</v>
      </c>
    </row>
    <row r="166" spans="1:11">
      <c r="A166">
        <f>IF(ROW()-2&lt;=COUNT(方块表!E:E),ROW()-2,"")</f>
        <v>164</v>
      </c>
      <c r="B166">
        <f>IFERROR(VLOOKUP($A166,方块表!$A:$S,MATCH(B$1,方块表!$1:$1,0),1),"")</f>
        <v>313900</v>
      </c>
      <c r="C166">
        <f>IFERROR(VLOOKUP($A166,方块表!$A:$S,MATCH(C$1,方块表!$1:$1,0),1),"")</f>
        <v>139</v>
      </c>
      <c r="D166">
        <f>IFERROR(VLOOKUP($A166,方块表!$A:$S,MATCH(D$1,方块表!$1:$1,0),1),"")</f>
        <v>0</v>
      </c>
      <c r="E166">
        <f>IFERROR(VLOOKUP($A166,方块表!$A:$S,MATCH(E$1,方块表!$1:$1,0),1),"")</f>
        <v>6</v>
      </c>
      <c r="F166">
        <f>IFERROR(VLOOKUP($A166,方块表!$A:$S,MATCH(F$1,方块表!$1:$1,0),1),"")</f>
        <v>3</v>
      </c>
      <c r="G166">
        <f>IFERROR(VLOOKUP($A166,方块表!$A:$S,MATCH(G$1,方块表!$1:$1,0),1),"")</f>
        <v>6</v>
      </c>
      <c r="H166">
        <f>IFERROR(VLOOKUP($A166,方块表!$A:$S,MATCH(H$1,方块表!$1:$1,0),1),"")</f>
        <v>1</v>
      </c>
      <c r="I166">
        <f>IFERROR(VLOOKUP($A166,方块表!$A:$S,MATCH(I$1,方块表!$1:$1,0),1),"")</f>
        <v>6</v>
      </c>
      <c r="J166" t="str">
        <f>IFERROR(VLOOKUP($A166,方块表!$A:$S,MATCH(J$1,方块表!$1:$1,0),1),"")</f>
        <v>栅栏</v>
      </c>
      <c r="K166" t="str">
        <f>IFERROR(VLOOKUP($A166,方块表!$A:$S,MATCH(K$1,方块表!$1:$1,0),1),"")</f>
        <v>鹅卵石墙</v>
      </c>
    </row>
    <row r="167" spans="1:11">
      <c r="A167">
        <f>IF(ROW()-2&lt;=COUNT(方块表!E:E),ROW()-2,"")</f>
        <v>165</v>
      </c>
      <c r="B167">
        <f>IFERROR(VLOOKUP($A167,方块表!$A:$S,MATCH(B$1,方块表!$1:$1,0),1),"")</f>
        <v>313901</v>
      </c>
      <c r="C167">
        <f>IFERROR(VLOOKUP($A167,方块表!$A:$S,MATCH(C$1,方块表!$1:$1,0),1),"")</f>
        <v>139</v>
      </c>
      <c r="D167">
        <f>IFERROR(VLOOKUP($A167,方块表!$A:$S,MATCH(D$1,方块表!$1:$1,0),1),"")</f>
        <v>1</v>
      </c>
      <c r="E167">
        <f>IFERROR(VLOOKUP($A167,方块表!$A:$S,MATCH(E$1,方块表!$1:$1,0),1),"")</f>
        <v>6</v>
      </c>
      <c r="F167">
        <f>IFERROR(VLOOKUP($A167,方块表!$A:$S,MATCH(F$1,方块表!$1:$1,0),1),"")</f>
        <v>3</v>
      </c>
      <c r="G167">
        <f>IFERROR(VLOOKUP($A167,方块表!$A:$S,MATCH(G$1,方块表!$1:$1,0),1),"")</f>
        <v>6</v>
      </c>
      <c r="H167">
        <f>IFERROR(VLOOKUP($A167,方块表!$A:$S,MATCH(H$1,方块表!$1:$1,0),1),"")</f>
        <v>1</v>
      </c>
      <c r="I167">
        <f>IFERROR(VLOOKUP($A167,方块表!$A:$S,MATCH(I$1,方块表!$1:$1,0),1),"")</f>
        <v>6</v>
      </c>
      <c r="J167" t="str">
        <f>IFERROR(VLOOKUP($A167,方块表!$A:$S,MATCH(J$1,方块表!$1:$1,0),1),"")</f>
        <v>栅栏</v>
      </c>
      <c r="K167" t="str">
        <f>IFERROR(VLOOKUP($A167,方块表!$A:$S,MATCH(K$1,方块表!$1:$1,0),1),"")</f>
        <v>苔藓鹅卵石墙</v>
      </c>
    </row>
    <row r="168" spans="1:11">
      <c r="A168">
        <f>IF(ROW()-2&lt;=COUNT(方块表!E:E),ROW()-2,"")</f>
        <v>166</v>
      </c>
      <c r="B168">
        <f>IFERROR(VLOOKUP($A168,方块表!$A:$S,MATCH(B$1,方块表!$1:$1,0),1),"")</f>
        <v>307200</v>
      </c>
      <c r="C168">
        <f>IFERROR(VLOOKUP($A168,方块表!$A:$S,MATCH(C$1,方块表!$1:$1,0),1),"")</f>
        <v>72</v>
      </c>
      <c r="D168">
        <f>IFERROR(VLOOKUP($A168,方块表!$A:$S,MATCH(D$1,方块表!$1:$1,0),1),"")</f>
        <v>0</v>
      </c>
      <c r="E168">
        <f>IFERROR(VLOOKUP($A168,方块表!$A:$S,MATCH(E$1,方块表!$1:$1,0),1),"")</f>
        <v>6</v>
      </c>
      <c r="F168">
        <f>IFERROR(VLOOKUP($A168,方块表!$A:$S,MATCH(F$1,方块表!$1:$1,0),1),"")</f>
        <v>3</v>
      </c>
      <c r="G168">
        <f>IFERROR(VLOOKUP($A168,方块表!$A:$S,MATCH(G$1,方块表!$1:$1,0),1),"")</f>
        <v>6</v>
      </c>
      <c r="H168">
        <f>IFERROR(VLOOKUP($A168,方块表!$A:$S,MATCH(H$1,方块表!$1:$1,0),1),"")</f>
        <v>1</v>
      </c>
      <c r="I168">
        <f>IFERROR(VLOOKUP($A168,方块表!$A:$S,MATCH(I$1,方块表!$1:$1,0),1),"")</f>
        <v>6</v>
      </c>
      <c r="J168" t="str">
        <f>IFERROR(VLOOKUP($A168,方块表!$A:$S,MATCH(J$1,方块表!$1:$1,0),1),"")</f>
        <v>踩踏</v>
      </c>
      <c r="K168" t="str">
        <f>IFERROR(VLOOKUP($A168,方块表!$A:$S,MATCH(K$1,方块表!$1:$1,0),1),"")</f>
        <v>木质压力板</v>
      </c>
    </row>
    <row r="169" spans="1:11">
      <c r="A169">
        <f>IF(ROW()-2&lt;=COUNT(方块表!E:E),ROW()-2,"")</f>
        <v>167</v>
      </c>
      <c r="B169">
        <f>IFERROR(VLOOKUP($A169,方块表!$A:$S,MATCH(B$1,方块表!$1:$1,0),1),"")</f>
        <v>303100</v>
      </c>
      <c r="C169">
        <f>IFERROR(VLOOKUP($A169,方块表!$A:$S,MATCH(C$1,方块表!$1:$1,0),1),"")</f>
        <v>31</v>
      </c>
      <c r="D169">
        <f>IFERROR(VLOOKUP($A169,方块表!$A:$S,MATCH(D$1,方块表!$1:$1,0),1),"")</f>
        <v>0</v>
      </c>
      <c r="E169">
        <f>IFERROR(VLOOKUP($A169,方块表!$A:$S,MATCH(E$1,方块表!$1:$1,0),1),"")</f>
        <v>6</v>
      </c>
      <c r="F169">
        <f>IFERROR(VLOOKUP($A169,方块表!$A:$S,MATCH(F$1,方块表!$1:$1,0),1),"")</f>
        <v>3</v>
      </c>
      <c r="G169">
        <f>IFERROR(VLOOKUP($A169,方块表!$A:$S,MATCH(G$1,方块表!$1:$1,0),1),"")</f>
        <v>6</v>
      </c>
      <c r="H169">
        <f>IFERROR(VLOOKUP($A169,方块表!$A:$S,MATCH(H$1,方块表!$1:$1,0),1),"")</f>
        <v>1</v>
      </c>
      <c r="I169">
        <f>IFERROR(VLOOKUP($A169,方块表!$A:$S,MATCH(I$1,方块表!$1:$1,0),1),"")</f>
        <v>6</v>
      </c>
      <c r="J169" t="str">
        <f>IFERROR(VLOOKUP($A169,方块表!$A:$S,MATCH(J$1,方块表!$1:$1,0),1),"")</f>
        <v>无</v>
      </c>
      <c r="K169" t="str">
        <f>IFERROR(VLOOKUP($A169,方块表!$A:$S,MATCH(K$1,方块表!$1:$1,0),1),"")</f>
        <v>枯草</v>
      </c>
    </row>
    <row r="170" spans="1:11">
      <c r="A170">
        <f>IF(ROW()-2&lt;=COUNT(方块表!E:E),ROW()-2,"")</f>
        <v>168</v>
      </c>
      <c r="B170">
        <f>IFERROR(VLOOKUP($A170,方块表!$A:$S,MATCH(B$1,方块表!$1:$1,0),1),"")</f>
        <v>303101</v>
      </c>
      <c r="C170">
        <f>IFERROR(VLOOKUP($A170,方块表!$A:$S,MATCH(C$1,方块表!$1:$1,0),1),"")</f>
        <v>31</v>
      </c>
      <c r="D170">
        <f>IFERROR(VLOOKUP($A170,方块表!$A:$S,MATCH(D$1,方块表!$1:$1,0),1),"")</f>
        <v>1</v>
      </c>
      <c r="E170">
        <f>IFERROR(VLOOKUP($A170,方块表!$A:$S,MATCH(E$1,方块表!$1:$1,0),1),"")</f>
        <v>6</v>
      </c>
      <c r="F170">
        <f>IFERROR(VLOOKUP($A170,方块表!$A:$S,MATCH(F$1,方块表!$1:$1,0),1),"")</f>
        <v>3</v>
      </c>
      <c r="G170">
        <f>IFERROR(VLOOKUP($A170,方块表!$A:$S,MATCH(G$1,方块表!$1:$1,0),1),"")</f>
        <v>6</v>
      </c>
      <c r="H170">
        <f>IFERROR(VLOOKUP($A170,方块表!$A:$S,MATCH(H$1,方块表!$1:$1,0),1),"")</f>
        <v>1</v>
      </c>
      <c r="I170">
        <f>IFERROR(VLOOKUP($A170,方块表!$A:$S,MATCH(I$1,方块表!$1:$1,0),1),"")</f>
        <v>6</v>
      </c>
      <c r="J170" t="str">
        <f>IFERROR(VLOOKUP($A170,方块表!$A:$S,MATCH(J$1,方块表!$1:$1,0),1),"")</f>
        <v>无</v>
      </c>
      <c r="K170" t="str">
        <f>IFERROR(VLOOKUP($A170,方块表!$A:$S,MATCH(K$1,方块表!$1:$1,0),1),"")</f>
        <v>草</v>
      </c>
    </row>
    <row r="171" spans="1:11">
      <c r="A171">
        <f>IF(ROW()-2&lt;=COUNT(方块表!E:E),ROW()-2,"")</f>
        <v>169</v>
      </c>
      <c r="B171">
        <f>IFERROR(VLOOKUP($A171,方块表!$A:$S,MATCH(B$1,方块表!$1:$1,0),1),"")</f>
        <v>409600</v>
      </c>
      <c r="C171">
        <f>IFERROR(VLOOKUP($A171,方块表!$A:$S,MATCH(C$1,方块表!$1:$1,0),1),"")</f>
        <v>96</v>
      </c>
      <c r="D171">
        <f>IFERROR(VLOOKUP($A171,方块表!$A:$S,MATCH(D$1,方块表!$1:$1,0),1),"")</f>
        <v>0</v>
      </c>
      <c r="E171">
        <f>IFERROR(VLOOKUP($A171,方块表!$A:$S,MATCH(E$1,方块表!$1:$1,0),1),"")</f>
        <v>8</v>
      </c>
      <c r="F171">
        <f>IFERROR(VLOOKUP($A171,方块表!$A:$S,MATCH(F$1,方块表!$1:$1,0),1),"")</f>
        <v>4</v>
      </c>
      <c r="G171">
        <f>IFERROR(VLOOKUP($A171,方块表!$A:$S,MATCH(G$1,方块表!$1:$1,0),1),"")</f>
        <v>8</v>
      </c>
      <c r="H171">
        <f>IFERROR(VLOOKUP($A171,方块表!$A:$S,MATCH(H$1,方块表!$1:$1,0),1),"")</f>
        <v>1</v>
      </c>
      <c r="I171">
        <f>IFERROR(VLOOKUP($A171,方块表!$A:$S,MATCH(I$1,方块表!$1:$1,0),1),"")</f>
        <v>6</v>
      </c>
      <c r="J171" t="str">
        <f>IFERROR(VLOOKUP($A171,方块表!$A:$S,MATCH(J$1,方块表!$1:$1,0),1),"")</f>
        <v>开关</v>
      </c>
      <c r="K171" t="str">
        <f>IFERROR(VLOOKUP($A171,方块表!$A:$S,MATCH(K$1,方块表!$1:$1,0),1),"")</f>
        <v>活板门</v>
      </c>
    </row>
    <row r="172" spans="1:11">
      <c r="A172">
        <f>IF(ROW()-2&lt;=COUNT(方块表!E:E),ROW()-2,"")</f>
        <v>170</v>
      </c>
      <c r="B172">
        <f>IFERROR(VLOOKUP($A172,方块表!$A:$S,MATCH(B$1,方块表!$1:$1,0),1),"")</f>
        <v>410700</v>
      </c>
      <c r="C172">
        <f>IFERROR(VLOOKUP($A172,方块表!$A:$S,MATCH(C$1,方块表!$1:$1,0),1),"")</f>
        <v>107</v>
      </c>
      <c r="D172">
        <f>IFERROR(VLOOKUP($A172,方块表!$A:$S,MATCH(D$1,方块表!$1:$1,0),1),"")</f>
        <v>0</v>
      </c>
      <c r="E172">
        <f>IFERROR(VLOOKUP($A172,方块表!$A:$S,MATCH(E$1,方块表!$1:$1,0),1),"")</f>
        <v>8</v>
      </c>
      <c r="F172">
        <f>IFERROR(VLOOKUP($A172,方块表!$A:$S,MATCH(F$1,方块表!$1:$1,0),1),"")</f>
        <v>4</v>
      </c>
      <c r="G172">
        <f>IFERROR(VLOOKUP($A172,方块表!$A:$S,MATCH(G$1,方块表!$1:$1,0),1),"")</f>
        <v>8</v>
      </c>
      <c r="H172">
        <f>IFERROR(VLOOKUP($A172,方块表!$A:$S,MATCH(H$1,方块表!$1:$1,0),1),"")</f>
        <v>1</v>
      </c>
      <c r="I172">
        <f>IFERROR(VLOOKUP($A172,方块表!$A:$S,MATCH(I$1,方块表!$1:$1,0),1),"")</f>
        <v>6</v>
      </c>
      <c r="J172" t="str">
        <f>IFERROR(VLOOKUP($A172,方块表!$A:$S,MATCH(J$1,方块表!$1:$1,0),1),"")</f>
        <v>开关</v>
      </c>
      <c r="K172" t="str">
        <f>IFERROR(VLOOKUP($A172,方块表!$A:$S,MATCH(K$1,方块表!$1:$1,0),1),"")</f>
        <v>木质栅栏门</v>
      </c>
    </row>
    <row r="173" spans="1:11">
      <c r="A173">
        <f>IF(ROW()-2&lt;=COUNT(方块表!E:E),ROW()-2,"")</f>
        <v>171</v>
      </c>
      <c r="B173">
        <f>IFERROR(VLOOKUP($A173,方块表!$A:$S,MATCH(B$1,方块表!$1:$1,0),1),"")</f>
        <v>403700</v>
      </c>
      <c r="C173">
        <f>IFERROR(VLOOKUP($A173,方块表!$A:$S,MATCH(C$1,方块表!$1:$1,0),1),"")</f>
        <v>37</v>
      </c>
      <c r="D173">
        <f>IFERROR(VLOOKUP($A173,方块表!$A:$S,MATCH(D$1,方块表!$1:$1,0),1),"")</f>
        <v>0</v>
      </c>
      <c r="E173">
        <f>IFERROR(VLOOKUP($A173,方块表!$A:$S,MATCH(E$1,方块表!$1:$1,0),1),"")</f>
        <v>8</v>
      </c>
      <c r="F173">
        <f>IFERROR(VLOOKUP($A173,方块表!$A:$S,MATCH(F$1,方块表!$1:$1,0),1),"")</f>
        <v>4</v>
      </c>
      <c r="G173">
        <f>IFERROR(VLOOKUP($A173,方块表!$A:$S,MATCH(G$1,方块表!$1:$1,0),1),"")</f>
        <v>8</v>
      </c>
      <c r="H173">
        <f>IFERROR(VLOOKUP($A173,方块表!$A:$S,MATCH(H$1,方块表!$1:$1,0),1),"")</f>
        <v>1</v>
      </c>
      <c r="I173">
        <f>IFERROR(VLOOKUP($A173,方块表!$A:$S,MATCH(I$1,方块表!$1:$1,0),1),"")</f>
        <v>6</v>
      </c>
      <c r="J173" t="str">
        <f>IFERROR(VLOOKUP($A173,方块表!$A:$S,MATCH(J$1,方块表!$1:$1,0),1),"")</f>
        <v>无</v>
      </c>
      <c r="K173" t="str">
        <f>IFERROR(VLOOKUP($A173,方块表!$A:$S,MATCH(K$1,方块表!$1:$1,0),1),"")</f>
        <v>黄花</v>
      </c>
    </row>
    <row r="174" spans="1:11">
      <c r="A174">
        <f>IF(ROW()-2&lt;=COUNT(方块表!E:E),ROW()-2,"")</f>
        <v>172</v>
      </c>
      <c r="B174">
        <f>IFERROR(VLOOKUP($A174,方块表!$A:$S,MATCH(B$1,方块表!$1:$1,0),1),"")</f>
        <v>403800</v>
      </c>
      <c r="C174">
        <f>IFERROR(VLOOKUP($A174,方块表!$A:$S,MATCH(C$1,方块表!$1:$1,0),1),"")</f>
        <v>38</v>
      </c>
      <c r="D174">
        <f>IFERROR(VLOOKUP($A174,方块表!$A:$S,MATCH(D$1,方块表!$1:$1,0),1),"")</f>
        <v>0</v>
      </c>
      <c r="E174">
        <f>IFERROR(VLOOKUP($A174,方块表!$A:$S,MATCH(E$1,方块表!$1:$1,0),1),"")</f>
        <v>8</v>
      </c>
      <c r="F174">
        <f>IFERROR(VLOOKUP($A174,方块表!$A:$S,MATCH(F$1,方块表!$1:$1,0),1),"")</f>
        <v>4</v>
      </c>
      <c r="G174">
        <f>IFERROR(VLOOKUP($A174,方块表!$A:$S,MATCH(G$1,方块表!$1:$1,0),1),"")</f>
        <v>8</v>
      </c>
      <c r="H174">
        <f>IFERROR(VLOOKUP($A174,方块表!$A:$S,MATCH(H$1,方块表!$1:$1,0),1),"")</f>
        <v>1</v>
      </c>
      <c r="I174">
        <f>IFERROR(VLOOKUP($A174,方块表!$A:$S,MATCH(I$1,方块表!$1:$1,0),1),"")</f>
        <v>6</v>
      </c>
      <c r="J174" t="str">
        <f>IFERROR(VLOOKUP($A174,方块表!$A:$S,MATCH(J$1,方块表!$1:$1,0),1),"")</f>
        <v>无</v>
      </c>
      <c r="K174" t="str">
        <f>IFERROR(VLOOKUP($A174,方块表!$A:$S,MATCH(K$1,方块表!$1:$1,0),1),"")</f>
        <v>红花</v>
      </c>
    </row>
    <row r="175" spans="1:11">
      <c r="A175">
        <f>IF(ROW()-2&lt;=COUNT(方块表!E:E),ROW()-2,"")</f>
        <v>173</v>
      </c>
      <c r="B175">
        <f>IFERROR(VLOOKUP($A175,方块表!$A:$S,MATCH(B$1,方块表!$1:$1,0),1),"")</f>
        <v>404700</v>
      </c>
      <c r="C175">
        <f>IFERROR(VLOOKUP($A175,方块表!$A:$S,MATCH(C$1,方块表!$1:$1,0),1),"")</f>
        <v>47</v>
      </c>
      <c r="D175">
        <f>IFERROR(VLOOKUP($A175,方块表!$A:$S,MATCH(D$1,方块表!$1:$1,0),1),"")</f>
        <v>0</v>
      </c>
      <c r="E175">
        <f>IFERROR(VLOOKUP($A175,方块表!$A:$S,MATCH(E$1,方块表!$1:$1,0),1),"")</f>
        <v>8</v>
      </c>
      <c r="F175">
        <f>IFERROR(VLOOKUP($A175,方块表!$A:$S,MATCH(F$1,方块表!$1:$1,0),1),"")</f>
        <v>4</v>
      </c>
      <c r="G175">
        <f>IFERROR(VLOOKUP($A175,方块表!$A:$S,MATCH(G$1,方块表!$1:$1,0),1),"")</f>
        <v>8</v>
      </c>
      <c r="H175">
        <f>IFERROR(VLOOKUP($A175,方块表!$A:$S,MATCH(H$1,方块表!$1:$1,0),1),"")</f>
        <v>1</v>
      </c>
      <c r="I175">
        <f>IFERROR(VLOOKUP($A175,方块表!$A:$S,MATCH(I$1,方块表!$1:$1,0),1),"")</f>
        <v>6</v>
      </c>
      <c r="J175" t="str">
        <f>IFERROR(VLOOKUP($A175,方块表!$A:$S,MATCH(J$1,方块表!$1:$1,0),1),"")</f>
        <v>无</v>
      </c>
      <c r="K175" t="str">
        <f>IFERROR(VLOOKUP($A175,方块表!$A:$S,MATCH(K$1,方块表!$1:$1,0),1),"")</f>
        <v>书架</v>
      </c>
    </row>
    <row r="176" spans="1:11">
      <c r="A176">
        <f>IF(ROW()-2&lt;=COUNT(方块表!E:E),ROW()-2,"")</f>
        <v>174</v>
      </c>
      <c r="B176">
        <f>IFERROR(VLOOKUP($A176,方块表!$A:$S,MATCH(B$1,方块表!$1:$1,0),1),"")</f>
        <v>410100</v>
      </c>
      <c r="C176">
        <f>IFERROR(VLOOKUP($A176,方块表!$A:$S,MATCH(C$1,方块表!$1:$1,0),1),"")</f>
        <v>101</v>
      </c>
      <c r="D176">
        <f>IFERROR(VLOOKUP($A176,方块表!$A:$S,MATCH(D$1,方块表!$1:$1,0),1),"")</f>
        <v>0</v>
      </c>
      <c r="E176">
        <f>IFERROR(VLOOKUP($A176,方块表!$A:$S,MATCH(E$1,方块表!$1:$1,0),1),"")</f>
        <v>8</v>
      </c>
      <c r="F176">
        <f>IFERROR(VLOOKUP($A176,方块表!$A:$S,MATCH(F$1,方块表!$1:$1,0),1),"")</f>
        <v>4</v>
      </c>
      <c r="G176">
        <f>IFERROR(VLOOKUP($A176,方块表!$A:$S,MATCH(G$1,方块表!$1:$1,0),1),"")</f>
        <v>8</v>
      </c>
      <c r="H176">
        <f>IFERROR(VLOOKUP($A176,方块表!$A:$S,MATCH(H$1,方块表!$1:$1,0),1),"")</f>
        <v>1</v>
      </c>
      <c r="I176">
        <f>IFERROR(VLOOKUP($A176,方块表!$A:$S,MATCH(I$1,方块表!$1:$1,0),1),"")</f>
        <v>6</v>
      </c>
      <c r="J176" t="str">
        <f>IFERROR(VLOOKUP($A176,方块表!$A:$S,MATCH(J$1,方块表!$1:$1,0),1),"")</f>
        <v>栅栏</v>
      </c>
      <c r="K176" t="str">
        <f>IFERROR(VLOOKUP($A176,方块表!$A:$S,MATCH(K$1,方块表!$1:$1,0),1),"")</f>
        <v>铁栅栏</v>
      </c>
    </row>
    <row r="177" spans="1:11">
      <c r="A177">
        <f>IF(ROW()-2&lt;=COUNT(方块表!E:E),ROW()-2,"")</f>
        <v>175</v>
      </c>
      <c r="B177">
        <f>IFERROR(VLOOKUP($A177,方块表!$A:$S,MATCH(B$1,方块表!$1:$1,0),1),"")</f>
        <v>403102</v>
      </c>
      <c r="C177">
        <f>IFERROR(VLOOKUP($A177,方块表!$A:$S,MATCH(C$1,方块表!$1:$1,0),1),"")</f>
        <v>31</v>
      </c>
      <c r="D177">
        <f>IFERROR(VLOOKUP($A177,方块表!$A:$S,MATCH(D$1,方块表!$1:$1,0),1),"")</f>
        <v>2</v>
      </c>
      <c r="E177">
        <f>IFERROR(VLOOKUP($A177,方块表!$A:$S,MATCH(E$1,方块表!$1:$1,0),1),"")</f>
        <v>8</v>
      </c>
      <c r="F177">
        <f>IFERROR(VLOOKUP($A177,方块表!$A:$S,MATCH(F$1,方块表!$1:$1,0),1),"")</f>
        <v>4</v>
      </c>
      <c r="G177">
        <f>IFERROR(VLOOKUP($A177,方块表!$A:$S,MATCH(G$1,方块表!$1:$1,0),1),"")</f>
        <v>8</v>
      </c>
      <c r="H177">
        <f>IFERROR(VLOOKUP($A177,方块表!$A:$S,MATCH(H$1,方块表!$1:$1,0),1),"")</f>
        <v>1</v>
      </c>
      <c r="I177">
        <f>IFERROR(VLOOKUP($A177,方块表!$A:$S,MATCH(I$1,方块表!$1:$1,0),1),"")</f>
        <v>6</v>
      </c>
      <c r="J177" t="str">
        <f>IFERROR(VLOOKUP($A177,方块表!$A:$S,MATCH(J$1,方块表!$1:$1,0),1),"")</f>
        <v>无</v>
      </c>
      <c r="K177" t="str">
        <f>IFERROR(VLOOKUP($A177,方块表!$A:$S,MATCH(K$1,方块表!$1:$1,0),1),"")</f>
        <v>高草</v>
      </c>
    </row>
    <row r="178" spans="1:11">
      <c r="A178">
        <f>IF(ROW()-2&lt;=COUNT(方块表!E:E),ROW()-2,"")</f>
        <v>176</v>
      </c>
      <c r="B178">
        <f>IFERROR(VLOOKUP($A178,方块表!$A:$S,MATCH(B$1,方块表!$1:$1,0),1),"")</f>
        <v>405005</v>
      </c>
      <c r="C178">
        <f>IFERROR(VLOOKUP($A178,方块表!$A:$S,MATCH(C$1,方块表!$1:$1,0),1),"")</f>
        <v>50</v>
      </c>
      <c r="D178">
        <f>IFERROR(VLOOKUP($A178,方块表!$A:$S,MATCH(D$1,方块表!$1:$1,0),1),"")</f>
        <v>5</v>
      </c>
      <c r="E178">
        <f>IFERROR(VLOOKUP($A178,方块表!$A:$S,MATCH(E$1,方块表!$1:$1,0),1),"")</f>
        <v>8</v>
      </c>
      <c r="F178">
        <f>IFERROR(VLOOKUP($A178,方块表!$A:$S,MATCH(F$1,方块表!$1:$1,0),1),"")</f>
        <v>4</v>
      </c>
      <c r="G178">
        <f>IFERROR(VLOOKUP($A178,方块表!$A:$S,MATCH(G$1,方块表!$1:$1,0),1),"")</f>
        <v>8</v>
      </c>
      <c r="H178">
        <f>IFERROR(VLOOKUP($A178,方块表!$A:$S,MATCH(H$1,方块表!$1:$1,0),1),"")</f>
        <v>1</v>
      </c>
      <c r="I178">
        <f>IFERROR(VLOOKUP($A178,方块表!$A:$S,MATCH(I$1,方块表!$1:$1,0),1),"")</f>
        <v>6</v>
      </c>
      <c r="J178" t="str">
        <f>IFERROR(VLOOKUP($A178,方块表!$A:$S,MATCH(J$1,方块表!$1:$1,0),1),"")</f>
        <v>发光</v>
      </c>
      <c r="K178" t="str">
        <f>IFERROR(VLOOKUP($A178,方块表!$A:$S,MATCH(K$1,方块表!$1:$1,0),1),"")</f>
        <v>火把</v>
      </c>
    </row>
    <row r="179" spans="1:11">
      <c r="A179">
        <f>IF(ROW()-2&lt;=COUNT(方块表!E:E),ROW()-2,"")</f>
        <v>177</v>
      </c>
      <c r="B179">
        <f>IFERROR(VLOOKUP($A179,方块表!$A:$S,MATCH(B$1,方块表!$1:$1,0),1),"")</f>
        <v>407605</v>
      </c>
      <c r="C179">
        <f>IFERROR(VLOOKUP($A179,方块表!$A:$S,MATCH(C$1,方块表!$1:$1,0),1),"")</f>
        <v>76</v>
      </c>
      <c r="D179">
        <f>IFERROR(VLOOKUP($A179,方块表!$A:$S,MATCH(D$1,方块表!$1:$1,0),1),"")</f>
        <v>5</v>
      </c>
      <c r="E179">
        <f>IFERROR(VLOOKUP($A179,方块表!$A:$S,MATCH(E$1,方块表!$1:$1,0),1),"")</f>
        <v>8</v>
      </c>
      <c r="F179">
        <f>IFERROR(VLOOKUP($A179,方块表!$A:$S,MATCH(F$1,方块表!$1:$1,0),1),"")</f>
        <v>4</v>
      </c>
      <c r="G179">
        <f>IFERROR(VLOOKUP($A179,方块表!$A:$S,MATCH(G$1,方块表!$1:$1,0),1),"")</f>
        <v>8</v>
      </c>
      <c r="H179">
        <f>IFERROR(VLOOKUP($A179,方块表!$A:$S,MATCH(H$1,方块表!$1:$1,0),1),"")</f>
        <v>1</v>
      </c>
      <c r="I179">
        <f>IFERROR(VLOOKUP($A179,方块表!$A:$S,MATCH(I$1,方块表!$1:$1,0),1),"")</f>
        <v>6</v>
      </c>
      <c r="J179" t="str">
        <f>IFERROR(VLOOKUP($A179,方块表!$A:$S,MATCH(J$1,方块表!$1:$1,0),1),"")</f>
        <v>发光</v>
      </c>
      <c r="K179" t="str">
        <f>IFERROR(VLOOKUP($A179,方块表!$A:$S,MATCH(K$1,方块表!$1:$1,0),1),"")</f>
        <v>红石火把</v>
      </c>
    </row>
    <row r="180" spans="1:11">
      <c r="A180">
        <f>IF(ROW()-2&lt;=COUNT(方块表!E:E),ROW()-2,"")</f>
        <v>178</v>
      </c>
      <c r="B180">
        <f>IFERROR(VLOOKUP($A180,方块表!$A:$S,MATCH(B$1,方块表!$1:$1,0),1),"")</f>
        <v>406500</v>
      </c>
      <c r="C180">
        <f>IFERROR(VLOOKUP($A180,方块表!$A:$S,MATCH(C$1,方块表!$1:$1,0),1),"")</f>
        <v>65</v>
      </c>
      <c r="D180">
        <f>IFERROR(VLOOKUP($A180,方块表!$A:$S,MATCH(D$1,方块表!$1:$1,0),1),"")</f>
        <v>0</v>
      </c>
      <c r="E180">
        <f>IFERROR(VLOOKUP($A180,方块表!$A:$S,MATCH(E$1,方块表!$1:$1,0),1),"")</f>
        <v>8</v>
      </c>
      <c r="F180">
        <f>IFERROR(VLOOKUP($A180,方块表!$A:$S,MATCH(F$1,方块表!$1:$1,0),1),"")</f>
        <v>4</v>
      </c>
      <c r="G180">
        <f>IFERROR(VLOOKUP($A180,方块表!$A:$S,MATCH(G$1,方块表!$1:$1,0),1),"")</f>
        <v>8</v>
      </c>
      <c r="H180">
        <f>IFERROR(VLOOKUP($A180,方块表!$A:$S,MATCH(H$1,方块表!$1:$1,0),1),"")</f>
        <v>1</v>
      </c>
      <c r="I180">
        <f>IFERROR(VLOOKUP($A180,方块表!$A:$S,MATCH(I$1,方块表!$1:$1,0),1),"")</f>
        <v>6</v>
      </c>
      <c r="J180" t="str">
        <f>IFERROR(VLOOKUP($A180,方块表!$A:$S,MATCH(J$1,方块表!$1:$1,0),1),"")</f>
        <v>攀爬</v>
      </c>
      <c r="K180" t="str">
        <f>IFERROR(VLOOKUP($A180,方块表!$A:$S,MATCH(K$1,方块表!$1:$1,0),1),"")</f>
        <v>梯子</v>
      </c>
    </row>
    <row r="181" spans="1:11">
      <c r="A181">
        <f>IF(ROW()-2&lt;=COUNT(方块表!E:E),ROW()-2,"")</f>
        <v>179</v>
      </c>
      <c r="B181">
        <f>IFERROR(VLOOKUP($A181,方块表!$A:$S,MATCH(B$1,方块表!$1:$1,0),1),"")</f>
        <v>432400</v>
      </c>
      <c r="C181">
        <f>IFERROR(VLOOKUP($A181,方块表!$A:$S,MATCH(C$1,方块表!$1:$1,0),1),"")</f>
        <v>324</v>
      </c>
      <c r="D181">
        <f>IFERROR(VLOOKUP($A181,方块表!$A:$S,MATCH(D$1,方块表!$1:$1,0),1),"")</f>
        <v>0</v>
      </c>
      <c r="E181">
        <f>IFERROR(VLOOKUP($A181,方块表!$A:$S,MATCH(E$1,方块表!$1:$1,0),1),"")</f>
        <v>8</v>
      </c>
      <c r="F181">
        <f>IFERROR(VLOOKUP($A181,方块表!$A:$S,MATCH(F$1,方块表!$1:$1,0),1),"")</f>
        <v>4</v>
      </c>
      <c r="G181">
        <f>IFERROR(VLOOKUP($A181,方块表!$A:$S,MATCH(G$1,方块表!$1:$1,0),1),"")</f>
        <v>8</v>
      </c>
      <c r="H181">
        <f>IFERROR(VLOOKUP($A181,方块表!$A:$S,MATCH(H$1,方块表!$1:$1,0),1),"")</f>
        <v>1</v>
      </c>
      <c r="I181">
        <f>IFERROR(VLOOKUP($A181,方块表!$A:$S,MATCH(I$1,方块表!$1:$1,0),1),"")</f>
        <v>6</v>
      </c>
      <c r="J181" t="str">
        <f>IFERROR(VLOOKUP($A181,方块表!$A:$S,MATCH(J$1,方块表!$1:$1,0),1),"")</f>
        <v>开关</v>
      </c>
      <c r="K181" t="str">
        <f>IFERROR(VLOOKUP($A181,方块表!$A:$S,MATCH(K$1,方块表!$1:$1,0),1),"")</f>
        <v>item木门</v>
      </c>
    </row>
    <row r="182" spans="1:11">
      <c r="A182">
        <f>IF(ROW()-2&lt;=COUNT(方块表!E:E),ROW()-2,"")</f>
        <v>180</v>
      </c>
      <c r="B182">
        <f>IFERROR(VLOOKUP($A182,方块表!$A:$S,MATCH(B$1,方块表!$1:$1,0),1),"")</f>
        <v>508900</v>
      </c>
      <c r="C182">
        <f>IFERROR(VLOOKUP($A182,方块表!$A:$S,MATCH(C$1,方块表!$1:$1,0),1),"")</f>
        <v>89</v>
      </c>
      <c r="D182">
        <f>IFERROR(VLOOKUP($A182,方块表!$A:$S,MATCH(D$1,方块表!$1:$1,0),1),"")</f>
        <v>0</v>
      </c>
      <c r="E182">
        <f>IFERROR(VLOOKUP($A182,方块表!$A:$S,MATCH(E$1,方块表!$1:$1,0),1),"")</f>
        <v>10</v>
      </c>
      <c r="F182">
        <f>IFERROR(VLOOKUP($A182,方块表!$A:$S,MATCH(F$1,方块表!$1:$1,0),1),"")</f>
        <v>5</v>
      </c>
      <c r="G182">
        <f>IFERROR(VLOOKUP($A182,方块表!$A:$S,MATCH(G$1,方块表!$1:$1,0),1),"")</f>
        <v>10</v>
      </c>
      <c r="H182">
        <f>IFERROR(VLOOKUP($A182,方块表!$A:$S,MATCH(H$1,方块表!$1:$1,0),1),"")</f>
        <v>1</v>
      </c>
      <c r="I182">
        <f>IFERROR(VLOOKUP($A182,方块表!$A:$S,MATCH(I$1,方块表!$1:$1,0),1),"")</f>
        <v>6</v>
      </c>
      <c r="J182" t="str">
        <f>IFERROR(VLOOKUP($A182,方块表!$A:$S,MATCH(J$1,方块表!$1:$1,0),1),"")</f>
        <v>发光</v>
      </c>
      <c r="K182" t="str">
        <f>IFERROR(VLOOKUP($A182,方块表!$A:$S,MATCH(K$1,方块表!$1:$1,0),1),"")</f>
        <v>萤石</v>
      </c>
    </row>
    <row r="183" spans="1:11">
      <c r="A183">
        <f>IF(ROW()-2&lt;=COUNT(方块表!E:E),ROW()-2,"")</f>
        <v>181</v>
      </c>
      <c r="B183">
        <f>IFERROR(VLOOKUP($A183,方块表!$A:$S,MATCH(B$1,方块表!$1:$1,0),1),"")</f>
        <v>516800</v>
      </c>
      <c r="C183">
        <f>IFERROR(VLOOKUP($A183,方块表!$A:$S,MATCH(C$1,方块表!$1:$1,0),1),"")</f>
        <v>168</v>
      </c>
      <c r="D183">
        <f>IFERROR(VLOOKUP($A183,方块表!$A:$S,MATCH(D$1,方块表!$1:$1,0),1),"")</f>
        <v>0</v>
      </c>
      <c r="E183">
        <f>IFERROR(VLOOKUP($A183,方块表!$A:$S,MATCH(E$1,方块表!$1:$1,0),1),"")</f>
        <v>10</v>
      </c>
      <c r="F183">
        <f>IFERROR(VLOOKUP($A183,方块表!$A:$S,MATCH(F$1,方块表!$1:$1,0),1),"")</f>
        <v>5</v>
      </c>
      <c r="G183">
        <f>IFERROR(VLOOKUP($A183,方块表!$A:$S,MATCH(G$1,方块表!$1:$1,0),1),"")</f>
        <v>10</v>
      </c>
      <c r="H183">
        <f>IFERROR(VLOOKUP($A183,方块表!$A:$S,MATCH(H$1,方块表!$1:$1,0),1),"")</f>
        <v>1</v>
      </c>
      <c r="I183">
        <f>IFERROR(VLOOKUP($A183,方块表!$A:$S,MATCH(I$1,方块表!$1:$1,0),1),"")</f>
        <v>6</v>
      </c>
      <c r="J183" t="str">
        <f>IFERROR(VLOOKUP($A183,方块表!$A:$S,MATCH(J$1,方块表!$1:$1,0),1),"")</f>
        <v>发光</v>
      </c>
      <c r="K183" t="str">
        <f>IFERROR(VLOOKUP($A183,方块表!$A:$S,MATCH(K$1,方块表!$1:$1,0),1),"")</f>
        <v>海晶石</v>
      </c>
    </row>
    <row r="184" spans="1:11">
      <c r="A184">
        <f>IF(ROW()-2&lt;=COUNT(方块表!E:E),ROW()-2,"")</f>
        <v>182</v>
      </c>
      <c r="B184">
        <f>IFERROR(VLOOKUP($A184,方块表!$A:$S,MATCH(B$1,方块表!$1:$1,0),1),"")</f>
        <v>515200</v>
      </c>
      <c r="C184">
        <f>IFERROR(VLOOKUP($A184,方块表!$A:$S,MATCH(C$1,方块表!$1:$1,0),1),"")</f>
        <v>152</v>
      </c>
      <c r="D184">
        <f>IFERROR(VLOOKUP($A184,方块表!$A:$S,MATCH(D$1,方块表!$1:$1,0),1),"")</f>
        <v>0</v>
      </c>
      <c r="E184">
        <f>IFERROR(VLOOKUP($A184,方块表!$A:$S,MATCH(E$1,方块表!$1:$1,0),1),"")</f>
        <v>10</v>
      </c>
      <c r="F184">
        <f>IFERROR(VLOOKUP($A184,方块表!$A:$S,MATCH(F$1,方块表!$1:$1,0),1),"")</f>
        <v>5</v>
      </c>
      <c r="G184">
        <f>IFERROR(VLOOKUP($A184,方块表!$A:$S,MATCH(G$1,方块表!$1:$1,0),1),"")</f>
        <v>10</v>
      </c>
      <c r="H184">
        <f>IFERROR(VLOOKUP($A184,方块表!$A:$S,MATCH(H$1,方块表!$1:$1,0),1),"")</f>
        <v>1</v>
      </c>
      <c r="I184">
        <f>IFERROR(VLOOKUP($A184,方块表!$A:$S,MATCH(I$1,方块表!$1:$1,0),1),"")</f>
        <v>6</v>
      </c>
      <c r="J184" t="str">
        <f>IFERROR(VLOOKUP($A184,方块表!$A:$S,MATCH(J$1,方块表!$1:$1,0),1),"")</f>
        <v>充能</v>
      </c>
      <c r="K184" t="str">
        <f>IFERROR(VLOOKUP($A184,方块表!$A:$S,MATCH(K$1,方块表!$1:$1,0),1),"")</f>
        <v>红石块</v>
      </c>
    </row>
    <row r="185" spans="1:11">
      <c r="A185">
        <f>IF(ROW()-2&lt;=COUNT(方块表!E:E),ROW()-2,"")</f>
        <v>183</v>
      </c>
      <c r="B185">
        <f>IFERROR(VLOOKUP($A185,方块表!$A:$S,MATCH(B$1,方块表!$1:$1,0),1),"")</f>
        <v>613800</v>
      </c>
      <c r="C185">
        <f>IFERROR(VLOOKUP($A185,方块表!$A:$S,MATCH(C$1,方块表!$1:$1,0),1),"")</f>
        <v>138</v>
      </c>
      <c r="D185">
        <f>IFERROR(VLOOKUP($A185,方块表!$A:$S,MATCH(D$1,方块表!$1:$1,0),1),"")</f>
        <v>0</v>
      </c>
      <c r="E185">
        <f>IFERROR(VLOOKUP($A185,方块表!$A:$S,MATCH(E$1,方块表!$1:$1,0),1),"")</f>
        <v>12</v>
      </c>
      <c r="F185">
        <f>IFERROR(VLOOKUP($A185,方块表!$A:$S,MATCH(F$1,方块表!$1:$1,0),1),"")</f>
        <v>6</v>
      </c>
      <c r="G185">
        <f>IFERROR(VLOOKUP($A185,方块表!$A:$S,MATCH(G$1,方块表!$1:$1,0),1),"")</f>
        <v>12</v>
      </c>
      <c r="H185">
        <f>IFERROR(VLOOKUP($A185,方块表!$A:$S,MATCH(H$1,方块表!$1:$1,0),1),"")</f>
        <v>1</v>
      </c>
      <c r="I185">
        <f>IFERROR(VLOOKUP($A185,方块表!$A:$S,MATCH(I$1,方块表!$1:$1,0),1),"")</f>
        <v>6</v>
      </c>
      <c r="J185" t="str">
        <f>IFERROR(VLOOKUP($A185,方块表!$A:$S,MATCH(J$1,方块表!$1:$1,0),1),"")</f>
        <v>发光</v>
      </c>
      <c r="K185" t="str">
        <f>IFERROR(VLOOKUP($A185,方块表!$A:$S,MATCH(K$1,方块表!$1:$1,0),1),"")</f>
        <v>信标</v>
      </c>
    </row>
    <row r="186" spans="1:11">
      <c r="A186">
        <f>IF(ROW()-2&lt;=COUNT(方块表!E:E),ROW()-2,"")</f>
        <v>184</v>
      </c>
      <c r="B186">
        <f>IFERROR(VLOOKUP($A186,方块表!$A:$S,MATCH(B$1,方块表!$1:$1,0),1),"")</f>
        <v>602500</v>
      </c>
      <c r="C186">
        <f>IFERROR(VLOOKUP($A186,方块表!$A:$S,MATCH(C$1,方块表!$1:$1,0),1),"")</f>
        <v>25</v>
      </c>
      <c r="D186">
        <f>IFERROR(VLOOKUP($A186,方块表!$A:$S,MATCH(D$1,方块表!$1:$1,0),1),"")</f>
        <v>0</v>
      </c>
      <c r="E186">
        <f>IFERROR(VLOOKUP($A186,方块表!$A:$S,MATCH(E$1,方块表!$1:$1,0),1),"")</f>
        <v>12</v>
      </c>
      <c r="F186">
        <f>IFERROR(VLOOKUP($A186,方块表!$A:$S,MATCH(F$1,方块表!$1:$1,0),1),"")</f>
        <v>6</v>
      </c>
      <c r="G186">
        <f>IFERROR(VLOOKUP($A186,方块表!$A:$S,MATCH(G$1,方块表!$1:$1,0),1),"")</f>
        <v>12</v>
      </c>
      <c r="H186">
        <f>IFERROR(VLOOKUP($A186,方块表!$A:$S,MATCH(H$1,方块表!$1:$1,0),1),"")</f>
        <v>1</v>
      </c>
      <c r="I186">
        <f>IFERROR(VLOOKUP($A186,方块表!$A:$S,MATCH(I$1,方块表!$1:$1,0),1),"")</f>
        <v>6</v>
      </c>
      <c r="J186" t="str">
        <f>IFERROR(VLOOKUP($A186,方块表!$A:$S,MATCH(J$1,方块表!$1:$1,0),1),"")</f>
        <v>无</v>
      </c>
      <c r="K186" t="str">
        <f>IFERROR(VLOOKUP($A186,方块表!$A:$S,MATCH(K$1,方块表!$1:$1,0),1),"")</f>
        <v>音乐盒</v>
      </c>
    </row>
    <row r="187" spans="1:11">
      <c r="A187">
        <f>IF(ROW()-2&lt;=COUNT(方块表!E:E),ROW()-2,"")</f>
        <v>185</v>
      </c>
      <c r="B187">
        <f>IFERROR(VLOOKUP($A187,方块表!$A:$S,MATCH(B$1,方块表!$1:$1,0),1),"")</f>
        <v>612300</v>
      </c>
      <c r="C187">
        <f>IFERROR(VLOOKUP($A187,方块表!$A:$S,MATCH(C$1,方块表!$1:$1,0),1),"")</f>
        <v>123</v>
      </c>
      <c r="D187">
        <f>IFERROR(VLOOKUP($A187,方块表!$A:$S,MATCH(D$1,方块表!$1:$1,0),1),"")</f>
        <v>0</v>
      </c>
      <c r="E187">
        <f>IFERROR(VLOOKUP($A187,方块表!$A:$S,MATCH(E$1,方块表!$1:$1,0),1),"")</f>
        <v>12</v>
      </c>
      <c r="F187">
        <f>IFERROR(VLOOKUP($A187,方块表!$A:$S,MATCH(F$1,方块表!$1:$1,0),1),"")</f>
        <v>6</v>
      </c>
      <c r="G187">
        <f>IFERROR(VLOOKUP($A187,方块表!$A:$S,MATCH(G$1,方块表!$1:$1,0),1),"")</f>
        <v>12</v>
      </c>
      <c r="H187">
        <f>IFERROR(VLOOKUP($A187,方块表!$A:$S,MATCH(H$1,方块表!$1:$1,0),1),"")</f>
        <v>1</v>
      </c>
      <c r="I187">
        <f>IFERROR(VLOOKUP($A187,方块表!$A:$S,MATCH(I$1,方块表!$1:$1,0),1),"")</f>
        <v>6</v>
      </c>
      <c r="J187" t="str">
        <f>IFERROR(VLOOKUP($A187,方块表!$A:$S,MATCH(J$1,方块表!$1:$1,0),1),"")</f>
        <v>发光</v>
      </c>
      <c r="K187" t="str">
        <f>IFERROR(VLOOKUP($A187,方块表!$A:$S,MATCH(K$1,方块表!$1:$1,0),1),"")</f>
        <v>红石灯</v>
      </c>
    </row>
    <row r="188" spans="1:11">
      <c r="A188" t="str">
        <f>IF(ROW()-2&lt;=COUNT(方块表!E:E),ROW()-2,"")</f>
        <v/>
      </c>
      <c r="B188" t="str">
        <f>IFERROR(VLOOKUP($A188,方块表!$A:$S,MATCH(B$1,方块表!$1:$1,0),1),"")</f>
        <v/>
      </c>
      <c r="C188" t="str">
        <f>IFERROR(VLOOKUP($A188,方块表!$A:$S,MATCH(C$1,方块表!$1:$1,0),1),"")</f>
        <v/>
      </c>
      <c r="D188" t="str">
        <f>IFERROR(VLOOKUP($A188,方块表!$A:$S,MATCH(D$1,方块表!$1:$1,0),1),"")</f>
        <v/>
      </c>
      <c r="E188" t="str">
        <f>IFERROR(VLOOKUP($A188,方块表!$A:$S,MATCH(E$1,方块表!$1:$1,0),1),"")</f>
        <v/>
      </c>
      <c r="F188" t="str">
        <f>IFERROR(VLOOKUP($A188,方块表!$A:$S,MATCH(F$1,方块表!$1:$1,0),1),"")</f>
        <v/>
      </c>
      <c r="G188" t="str">
        <f>IFERROR(VLOOKUP($A188,方块表!$A:$S,MATCH(G$1,方块表!$1:$1,0),1),"")</f>
        <v/>
      </c>
      <c r="H188" t="str">
        <f>IFERROR(VLOOKUP($A188,方块表!$A:$S,MATCH(H$1,方块表!$1:$1,0),1),"")</f>
        <v/>
      </c>
      <c r="I188" t="str">
        <f>IFERROR(VLOOKUP($A188,方块表!$A:$S,MATCH(I$1,方块表!$1:$1,0),1),"")</f>
        <v/>
      </c>
      <c r="J188" t="str">
        <f>IFERROR(VLOOKUP($A188,方块表!$A:$S,MATCH(J$1,方块表!$1:$1,0),1),"")</f>
        <v/>
      </c>
      <c r="K188" t="str">
        <f>IFERROR(VLOOKUP($A188,方块表!$A:$S,MATCH(K$1,方块表!$1:$1,0),1),"")</f>
        <v/>
      </c>
    </row>
    <row r="189" spans="1:11">
      <c r="A189" t="str">
        <f>IF(ROW()-2&lt;=COUNT(方块表!E:E),ROW()-2,"")</f>
        <v/>
      </c>
      <c r="B189" t="str">
        <f>IFERROR(VLOOKUP($A189,方块表!$A:$S,MATCH(B$1,方块表!$1:$1,0),1),"")</f>
        <v/>
      </c>
      <c r="C189" t="str">
        <f>IFERROR(VLOOKUP($A189,方块表!$A:$S,MATCH(C$1,方块表!$1:$1,0),1),"")</f>
        <v/>
      </c>
      <c r="D189" t="str">
        <f>IFERROR(VLOOKUP($A189,方块表!$A:$S,MATCH(D$1,方块表!$1:$1,0),1),"")</f>
        <v/>
      </c>
      <c r="E189" t="str">
        <f>IFERROR(VLOOKUP($A189,方块表!$A:$S,MATCH(E$1,方块表!$1:$1,0),1),"")</f>
        <v/>
      </c>
      <c r="F189" t="str">
        <f>IFERROR(VLOOKUP($A189,方块表!$A:$S,MATCH(F$1,方块表!$1:$1,0),1),"")</f>
        <v/>
      </c>
      <c r="G189" t="str">
        <f>IFERROR(VLOOKUP($A189,方块表!$A:$S,MATCH(G$1,方块表!$1:$1,0),1),"")</f>
        <v/>
      </c>
      <c r="H189" t="str">
        <f>IFERROR(VLOOKUP($A189,方块表!$A:$S,MATCH(H$1,方块表!$1:$1,0),1),"")</f>
        <v/>
      </c>
      <c r="I189" t="str">
        <f>IFERROR(VLOOKUP($A189,方块表!$A:$S,MATCH(I$1,方块表!$1:$1,0),1),"")</f>
        <v/>
      </c>
      <c r="J189" t="str">
        <f>IFERROR(VLOOKUP($A189,方块表!$A:$S,MATCH(J$1,方块表!$1:$1,0),1),"")</f>
        <v/>
      </c>
      <c r="K189" t="str">
        <f>IFERROR(VLOOKUP($A189,方块表!$A:$S,MATCH(K$1,方块表!$1:$1,0),1),"")</f>
        <v/>
      </c>
    </row>
    <row r="190" spans="1:11">
      <c r="A190" t="str">
        <f>IF(ROW()-2&lt;=COUNT(方块表!E:E),ROW()-2,"")</f>
        <v/>
      </c>
      <c r="B190" t="str">
        <f>IFERROR(VLOOKUP($A190,方块表!$A:$S,MATCH(B$1,方块表!$1:$1,0),1),"")</f>
        <v/>
      </c>
      <c r="C190" t="str">
        <f>IFERROR(VLOOKUP($A190,方块表!$A:$S,MATCH(C$1,方块表!$1:$1,0),1),"")</f>
        <v/>
      </c>
      <c r="D190" t="str">
        <f>IFERROR(VLOOKUP($A190,方块表!$A:$S,MATCH(D$1,方块表!$1:$1,0),1),"")</f>
        <v/>
      </c>
      <c r="E190" t="str">
        <f>IFERROR(VLOOKUP($A190,方块表!$A:$S,MATCH(E$1,方块表!$1:$1,0),1),"")</f>
        <v/>
      </c>
      <c r="F190" t="str">
        <f>IFERROR(VLOOKUP($A190,方块表!$A:$S,MATCH(F$1,方块表!$1:$1,0),1),"")</f>
        <v/>
      </c>
      <c r="G190" t="str">
        <f>IFERROR(VLOOKUP($A190,方块表!$A:$S,MATCH(G$1,方块表!$1:$1,0),1),"")</f>
        <v/>
      </c>
      <c r="H190" t="str">
        <f>IFERROR(VLOOKUP($A190,方块表!$A:$S,MATCH(H$1,方块表!$1:$1,0),1),"")</f>
        <v/>
      </c>
      <c r="I190" t="str">
        <f>IFERROR(VLOOKUP($A190,方块表!$A:$S,MATCH(I$1,方块表!$1:$1,0),1),"")</f>
        <v/>
      </c>
      <c r="J190" t="str">
        <f>IFERROR(VLOOKUP($A190,方块表!$A:$S,MATCH(J$1,方块表!$1:$1,0),1),"")</f>
        <v/>
      </c>
      <c r="K190" t="str">
        <f>IFERROR(VLOOKUP($A190,方块表!$A:$S,MATCH(K$1,方块表!$1:$1,0),1),"")</f>
        <v/>
      </c>
    </row>
    <row r="191" spans="1:11">
      <c r="A191" t="str">
        <f>IF(ROW()-2&lt;=COUNT(方块表!E:E),ROW()-2,"")</f>
        <v/>
      </c>
      <c r="B191" t="str">
        <f>IFERROR(VLOOKUP($A191,方块表!$A:$S,MATCH(B$1,方块表!$1:$1,0),1),"")</f>
        <v/>
      </c>
      <c r="C191" t="str">
        <f>IFERROR(VLOOKUP($A191,方块表!$A:$S,MATCH(C$1,方块表!$1:$1,0),1),"")</f>
        <v/>
      </c>
      <c r="D191" t="str">
        <f>IFERROR(VLOOKUP($A191,方块表!$A:$S,MATCH(D$1,方块表!$1:$1,0),1),"")</f>
        <v/>
      </c>
      <c r="E191" t="str">
        <f>IFERROR(VLOOKUP($A191,方块表!$A:$S,MATCH(E$1,方块表!$1:$1,0),1),"")</f>
        <v/>
      </c>
      <c r="F191" t="str">
        <f>IFERROR(VLOOKUP($A191,方块表!$A:$S,MATCH(F$1,方块表!$1:$1,0),1),"")</f>
        <v/>
      </c>
      <c r="G191" t="str">
        <f>IFERROR(VLOOKUP($A191,方块表!$A:$S,MATCH(G$1,方块表!$1:$1,0),1),"")</f>
        <v/>
      </c>
      <c r="H191" t="str">
        <f>IFERROR(VLOOKUP($A191,方块表!$A:$S,MATCH(H$1,方块表!$1:$1,0),1),"")</f>
        <v/>
      </c>
      <c r="I191" t="str">
        <f>IFERROR(VLOOKUP($A191,方块表!$A:$S,MATCH(I$1,方块表!$1:$1,0),1),"")</f>
        <v/>
      </c>
      <c r="J191" t="str">
        <f>IFERROR(VLOOKUP($A191,方块表!$A:$S,MATCH(J$1,方块表!$1:$1,0),1),"")</f>
        <v/>
      </c>
      <c r="K191" t="str">
        <f>IFERROR(VLOOKUP($A191,方块表!$A:$S,MATCH(K$1,方块表!$1:$1,0),1),"")</f>
        <v/>
      </c>
    </row>
    <row r="192" spans="1:11">
      <c r="A192" t="str">
        <f>IF(ROW()-2&lt;=COUNT(方块表!E:E),ROW()-2,"")</f>
        <v/>
      </c>
      <c r="B192" t="str">
        <f>IFERROR(VLOOKUP($A192,方块表!$A:$S,MATCH(B$1,方块表!$1:$1,0),1),"")</f>
        <v/>
      </c>
      <c r="C192" t="str">
        <f>IFERROR(VLOOKUP($A192,方块表!$A:$S,MATCH(C$1,方块表!$1:$1,0),1),"")</f>
        <v/>
      </c>
      <c r="D192" t="str">
        <f>IFERROR(VLOOKUP($A192,方块表!$A:$S,MATCH(D$1,方块表!$1:$1,0),1),"")</f>
        <v/>
      </c>
      <c r="E192" t="str">
        <f>IFERROR(VLOOKUP($A192,方块表!$A:$S,MATCH(E$1,方块表!$1:$1,0),1),"")</f>
        <v/>
      </c>
      <c r="F192" t="str">
        <f>IFERROR(VLOOKUP($A192,方块表!$A:$S,MATCH(F$1,方块表!$1:$1,0),1),"")</f>
        <v/>
      </c>
      <c r="G192" t="str">
        <f>IFERROR(VLOOKUP($A192,方块表!$A:$S,MATCH(G$1,方块表!$1:$1,0),1),"")</f>
        <v/>
      </c>
      <c r="H192" t="str">
        <f>IFERROR(VLOOKUP($A192,方块表!$A:$S,MATCH(H$1,方块表!$1:$1,0),1),"")</f>
        <v/>
      </c>
      <c r="I192" t="str">
        <f>IFERROR(VLOOKUP($A192,方块表!$A:$S,MATCH(I$1,方块表!$1:$1,0),1),"")</f>
        <v/>
      </c>
      <c r="J192" t="str">
        <f>IFERROR(VLOOKUP($A192,方块表!$A:$S,MATCH(J$1,方块表!$1:$1,0),1),"")</f>
        <v/>
      </c>
      <c r="K192" t="str">
        <f>IFERROR(VLOOKUP($A192,方块表!$A:$S,MATCH(K$1,方块表!$1:$1,0),1),"")</f>
        <v/>
      </c>
    </row>
    <row r="193" spans="1:11">
      <c r="A193" t="str">
        <f>IF(ROW()-2&lt;=COUNT(方块表!E:E),ROW()-2,"")</f>
        <v/>
      </c>
      <c r="B193" t="str">
        <f>IFERROR(VLOOKUP($A193,方块表!$A:$S,MATCH(B$1,方块表!$1:$1,0),1),"")</f>
        <v/>
      </c>
      <c r="C193" t="str">
        <f>IFERROR(VLOOKUP($A193,方块表!$A:$S,MATCH(C$1,方块表!$1:$1,0),1),"")</f>
        <v/>
      </c>
      <c r="D193" t="str">
        <f>IFERROR(VLOOKUP($A193,方块表!$A:$S,MATCH(D$1,方块表!$1:$1,0),1),"")</f>
        <v/>
      </c>
      <c r="E193" t="str">
        <f>IFERROR(VLOOKUP($A193,方块表!$A:$S,MATCH(E$1,方块表!$1:$1,0),1),"")</f>
        <v/>
      </c>
      <c r="F193" t="str">
        <f>IFERROR(VLOOKUP($A193,方块表!$A:$S,MATCH(F$1,方块表!$1:$1,0),1),"")</f>
        <v/>
      </c>
      <c r="G193" t="str">
        <f>IFERROR(VLOOKUP($A193,方块表!$A:$S,MATCH(G$1,方块表!$1:$1,0),1),"")</f>
        <v/>
      </c>
      <c r="H193" t="str">
        <f>IFERROR(VLOOKUP($A193,方块表!$A:$S,MATCH(H$1,方块表!$1:$1,0),1),"")</f>
        <v/>
      </c>
      <c r="I193" t="str">
        <f>IFERROR(VLOOKUP($A193,方块表!$A:$S,MATCH(I$1,方块表!$1:$1,0),1),"")</f>
        <v/>
      </c>
      <c r="J193" t="str">
        <f>IFERROR(VLOOKUP($A193,方块表!$A:$S,MATCH(J$1,方块表!$1:$1,0),1),"")</f>
        <v/>
      </c>
      <c r="K193" t="str">
        <f>IFERROR(VLOOKUP($A193,方块表!$A:$S,MATCH(K$1,方块表!$1:$1,0),1),"")</f>
        <v/>
      </c>
    </row>
    <row r="194" spans="1:11">
      <c r="A194" t="str">
        <f>IF(ROW()-2&lt;=COUNT(方块表!E:E),ROW()-2,"")</f>
        <v/>
      </c>
      <c r="B194" t="str">
        <f>IFERROR(VLOOKUP($A194,方块表!$A:$S,MATCH(B$1,方块表!$1:$1,0),1),"")</f>
        <v/>
      </c>
      <c r="C194" t="str">
        <f>IFERROR(VLOOKUP($A194,方块表!$A:$S,MATCH(C$1,方块表!$1:$1,0),1),"")</f>
        <v/>
      </c>
      <c r="D194" t="str">
        <f>IFERROR(VLOOKUP($A194,方块表!$A:$S,MATCH(D$1,方块表!$1:$1,0),1),"")</f>
        <v/>
      </c>
      <c r="E194" t="str">
        <f>IFERROR(VLOOKUP($A194,方块表!$A:$S,MATCH(E$1,方块表!$1:$1,0),1),"")</f>
        <v/>
      </c>
      <c r="F194" t="str">
        <f>IFERROR(VLOOKUP($A194,方块表!$A:$S,MATCH(F$1,方块表!$1:$1,0),1),"")</f>
        <v/>
      </c>
      <c r="G194" t="str">
        <f>IFERROR(VLOOKUP($A194,方块表!$A:$S,MATCH(G$1,方块表!$1:$1,0),1),"")</f>
        <v/>
      </c>
      <c r="H194" t="str">
        <f>IFERROR(VLOOKUP($A194,方块表!$A:$S,MATCH(H$1,方块表!$1:$1,0),1),"")</f>
        <v/>
      </c>
      <c r="I194" t="str">
        <f>IFERROR(VLOOKUP($A194,方块表!$A:$S,MATCH(I$1,方块表!$1:$1,0),1),"")</f>
        <v/>
      </c>
      <c r="J194" t="str">
        <f>IFERROR(VLOOKUP($A194,方块表!$A:$S,MATCH(J$1,方块表!$1:$1,0),1),"")</f>
        <v/>
      </c>
      <c r="K194" t="str">
        <f>IFERROR(VLOOKUP($A194,方块表!$A:$S,MATCH(K$1,方块表!$1:$1,0),1),"")</f>
        <v/>
      </c>
    </row>
    <row r="195" spans="1:11">
      <c r="A195" t="str">
        <f>IF(ROW()-2&lt;=COUNT(方块表!E:E),ROW()-2,"")</f>
        <v/>
      </c>
      <c r="B195" t="str">
        <f>IFERROR(VLOOKUP($A195,方块表!$A:$S,MATCH(B$1,方块表!$1:$1,0),1),"")</f>
        <v/>
      </c>
      <c r="C195" t="str">
        <f>IFERROR(VLOOKUP($A195,方块表!$A:$S,MATCH(C$1,方块表!$1:$1,0),1),"")</f>
        <v/>
      </c>
      <c r="D195" t="str">
        <f>IFERROR(VLOOKUP($A195,方块表!$A:$S,MATCH(D$1,方块表!$1:$1,0),1),"")</f>
        <v/>
      </c>
      <c r="E195" t="str">
        <f>IFERROR(VLOOKUP($A195,方块表!$A:$S,MATCH(E$1,方块表!$1:$1,0),1),"")</f>
        <v/>
      </c>
      <c r="F195" t="str">
        <f>IFERROR(VLOOKUP($A195,方块表!$A:$S,MATCH(F$1,方块表!$1:$1,0),1),"")</f>
        <v/>
      </c>
      <c r="G195" t="str">
        <f>IFERROR(VLOOKUP($A195,方块表!$A:$S,MATCH(G$1,方块表!$1:$1,0),1),"")</f>
        <v/>
      </c>
      <c r="H195" t="str">
        <f>IFERROR(VLOOKUP($A195,方块表!$A:$S,MATCH(H$1,方块表!$1:$1,0),1),"")</f>
        <v/>
      </c>
      <c r="I195" t="str">
        <f>IFERROR(VLOOKUP($A195,方块表!$A:$S,MATCH(I$1,方块表!$1:$1,0),1),"")</f>
        <v/>
      </c>
      <c r="J195" t="str">
        <f>IFERROR(VLOOKUP($A195,方块表!$A:$S,MATCH(J$1,方块表!$1:$1,0),1),"")</f>
        <v/>
      </c>
      <c r="K195" t="str">
        <f>IFERROR(VLOOKUP($A195,方块表!$A:$S,MATCH(K$1,方块表!$1:$1,0),1),"")</f>
        <v/>
      </c>
    </row>
    <row r="196" spans="1:11">
      <c r="A196" t="str">
        <f>IF(ROW()-2&lt;=COUNT(方块表!E:E),ROW()-2,"")</f>
        <v/>
      </c>
      <c r="B196" t="str">
        <f>IFERROR(VLOOKUP($A196,方块表!$A:$S,MATCH(B$1,方块表!$1:$1,0),1),"")</f>
        <v/>
      </c>
      <c r="C196" t="str">
        <f>IFERROR(VLOOKUP($A196,方块表!$A:$S,MATCH(C$1,方块表!$1:$1,0),1),"")</f>
        <v/>
      </c>
      <c r="D196" t="str">
        <f>IFERROR(VLOOKUP($A196,方块表!$A:$S,MATCH(D$1,方块表!$1:$1,0),1),"")</f>
        <v/>
      </c>
      <c r="E196" t="str">
        <f>IFERROR(VLOOKUP($A196,方块表!$A:$S,MATCH(E$1,方块表!$1:$1,0),1),"")</f>
        <v/>
      </c>
      <c r="F196" t="str">
        <f>IFERROR(VLOOKUP($A196,方块表!$A:$S,MATCH(F$1,方块表!$1:$1,0),1),"")</f>
        <v/>
      </c>
      <c r="G196" t="str">
        <f>IFERROR(VLOOKUP($A196,方块表!$A:$S,MATCH(G$1,方块表!$1:$1,0),1),"")</f>
        <v/>
      </c>
      <c r="H196" t="str">
        <f>IFERROR(VLOOKUP($A196,方块表!$A:$S,MATCH(H$1,方块表!$1:$1,0),1),"")</f>
        <v/>
      </c>
      <c r="I196" t="str">
        <f>IFERROR(VLOOKUP($A196,方块表!$A:$S,MATCH(I$1,方块表!$1:$1,0),1),"")</f>
        <v/>
      </c>
      <c r="J196" t="str">
        <f>IFERROR(VLOOKUP($A196,方块表!$A:$S,MATCH(J$1,方块表!$1:$1,0),1),"")</f>
        <v/>
      </c>
      <c r="K196" t="str">
        <f>IFERROR(VLOOKUP($A196,方块表!$A:$S,MATCH(K$1,方块表!$1:$1,0),1),"")</f>
        <v/>
      </c>
    </row>
    <row r="197" spans="1:11">
      <c r="A197" t="str">
        <f>IF(ROW()-2&lt;=COUNT(方块表!E:E),ROW()-2,"")</f>
        <v/>
      </c>
      <c r="B197" t="str">
        <f>IFERROR(VLOOKUP($A197,方块表!$A:$S,MATCH(B$1,方块表!$1:$1,0),1),"")</f>
        <v/>
      </c>
      <c r="C197" t="str">
        <f>IFERROR(VLOOKUP($A197,方块表!$A:$S,MATCH(C$1,方块表!$1:$1,0),1),"")</f>
        <v/>
      </c>
      <c r="D197" t="str">
        <f>IFERROR(VLOOKUP($A197,方块表!$A:$S,MATCH(D$1,方块表!$1:$1,0),1),"")</f>
        <v/>
      </c>
      <c r="E197" t="str">
        <f>IFERROR(VLOOKUP($A197,方块表!$A:$S,MATCH(E$1,方块表!$1:$1,0),1),"")</f>
        <v/>
      </c>
      <c r="F197" t="str">
        <f>IFERROR(VLOOKUP($A197,方块表!$A:$S,MATCH(F$1,方块表!$1:$1,0),1),"")</f>
        <v/>
      </c>
      <c r="G197" t="str">
        <f>IFERROR(VLOOKUP($A197,方块表!$A:$S,MATCH(G$1,方块表!$1:$1,0),1),"")</f>
        <v/>
      </c>
      <c r="H197" t="str">
        <f>IFERROR(VLOOKUP($A197,方块表!$A:$S,MATCH(H$1,方块表!$1:$1,0),1),"")</f>
        <v/>
      </c>
      <c r="I197" t="str">
        <f>IFERROR(VLOOKUP($A197,方块表!$A:$S,MATCH(I$1,方块表!$1:$1,0),1),"")</f>
        <v/>
      </c>
      <c r="J197" t="str">
        <f>IFERROR(VLOOKUP($A197,方块表!$A:$S,MATCH(J$1,方块表!$1:$1,0),1),"")</f>
        <v/>
      </c>
      <c r="K197" t="str">
        <f>IFERROR(VLOOKUP($A197,方块表!$A:$S,MATCH(K$1,方块表!$1:$1,0),1),"")</f>
        <v/>
      </c>
    </row>
    <row r="198" spans="1:11">
      <c r="A198" t="str">
        <f>IF(ROW()-2&lt;=COUNT(方块表!E:E),ROW()-2,"")</f>
        <v/>
      </c>
      <c r="B198" t="str">
        <f>IFERROR(VLOOKUP($A198,方块表!$A:$S,MATCH(B$1,方块表!$1:$1,0),1),"")</f>
        <v/>
      </c>
      <c r="C198" t="str">
        <f>IFERROR(VLOOKUP($A198,方块表!$A:$S,MATCH(C$1,方块表!$1:$1,0),1),"")</f>
        <v/>
      </c>
      <c r="D198" t="str">
        <f>IFERROR(VLOOKUP($A198,方块表!$A:$S,MATCH(D$1,方块表!$1:$1,0),1),"")</f>
        <v/>
      </c>
      <c r="E198" t="str">
        <f>IFERROR(VLOOKUP($A198,方块表!$A:$S,MATCH(E$1,方块表!$1:$1,0),1),"")</f>
        <v/>
      </c>
      <c r="F198" t="str">
        <f>IFERROR(VLOOKUP($A198,方块表!$A:$S,MATCH(F$1,方块表!$1:$1,0),1),"")</f>
        <v/>
      </c>
      <c r="G198" t="str">
        <f>IFERROR(VLOOKUP($A198,方块表!$A:$S,MATCH(G$1,方块表!$1:$1,0),1),"")</f>
        <v/>
      </c>
      <c r="H198" t="str">
        <f>IFERROR(VLOOKUP($A198,方块表!$A:$S,MATCH(H$1,方块表!$1:$1,0),1),"")</f>
        <v/>
      </c>
      <c r="I198" t="str">
        <f>IFERROR(VLOOKUP($A198,方块表!$A:$S,MATCH(I$1,方块表!$1:$1,0),1),"")</f>
        <v/>
      </c>
      <c r="J198" t="str">
        <f>IFERROR(VLOOKUP($A198,方块表!$A:$S,MATCH(J$1,方块表!$1:$1,0),1),"")</f>
        <v/>
      </c>
      <c r="K198" t="str">
        <f>IFERROR(VLOOKUP($A198,方块表!$A:$S,MATCH(K$1,方块表!$1:$1,0),1),"")</f>
        <v/>
      </c>
    </row>
    <row r="199" spans="1:11">
      <c r="A199" t="str">
        <f>IF(ROW()-2&lt;=COUNT(方块表!E:E),ROW()-2,"")</f>
        <v/>
      </c>
      <c r="B199" t="str">
        <f>IFERROR(VLOOKUP($A199,方块表!$A:$S,MATCH(B$1,方块表!$1:$1,0),1),"")</f>
        <v/>
      </c>
      <c r="C199" t="str">
        <f>IFERROR(VLOOKUP($A199,方块表!$A:$S,MATCH(C$1,方块表!$1:$1,0),1),"")</f>
        <v/>
      </c>
      <c r="D199" t="str">
        <f>IFERROR(VLOOKUP($A199,方块表!$A:$S,MATCH(D$1,方块表!$1:$1,0),1),"")</f>
        <v/>
      </c>
      <c r="E199" t="str">
        <f>IFERROR(VLOOKUP($A199,方块表!$A:$S,MATCH(E$1,方块表!$1:$1,0),1),"")</f>
        <v/>
      </c>
      <c r="F199" t="str">
        <f>IFERROR(VLOOKUP($A199,方块表!$A:$S,MATCH(F$1,方块表!$1:$1,0),1),"")</f>
        <v/>
      </c>
      <c r="G199" t="str">
        <f>IFERROR(VLOOKUP($A199,方块表!$A:$S,MATCH(G$1,方块表!$1:$1,0),1),"")</f>
        <v/>
      </c>
      <c r="H199" t="str">
        <f>IFERROR(VLOOKUP($A199,方块表!$A:$S,MATCH(H$1,方块表!$1:$1,0),1),"")</f>
        <v/>
      </c>
      <c r="I199" t="str">
        <f>IFERROR(VLOOKUP($A199,方块表!$A:$S,MATCH(I$1,方块表!$1:$1,0),1),"")</f>
        <v/>
      </c>
      <c r="J199" t="str">
        <f>IFERROR(VLOOKUP($A199,方块表!$A:$S,MATCH(J$1,方块表!$1:$1,0),1),"")</f>
        <v/>
      </c>
      <c r="K199" t="str">
        <f>IFERROR(VLOOKUP($A199,方块表!$A:$S,MATCH(K$1,方块表!$1:$1,0),1),"")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1" zoomScaleNormal="71" workbookViewId="0">
      <selection activeCell="Q48" sqref="Q48"/>
    </sheetView>
  </sheetViews>
  <sheetFormatPr defaultColWidth="9" defaultRowHeight="14.25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>
      <c r="A1" t="s">
        <v>43</v>
      </c>
      <c r="B1" t="s">
        <v>1061</v>
      </c>
      <c r="C1" t="s">
        <v>1062</v>
      </c>
      <c r="D1" t="s">
        <v>814</v>
      </c>
      <c r="E1" t="s">
        <v>933</v>
      </c>
      <c r="F1" t="s">
        <v>1050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>
      <c r="A2" t="s">
        <v>1051</v>
      </c>
      <c r="B2" t="s">
        <v>658</v>
      </c>
      <c r="C2" t="s">
        <v>758</v>
      </c>
      <c r="D2" t="s">
        <v>661</v>
      </c>
      <c r="E2" t="s">
        <v>1063</v>
      </c>
      <c r="F2" t="s">
        <v>755</v>
      </c>
      <c r="G2" t="s">
        <v>1053</v>
      </c>
      <c r="H2" t="s">
        <v>1064</v>
      </c>
      <c r="I2" t="s">
        <v>1065</v>
      </c>
      <c r="J2" t="s">
        <v>1066</v>
      </c>
      <c r="K2" t="s">
        <v>1067</v>
      </c>
      <c r="L2" t="s">
        <v>756</v>
      </c>
      <c r="M2" t="s">
        <v>1059</v>
      </c>
      <c r="N2" s="10" t="s">
        <v>1060</v>
      </c>
    </row>
    <row r="3" spans="1:14">
      <c r="A3" s="1">
        <v>1</v>
      </c>
      <c r="B3" s="7">
        <f ca="1">IFERROR(VLOOKUP($A3,OFFSET(图纸表!$B$1,MATCH($A3,图纸表!$B:$B,0)-1,0,1,21),20,1),"")</f>
        <v>6</v>
      </c>
      <c r="C3" s="7">
        <f ca="1">IFERROR(VLOOKUP($A3,OFFSET(图纸表!$B$1,MATCH($A3,图纸表!$B:$B,0)-1,0,1,21),2,1),"")</f>
        <v>2506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build_01_9x9x10-0.schematic</v>
      </c>
      <c r="F3" s="7" t="str">
        <f ca="1">IFERROR(VLOOKUP($A3,OFFSET(图纸表!$B$1,MATCH($A3,图纸表!$B:$B,0)-1,0,1,21),13,1),"")</f>
        <v>drawing_name_6</v>
      </c>
      <c r="G3" s="7" t="str">
        <f ca="1">IFERROR(VLOOKUP($A3,OFFSET(图纸表!$B$1,MATCH($A3,图纸表!$B:$B,0)-1,0,1,23),22,1),"")</f>
        <v>set:blockcity_items.json image:building_100_01</v>
      </c>
      <c r="H3" s="7">
        <f ca="1">IFERROR(VLOOKUP($A3,OFFSET(图纸表!$B$1,MATCH($A3,图纸表!$B:$B,0)-1,0,1,11),5,1),"")</f>
        <v>9</v>
      </c>
      <c r="I3" s="7">
        <f ca="1">IFERROR(VLOOKUP($A3,OFFSET(图纸表!$B$1,MATCH($A3,图纸表!$B:$B,0)-1,0,1,11),6,1),"")</f>
        <v>9</v>
      </c>
      <c r="J3" s="7">
        <f ca="1">IFERROR(VLOOKUP($A3,OFFSET(图纸表!$B$1,MATCH($A3,图纸表!$B:$B,0)-1,0,1,11),7,1),"")</f>
        <v>10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2</v>
      </c>
      <c r="M3">
        <f ca="1">OFFSET(图纸表!$B$1,MATCH($A3,图纸表!$B:$B,0)-1,17,1,1)</f>
        <v>1072</v>
      </c>
      <c r="N3">
        <f ca="1">FLOOR(M3/100,1)+1</f>
        <v>11</v>
      </c>
    </row>
    <row r="4" spans="1:14">
      <c r="A4" s="1">
        <v>2</v>
      </c>
      <c r="B4" s="7">
        <f ca="1">IFERROR(VLOOKUP($A4,OFFSET(图纸表!$B$1,MATCH($A4,图纸表!$B:$B,0)-1,0,1,21),20,1),"")</f>
        <v>18</v>
      </c>
      <c r="C4" s="7">
        <f ca="1">IFERROR(VLOOKUP($A4,OFFSET(图纸表!$B$1,MATCH($A4,图纸表!$B:$B,0)-1,0,1,21),2,1),"")</f>
        <v>2518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build_13_11x11x10-0.schematic</v>
      </c>
      <c r="F4" s="7" t="str">
        <f ca="1">IFERROR(VLOOKUP($A4,OFFSET(图纸表!$B$1,MATCH($A4,图纸表!$B:$B,0)-1,0,1,21),13,1),"")</f>
        <v>drawing_name_18</v>
      </c>
      <c r="G4" s="7" t="str">
        <f ca="1">IFERROR(VLOOKUP($A4,OFFSET(图纸表!$B$1,MATCH($A4,图纸表!$B:$B,0)-1,0,1,23),22,1),"")</f>
        <v>set:blockcity_items.json image:building_100_13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10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2</v>
      </c>
      <c r="M4">
        <f ca="1">OFFSET(图纸表!$B$1,MATCH($A4,图纸表!$B:$B,0)-1,17,1,1)</f>
        <v>1054</v>
      </c>
      <c r="N4">
        <f t="shared" ref="N4:N64" ca="1" si="0">FLOOR(M4/100,1)+1</f>
        <v>11</v>
      </c>
    </row>
    <row r="5" spans="1:14">
      <c r="A5" s="1">
        <v>3</v>
      </c>
      <c r="B5" s="7">
        <f ca="1">IFERROR(VLOOKUP($A5,OFFSET(图纸表!$B$1,MATCH($A5,图纸表!$B:$B,0)-1,0,1,21),20,1),"")</f>
        <v>12</v>
      </c>
      <c r="C5" s="7">
        <f ca="1">IFERROR(VLOOKUP($A5,OFFSET(图纸表!$B$1,MATCH($A5,图纸表!$B:$B,0)-1,0,1,21),2,1),"")</f>
        <v>2512</v>
      </c>
      <c r="D5" s="7">
        <f ca="1">IFERROR(VLOOKUP($A5,OFFSET(图纸表!$B$1,MATCH($A5,图纸表!$B:$B,0)-1,0,1,21),4,1),"")</f>
        <v>1</v>
      </c>
      <c r="E5" s="7" t="str">
        <f ca="1">IFERROR(VLOOKUP($A5,OFFSET(图纸表!$B$1,MATCH($A5,图纸表!$B:$B,0)-1,0,1,21),3,1),"")</f>
        <v>build_07_11x11x8-1.schematic</v>
      </c>
      <c r="F5" s="7" t="str">
        <f ca="1">IFERROR(VLOOKUP($A5,OFFSET(图纸表!$B$1,MATCH($A5,图纸表!$B:$B,0)-1,0,1,21),13,1),"")</f>
        <v>drawing_name_12</v>
      </c>
      <c r="G5" s="7" t="str">
        <f ca="1">IFERROR(VLOOKUP($A5,OFFSET(图纸表!$B$1,MATCH($A5,图纸表!$B:$B,0)-1,0,1,23),22,1),"")</f>
        <v>set:blockcity_items.json image:building_100_07</v>
      </c>
      <c r="H5" s="7">
        <f ca="1">IFERROR(VLOOKUP($A5,OFFSET(图纸表!$B$1,MATCH($A5,图纸表!$B:$B,0)-1,0,1,11),5,1),"")</f>
        <v>11</v>
      </c>
      <c r="I5" s="7">
        <f ca="1">IFERROR(VLOOKUP($A5,OFFSET(图纸表!$B$1,MATCH($A5,图纸表!$B:$B,0)-1,0,1,11),6,1),"")</f>
        <v>11</v>
      </c>
      <c r="J5" s="7">
        <f ca="1">IFERROR(VLOOKUP($A5,OFFSET(图纸表!$B$1,MATCH($A5,图纸表!$B:$B,0)-1,0,1,11),7,1),"")</f>
        <v>8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2</v>
      </c>
      <c r="M5">
        <f ca="1">OFFSET(图纸表!$B$1,MATCH($A5,图纸表!$B:$B,0)-1,17,1,1)</f>
        <v>706</v>
      </c>
      <c r="N5">
        <f t="shared" ca="1" si="0"/>
        <v>8</v>
      </c>
    </row>
    <row r="6" spans="1:14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2517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2</v>
      </c>
      <c r="M6">
        <f ca="1">OFFSET(图纸表!$B$1,MATCH($A6,图纸表!$B:$B,0)-1,17,1,1)</f>
        <v>1306</v>
      </c>
      <c r="N6">
        <f t="shared" ca="1" si="0"/>
        <v>14</v>
      </c>
    </row>
    <row r="7" spans="1:14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2508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2</v>
      </c>
      <c r="M7">
        <f ca="1">OFFSET(图纸表!$B$1,MATCH($A7,图纸表!$B:$B,0)-1,17,1,1)</f>
        <v>1236</v>
      </c>
      <c r="N7">
        <f t="shared" ca="1" si="0"/>
        <v>13</v>
      </c>
    </row>
    <row r="8" spans="1:14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2509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2</v>
      </c>
      <c r="M8">
        <f ca="1">OFFSET(图纸表!$B$1,MATCH($A8,图纸表!$B:$B,0)-1,17,1,1)</f>
        <v>2298</v>
      </c>
      <c r="N8">
        <f t="shared" ca="1" si="0"/>
        <v>23</v>
      </c>
    </row>
    <row r="9" spans="1:14">
      <c r="A9" s="1">
        <v>7</v>
      </c>
      <c r="B9" s="7">
        <f ca="1">IFERROR(VLOOKUP($A9,OFFSET(图纸表!$B$1,MATCH($A9,图纸表!$B:$B,0)-1,0,1,21),20,1),"")</f>
        <v>10</v>
      </c>
      <c r="C9" s="7">
        <f ca="1">IFERROR(VLOOKUP($A9,OFFSET(图纸表!$B$1,MATCH($A9,图纸表!$B:$B,0)-1,0,1,21),2,1),"")</f>
        <v>2510</v>
      </c>
      <c r="D9" s="7">
        <f ca="1">IFERROR(VLOOKUP($A9,OFFSET(图纸表!$B$1,MATCH($A9,图纸表!$B:$B,0)-1,0,1,21),4,1),"")</f>
        <v>1</v>
      </c>
      <c r="E9" s="7" t="str">
        <f ca="1">IFERROR(VLOOKUP($A9,OFFSET(图纸表!$B$1,MATCH($A9,图纸表!$B:$B,0)-1,0,1,21),3,1),"")</f>
        <v>build_05_11x11x20-1.schematic</v>
      </c>
      <c r="F9" s="7" t="str">
        <f ca="1">IFERROR(VLOOKUP($A9,OFFSET(图纸表!$B$1,MATCH($A9,图纸表!$B:$B,0)-1,0,1,21),13,1),"")</f>
        <v>drawing_name_10</v>
      </c>
      <c r="G9" s="7" t="str">
        <f ca="1">IFERROR(VLOOKUP($A9,OFFSET(图纸表!$B$1,MATCH($A9,图纸表!$B:$B,0)-1,0,1,23),22,1),"")</f>
        <v>set:blockcity_items.json image:building_100_05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20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2</v>
      </c>
      <c r="M9">
        <f ca="1">OFFSET(图纸表!$B$1,MATCH($A9,图纸表!$B:$B,0)-1,17,1,1)</f>
        <v>2384</v>
      </c>
      <c r="N9">
        <f t="shared" ca="1" si="0"/>
        <v>24</v>
      </c>
    </row>
    <row r="10" spans="1:14">
      <c r="A10" s="1">
        <v>8</v>
      </c>
      <c r="B10" s="7">
        <f ca="1">IFERROR(VLOOKUP($A10,OFFSET(图纸表!$B$1,MATCH($A10,图纸表!$B:$B,0)-1,0,1,21),20,1),"")</f>
        <v>7</v>
      </c>
      <c r="C10" s="7">
        <f ca="1">IFERROR(VLOOKUP($A10,OFFSET(图纸表!$B$1,MATCH($A10,图纸表!$B:$B,0)-1,0,1,21),2,1),"")</f>
        <v>2507</v>
      </c>
      <c r="D10" s="7">
        <f ca="1">IFERROR(VLOOKUP($A10,OFFSET(图纸表!$B$1,MATCH($A10,图纸表!$B:$B,0)-1,0,1,21),4,1),"")</f>
        <v>1</v>
      </c>
      <c r="E10" s="7" t="str">
        <f ca="1">IFERROR(VLOOKUP($A10,OFFSET(图纸表!$B$1,MATCH($A10,图纸表!$B:$B,0)-1,0,1,21),3,1),"")</f>
        <v>build_02_11x11x23-0.schematic</v>
      </c>
      <c r="F10" s="7" t="str">
        <f ca="1">IFERROR(VLOOKUP($A10,OFFSET(图纸表!$B$1,MATCH($A10,图纸表!$B:$B,0)-1,0,1,21),13,1),"")</f>
        <v>drawing_name_7</v>
      </c>
      <c r="G10" s="7" t="str">
        <f ca="1">IFERROR(VLOOKUP($A10,OFFSET(图纸表!$B$1,MATCH($A10,图纸表!$B:$B,0)-1,0,1,23),22,1),"")</f>
        <v>set:blockcity_items.json image:building_100_02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23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2</v>
      </c>
      <c r="M10">
        <f ca="1">OFFSET(图纸表!$B$1,MATCH($A10,图纸表!$B:$B,0)-1,17,1,1)</f>
        <v>1800</v>
      </c>
      <c r="N10">
        <f t="shared" ca="1" si="0"/>
        <v>19</v>
      </c>
    </row>
    <row r="11" spans="1:14">
      <c r="A11" s="1">
        <v>9</v>
      </c>
      <c r="B11" s="7">
        <f ca="1">IFERROR(VLOOKUP($A11,OFFSET(图纸表!$B$1,MATCH($A11,图纸表!$B:$B,0)-1,0,1,21),20,1),"")</f>
        <v>13</v>
      </c>
      <c r="C11" s="7">
        <f ca="1">IFERROR(VLOOKUP($A11,OFFSET(图纸表!$B$1,MATCH($A11,图纸表!$B:$B,0)-1,0,1,21),2,1),"")</f>
        <v>2513</v>
      </c>
      <c r="D11" s="7">
        <f ca="1">IFERROR(VLOOKUP($A11,OFFSET(图纸表!$B$1,MATCH($A11,图纸表!$B:$B,0)-1,0,1,21),4,1),"")</f>
        <v>2</v>
      </c>
      <c r="E11" s="7" t="str">
        <f ca="1">IFERROR(VLOOKUP($A11,OFFSET(图纸表!$B$1,MATCH($A11,图纸表!$B:$B,0)-1,0,1,21),3,1),"")</f>
        <v>build_08_11x11x13-1.schematic</v>
      </c>
      <c r="F11" s="7" t="str">
        <f ca="1">IFERROR(VLOOKUP($A11,OFFSET(图纸表!$B$1,MATCH($A11,图纸表!$B:$B,0)-1,0,1,21),13,1),"")</f>
        <v>drawing_name_13</v>
      </c>
      <c r="G11" s="7" t="str">
        <f ca="1">IFERROR(VLOOKUP($A11,OFFSET(图纸表!$B$1,MATCH($A11,图纸表!$B:$B,0)-1,0,1,23),22,1),"")</f>
        <v>set:blockcity_items.json image:building_100_08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13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2</v>
      </c>
      <c r="M11">
        <f ca="1">OFFSET(图纸表!$B$1,MATCH($A11,图纸表!$B:$B,0)-1,17,1,1)</f>
        <v>2184</v>
      </c>
      <c r="N11">
        <f t="shared" ca="1" si="0"/>
        <v>22</v>
      </c>
    </row>
    <row r="12" spans="1:14">
      <c r="A12" s="1">
        <v>10</v>
      </c>
      <c r="B12" s="7">
        <f ca="1">IFERROR(VLOOKUP($A12,OFFSET(图纸表!$B$1,MATCH($A12,图纸表!$B:$B,0)-1,0,1,21),20,1),"")</f>
        <v>11</v>
      </c>
      <c r="C12" s="7">
        <f ca="1">IFERROR(VLOOKUP($A12,OFFSET(图纸表!$B$1,MATCH($A12,图纸表!$B:$B,0)-1,0,1,21),2,1),"")</f>
        <v>2511</v>
      </c>
      <c r="D12" s="7">
        <f ca="1">IFERROR(VLOOKUP($A12,OFFSET(图纸表!$B$1,MATCH($A12,图纸表!$B:$B,0)-1,0,1,21),4,1),"")</f>
        <v>2</v>
      </c>
      <c r="E12" s="7" t="str">
        <f ca="1">IFERROR(VLOOKUP($A12,OFFSET(图纸表!$B$1,MATCH($A12,图纸表!$B:$B,0)-1,0,1,21),3,1),"")</f>
        <v>build_06_11x11x16-1.schematic</v>
      </c>
      <c r="F12" s="7" t="str">
        <f ca="1">IFERROR(VLOOKUP($A12,OFFSET(图纸表!$B$1,MATCH($A12,图纸表!$B:$B,0)-1,0,1,21),13,1),"")</f>
        <v>drawing_name_11</v>
      </c>
      <c r="G12" s="7" t="str">
        <f ca="1">IFERROR(VLOOKUP($A12,OFFSET(图纸表!$B$1,MATCH($A12,图纸表!$B:$B,0)-1,0,1,23),22,1),"")</f>
        <v>set:blockcity_items.json image:building_100_06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16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2</v>
      </c>
      <c r="M12">
        <f ca="1">OFFSET(图纸表!$B$1,MATCH($A12,图纸表!$B:$B,0)-1,17,1,1)</f>
        <v>3390</v>
      </c>
      <c r="N12">
        <f t="shared" ca="1" si="0"/>
        <v>34</v>
      </c>
    </row>
    <row r="13" spans="1:14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2514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2</v>
      </c>
      <c r="M13">
        <f ca="1">OFFSET(图纸表!$B$1,MATCH($A13,图纸表!$B:$B,0)-1,17,1,1)</f>
        <v>1934</v>
      </c>
      <c r="N13">
        <f t="shared" ca="1" si="0"/>
        <v>20</v>
      </c>
    </row>
    <row r="14" spans="1:14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2501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2</v>
      </c>
      <c r="M14">
        <f ca="1">OFFSET(图纸表!$B$1,MATCH($A14,图纸表!$B:$B,0)-1,17,1,1)</f>
        <v>2250</v>
      </c>
      <c r="N14">
        <f t="shared" ca="1" si="0"/>
        <v>23</v>
      </c>
    </row>
    <row r="15" spans="1:14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2515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2</v>
      </c>
      <c r="M15">
        <f ca="1">OFFSET(图纸表!$B$1,MATCH($A15,图纸表!$B:$B,0)-1,17,1,1)</f>
        <v>3830</v>
      </c>
      <c r="N15">
        <f t="shared" ca="1" si="0"/>
        <v>39</v>
      </c>
    </row>
    <row r="16" spans="1:14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2516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2</v>
      </c>
      <c r="M16">
        <f ca="1">OFFSET(图纸表!$B$1,MATCH($A16,图纸表!$B:$B,0)-1,17,1,1)</f>
        <v>4242</v>
      </c>
      <c r="N16">
        <f t="shared" ca="1" si="0"/>
        <v>43</v>
      </c>
    </row>
    <row r="17" spans="1:14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2502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2</v>
      </c>
      <c r="M17">
        <f ca="1">OFFSET(图纸表!$B$1,MATCH($A17,图纸表!$B:$B,0)-1,17,1,1)</f>
        <v>7572</v>
      </c>
      <c r="N17">
        <f t="shared" ca="1" si="0"/>
        <v>76</v>
      </c>
    </row>
    <row r="18" spans="1:14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2505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2</v>
      </c>
      <c r="M18">
        <f ca="1">OFFSET(图纸表!$B$1,MATCH($A18,图纸表!$B:$B,0)-1,17,1,1)</f>
        <v>4994</v>
      </c>
      <c r="N18">
        <f t="shared" ca="1" si="0"/>
        <v>50</v>
      </c>
    </row>
    <row r="19" spans="1:14" s="9" customFormat="1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2503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2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2504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2</v>
      </c>
      <c r="M20">
        <f ca="1">OFFSET(图纸表!$B$1,MATCH($A20,图纸表!$B:$B,0)-1,17,1,1)</f>
        <v>6882</v>
      </c>
      <c r="N20">
        <f t="shared" ca="1" si="0"/>
        <v>69</v>
      </c>
    </row>
    <row r="21" spans="1:14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2521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3</v>
      </c>
      <c r="M21">
        <f ca="1">OFFSET(图纸表!$B$1,MATCH($A21,图纸表!$B:$B,0)-1,17,1,1)</f>
        <v>24</v>
      </c>
      <c r="N21">
        <f t="shared" ca="1" si="0"/>
        <v>1</v>
      </c>
    </row>
    <row r="22" spans="1:14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2520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3</v>
      </c>
      <c r="M22">
        <f ca="1">OFFSET(图纸表!$B$1,MATCH($A22,图纸表!$B:$B,0)-1,17,1,1)</f>
        <v>74</v>
      </c>
      <c r="N22">
        <f t="shared" ca="1" si="0"/>
        <v>1</v>
      </c>
    </row>
    <row r="23" spans="1:14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2525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3</v>
      </c>
      <c r="M23">
        <f ca="1">OFFSET(图纸表!$B$1,MATCH($A23,图纸表!$B:$B,0)-1,17,1,1)</f>
        <v>74</v>
      </c>
      <c r="N23">
        <f t="shared" ca="1" si="0"/>
        <v>1</v>
      </c>
    </row>
    <row r="24" spans="1:14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2524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3</v>
      </c>
      <c r="M24">
        <f ca="1">OFFSET(图纸表!$B$1,MATCH($A24,图纸表!$B:$B,0)-1,17,1,1)</f>
        <v>138</v>
      </c>
      <c r="N24">
        <f t="shared" ca="1" si="0"/>
        <v>2</v>
      </c>
    </row>
    <row r="25" spans="1:14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2528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3</v>
      </c>
      <c r="M25">
        <f ca="1">OFFSET(图纸表!$B$1,MATCH($A25,图纸表!$B:$B,0)-1,17,1,1)</f>
        <v>116</v>
      </c>
      <c r="N25">
        <f t="shared" ca="1" si="0"/>
        <v>2</v>
      </c>
    </row>
    <row r="26" spans="1:14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2527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3</v>
      </c>
      <c r="M26">
        <f ca="1">OFFSET(图纸表!$B$1,MATCH($A26,图纸表!$B:$B,0)-1,17,1,1)</f>
        <v>106</v>
      </c>
      <c r="N26">
        <f t="shared" ca="1" si="0"/>
        <v>2</v>
      </c>
    </row>
    <row r="27" spans="1:14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2522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3</v>
      </c>
      <c r="M27">
        <f ca="1">OFFSET(图纸表!$B$1,MATCH($A27,图纸表!$B:$B,0)-1,17,1,1)</f>
        <v>148</v>
      </c>
      <c r="N27">
        <f t="shared" ca="1" si="0"/>
        <v>2</v>
      </c>
    </row>
    <row r="28" spans="1:14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2523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3</v>
      </c>
      <c r="M28">
        <f ca="1">OFFSET(图纸表!$B$1,MATCH($A28,图纸表!$B:$B,0)-1,17,1,1)</f>
        <v>244</v>
      </c>
      <c r="N28">
        <f t="shared" ca="1" si="0"/>
        <v>3</v>
      </c>
    </row>
    <row r="29" spans="1:14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2526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3</v>
      </c>
      <c r="M29">
        <f ca="1">OFFSET(图纸表!$B$1,MATCH($A29,图纸表!$B:$B,0)-1,17,1,1)</f>
        <v>344</v>
      </c>
      <c r="N29">
        <f t="shared" ca="1" si="0"/>
        <v>4</v>
      </c>
    </row>
    <row r="30" spans="1:14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2519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3</v>
      </c>
      <c r="M30">
        <f ca="1">OFFSET(图纸表!$B$1,MATCH($A30,图纸表!$B:$B,0)-1,17,1,1)</f>
        <v>890</v>
      </c>
      <c r="N30">
        <f t="shared" ca="1" si="0"/>
        <v>9</v>
      </c>
    </row>
    <row r="31" spans="1:14">
      <c r="A31" s="1">
        <v>29</v>
      </c>
      <c r="B31" s="7">
        <f ca="1">IFERROR(VLOOKUP($A31,OFFSET(图纸表!$B$1,MATCH($A31,图纸表!$B:$B,0)-1,0,1,21),20,1),"")</f>
        <v>29</v>
      </c>
      <c r="C31" s="7">
        <f ca="1">IFERROR(VLOOKUP($A31,OFFSET(图纸表!$B$1,MATCH($A31,图纸表!$B:$B,0)-1,0,1,21),2,1),"")</f>
        <v>2529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2build_01_12x12x11-1.schematic</v>
      </c>
      <c r="F31" s="7" t="str">
        <f ca="1">IFERROR(VLOOKUP($A31,OFFSET(图纸表!$B$1,MATCH($A31,图纸表!$B:$B,0)-1,0,1,21),13,1),"")</f>
        <v>drawing_name_29</v>
      </c>
      <c r="G31" s="7" t="str">
        <f ca="1">IFERROR(VLOOKUP($A31,OFFSET(图纸表!$B$1,MATCH($A31,图纸表!$B:$B,0)-1,0,1,23),22,1),"")</f>
        <v>set:blockcity_items.json image:2building_100_01</v>
      </c>
      <c r="H31" s="7">
        <f ca="1">IFERROR(VLOOKUP($A31,OFFSET(图纸表!$B$1,MATCH($A31,图纸表!$B:$B,0)-1,0,1,11),5,1),"")</f>
        <v>12</v>
      </c>
      <c r="I31" s="7">
        <f ca="1">IFERROR(VLOOKUP($A31,OFFSET(图纸表!$B$1,MATCH($A31,图纸表!$B:$B,0)-1,0,1,11),6,1),"")</f>
        <v>12</v>
      </c>
      <c r="J31" s="7">
        <f ca="1">IFERROR(VLOOKUP($A31,OFFSET(图纸表!$B$1,MATCH($A31,图纸表!$B:$B,0)-1,0,1,11),7,1),"")</f>
        <v>11</v>
      </c>
      <c r="K31">
        <f ca="1">IFERROR(VLOOKUP($A31,OFFSET(图纸表!$B$1,MATCH($A31,图纸表!$B:$B,0)-1,0,1,21),15,1),"")</f>
        <v>1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2938</v>
      </c>
      <c r="N31">
        <f t="shared" ca="1" si="0"/>
        <v>30</v>
      </c>
    </row>
    <row r="32" spans="1:14">
      <c r="A32" s="1">
        <v>30</v>
      </c>
      <c r="B32" s="7">
        <f ca="1">IFERROR(VLOOKUP($A32,OFFSET(图纸表!$B$1,MATCH($A32,图纸表!$B:$B,0)-1,0,1,21),20,1),"")</f>
        <v>30</v>
      </c>
      <c r="C32" s="7">
        <f ca="1">IFERROR(VLOOKUP($A32,OFFSET(图纸表!$B$1,MATCH($A32,图纸表!$B:$B,0)-1,0,1,21),2,1),"")</f>
        <v>2530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2build_02_13x15x13-1.schematic</v>
      </c>
      <c r="F32" s="7" t="str">
        <f ca="1">IFERROR(VLOOKUP($A32,OFFSET(图纸表!$B$1,MATCH($A32,图纸表!$B:$B,0)-1,0,1,21),13,1),"")</f>
        <v>drawing_name_30</v>
      </c>
      <c r="G32" s="7" t="str">
        <f ca="1">IFERROR(VLOOKUP($A32,OFFSET(图纸表!$B$1,MATCH($A32,图纸表!$B:$B,0)-1,0,1,23),22,1),"")</f>
        <v>set:blockcity_items.json image:2building_100_02</v>
      </c>
      <c r="H32" s="7">
        <f ca="1">IFERROR(VLOOKUP($A32,OFFSET(图纸表!$B$1,MATCH($A32,图纸表!$B:$B,0)-1,0,1,11),5,1),"")</f>
        <v>15</v>
      </c>
      <c r="I32" s="7">
        <f ca="1">IFERROR(VLOOKUP($A32,OFFSET(图纸表!$B$1,MATCH($A32,图纸表!$B:$B,0)-1,0,1,11),6,1),"")</f>
        <v>15</v>
      </c>
      <c r="J32" s="7">
        <f ca="1">IFERROR(VLOOKUP($A32,OFFSET(图纸表!$B$1,MATCH($A32,图纸表!$B:$B,0)-1,0,1,11),7,1),"")</f>
        <v>13</v>
      </c>
      <c r="K32">
        <f ca="1">IFERROR(VLOOKUP($A32,OFFSET(图纸表!$B$1,MATCH($A32,图纸表!$B:$B,0)-1,0,1,21),15,1),"")</f>
        <v>1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2970</v>
      </c>
      <c r="N32">
        <f t="shared" ca="1" si="0"/>
        <v>30</v>
      </c>
    </row>
    <row r="33" spans="1:14">
      <c r="A33" s="1">
        <v>31</v>
      </c>
      <c r="B33" s="7">
        <f ca="1">IFERROR(VLOOKUP($A33,OFFSET(图纸表!$B$1,MATCH($A33,图纸表!$B:$B,0)-1,0,1,21),20,1),"")</f>
        <v>31</v>
      </c>
      <c r="C33" s="7">
        <f ca="1">IFERROR(VLOOKUP($A33,OFFSET(图纸表!$B$1,MATCH($A33,图纸表!$B:$B,0)-1,0,1,21),2,1),"")</f>
        <v>2531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2build_03_13x8x13-0.schematic</v>
      </c>
      <c r="F33" s="7" t="str">
        <f ca="1">IFERROR(VLOOKUP($A33,OFFSET(图纸表!$B$1,MATCH($A33,图纸表!$B:$B,0)-1,0,1,21),13,1),"")</f>
        <v>drawing_name_31</v>
      </c>
      <c r="G33" s="7" t="str">
        <f ca="1">IFERROR(VLOOKUP($A33,OFFSET(图纸表!$B$1,MATCH($A33,图纸表!$B:$B,0)-1,0,1,23),22,1),"")</f>
        <v>set:blockcity_items.json image:2building_100_03</v>
      </c>
      <c r="H33" s="7">
        <f ca="1">IFERROR(VLOOKUP($A33,OFFSET(图纸表!$B$1,MATCH($A33,图纸表!$B:$B,0)-1,0,1,11),5,1),"")</f>
        <v>8</v>
      </c>
      <c r="I33" s="7">
        <f ca="1">IFERROR(VLOOKUP($A33,OFFSET(图纸表!$B$1,MATCH($A33,图纸表!$B:$B,0)-1,0,1,11),6,1),"")</f>
        <v>8</v>
      </c>
      <c r="J33" s="7">
        <f ca="1">IFERROR(VLOOKUP($A33,OFFSET(图纸表!$B$1,MATCH($A33,图纸表!$B:$B,0)-1,0,1,11),7,1),"")</f>
        <v>13</v>
      </c>
      <c r="K33">
        <f ca="1">IFERROR(VLOOKUP($A33,OFFSET(图纸表!$B$1,MATCH($A33,图纸表!$B:$B,0)-1,0,1,21),15,1),"")</f>
        <v>1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1910</v>
      </c>
      <c r="N33">
        <f t="shared" ca="1" si="0"/>
        <v>20</v>
      </c>
    </row>
    <row r="34" spans="1:14">
      <c r="A34" s="1">
        <v>32</v>
      </c>
      <c r="B34" s="7">
        <f ca="1">IFERROR(VLOOKUP($A34,OFFSET(图纸表!$B$1,MATCH($A34,图纸表!$B:$B,0)-1,0,1,21),20,1),"")</f>
        <v>32</v>
      </c>
      <c r="C34" s="7">
        <f ca="1">IFERROR(VLOOKUP($A34,OFFSET(图纸表!$B$1,MATCH($A34,图纸表!$B:$B,0)-1,0,1,21),2,1),"")</f>
        <v>2532</v>
      </c>
      <c r="D34" s="7">
        <f ca="1">IFERROR(VLOOKUP($A34,OFFSET(图纸表!$B$1,MATCH($A34,图纸表!$B:$B,0)-1,0,1,21),4,1),"")</f>
        <v>2</v>
      </c>
      <c r="E34" s="7" t="str">
        <f ca="1">IFERROR(VLOOKUP($A34,OFFSET(图纸表!$B$1,MATCH($A34,图纸表!$B:$B,0)-1,0,1,21),3,1),"")</f>
        <v>2build_04_13x8x13-0.schematic</v>
      </c>
      <c r="F34" s="7" t="str">
        <f ca="1">IFERROR(VLOOKUP($A34,OFFSET(图纸表!$B$1,MATCH($A34,图纸表!$B:$B,0)-1,0,1,21),13,1),"")</f>
        <v>drawing_name_32</v>
      </c>
      <c r="G34" s="7" t="str">
        <f ca="1">IFERROR(VLOOKUP($A34,OFFSET(图纸表!$B$1,MATCH($A34,图纸表!$B:$B,0)-1,0,1,23),22,1),"")</f>
        <v>set:blockcity_items.json image:2building_100_04</v>
      </c>
      <c r="H34" s="7">
        <f ca="1">IFERROR(VLOOKUP($A34,OFFSET(图纸表!$B$1,MATCH($A34,图纸表!$B:$B,0)-1,0,1,11),5,1),"")</f>
        <v>8</v>
      </c>
      <c r="I34" s="7">
        <f ca="1">IFERROR(VLOOKUP($A34,OFFSET(图纸表!$B$1,MATCH($A34,图纸表!$B:$B,0)-1,0,1,11),6,1),"")</f>
        <v>8</v>
      </c>
      <c r="J34" s="7">
        <f ca="1">IFERROR(VLOOKUP($A34,OFFSET(图纸表!$B$1,MATCH($A34,图纸表!$B:$B,0)-1,0,1,11),7,1),"")</f>
        <v>13</v>
      </c>
      <c r="K34">
        <f ca="1">IFERROR(VLOOKUP($A34,OFFSET(图纸表!$B$1,MATCH($A34,图纸表!$B:$B,0)-1,0,1,21),15,1),"")</f>
        <v>1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2138</v>
      </c>
      <c r="N34">
        <f t="shared" ca="1" si="0"/>
        <v>22</v>
      </c>
    </row>
    <row r="35" spans="1:14">
      <c r="A35" s="1">
        <v>33</v>
      </c>
      <c r="B35" s="7">
        <f ca="1">IFERROR(VLOOKUP($A35,OFFSET(图纸表!$B$1,MATCH($A35,图纸表!$B:$B,0)-1,0,1,21),20,1),"")</f>
        <v>33</v>
      </c>
      <c r="C35" s="7">
        <f ca="1">IFERROR(VLOOKUP($A35,OFFSET(图纸表!$B$1,MATCH($A35,图纸表!$B:$B,0)-1,0,1,21),2,1),"")</f>
        <v>2533</v>
      </c>
      <c r="D35" s="7">
        <f ca="1">IFERROR(VLOOKUP($A35,OFFSET(图纸表!$B$1,MATCH($A35,图纸表!$B:$B,0)-1,0,1,21),4,1),"")</f>
        <v>2</v>
      </c>
      <c r="E35" s="7" t="str">
        <f ca="1">IFERROR(VLOOKUP($A35,OFFSET(图纸表!$B$1,MATCH($A35,图纸表!$B:$B,0)-1,0,1,21),3,1),"")</f>
        <v>2build_05_15x18x15-0.schematic</v>
      </c>
      <c r="F35" s="7" t="str">
        <f ca="1">IFERROR(VLOOKUP($A35,OFFSET(图纸表!$B$1,MATCH($A35,图纸表!$B:$B,0)-1,0,1,21),13,1),"")</f>
        <v>drawing_name_33</v>
      </c>
      <c r="G35" s="7" t="str">
        <f ca="1">IFERROR(VLOOKUP($A35,OFFSET(图纸表!$B$1,MATCH($A35,图纸表!$B:$B,0)-1,0,1,23),22,1),"")</f>
        <v>set:blockcity_items.json image:2building_100_05</v>
      </c>
      <c r="H35" s="7">
        <f ca="1">IFERROR(VLOOKUP($A35,OFFSET(图纸表!$B$1,MATCH($A35,图纸表!$B:$B,0)-1,0,1,11),5,1),"")</f>
        <v>18</v>
      </c>
      <c r="I35" s="7">
        <f ca="1">IFERROR(VLOOKUP($A35,OFFSET(图纸表!$B$1,MATCH($A35,图纸表!$B:$B,0)-1,0,1,11),6,1),"")</f>
        <v>18</v>
      </c>
      <c r="J35" s="7">
        <f ca="1">IFERROR(VLOOKUP($A35,OFFSET(图纸表!$B$1,MATCH($A35,图纸表!$B:$B,0)-1,0,1,11),7,1),"")</f>
        <v>15</v>
      </c>
      <c r="K35">
        <f ca="1">IFERROR(VLOOKUP($A35,OFFSET(图纸表!$B$1,MATCH($A35,图纸表!$B:$B,0)-1,0,1,21),15,1),"")</f>
        <v>1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4152</v>
      </c>
      <c r="N35">
        <f t="shared" ca="1" si="0"/>
        <v>42</v>
      </c>
    </row>
    <row r="36" spans="1:14">
      <c r="A36" s="1">
        <v>34</v>
      </c>
      <c r="B36" s="7">
        <f ca="1">IFERROR(VLOOKUP($A36,OFFSET(图纸表!$B$1,MATCH($A36,图纸表!$B:$B,0)-1,0,1,21),20,1),"")</f>
        <v>34</v>
      </c>
      <c r="C36" s="7">
        <f ca="1">IFERROR(VLOOKUP($A36,OFFSET(图纸表!$B$1,MATCH($A36,图纸表!$B:$B,0)-1,0,1,21),2,1),"")</f>
        <v>2534</v>
      </c>
      <c r="D36" s="7">
        <f ca="1">IFERROR(VLOOKUP($A36,OFFSET(图纸表!$B$1,MATCH($A36,图纸表!$B:$B,0)-1,0,1,21),4,1),"")</f>
        <v>2</v>
      </c>
      <c r="E36" s="7" t="str">
        <f ca="1">IFERROR(VLOOKUP($A36,OFFSET(图纸表!$B$1,MATCH($A36,图纸表!$B:$B,0)-1,0,1,21),3,1),"")</f>
        <v>2build_06_15x25x15-0.schematic</v>
      </c>
      <c r="F36" s="7" t="str">
        <f ca="1">IFERROR(VLOOKUP($A36,OFFSET(图纸表!$B$1,MATCH($A36,图纸表!$B:$B,0)-1,0,1,21),13,1),"")</f>
        <v>drawing_name_34</v>
      </c>
      <c r="G36" s="7" t="str">
        <f ca="1">IFERROR(VLOOKUP($A36,OFFSET(图纸表!$B$1,MATCH($A36,图纸表!$B:$B,0)-1,0,1,23),22,1),"")</f>
        <v>set:blockcity_items.json image:2building_100_06</v>
      </c>
      <c r="H36" s="7">
        <f ca="1">IFERROR(VLOOKUP($A36,OFFSET(图纸表!$B$1,MATCH($A36,图纸表!$B:$B,0)-1,0,1,11),5,1),"")</f>
        <v>25</v>
      </c>
      <c r="I36" s="7">
        <f ca="1">IFERROR(VLOOKUP($A36,OFFSET(图纸表!$B$1,MATCH($A36,图纸表!$B:$B,0)-1,0,1,11),6,1),"")</f>
        <v>25</v>
      </c>
      <c r="J36" s="7">
        <f ca="1">IFERROR(VLOOKUP($A36,OFFSET(图纸表!$B$1,MATCH($A36,图纸表!$B:$B,0)-1,0,1,11),7,1),"")</f>
        <v>15</v>
      </c>
      <c r="K36">
        <f ca="1">IFERROR(VLOOKUP($A36,OFFSET(图纸表!$B$1,MATCH($A36,图纸表!$B:$B,0)-1,0,1,21),15,1),"")</f>
        <v>1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7856</v>
      </c>
      <c r="N36">
        <f t="shared" ca="1" si="0"/>
        <v>79</v>
      </c>
    </row>
    <row r="37" spans="1:14">
      <c r="A37" s="1">
        <v>35</v>
      </c>
      <c r="B37" s="7">
        <f ca="1">IFERROR(VLOOKUP($A37,OFFSET(图纸表!$B$1,MATCH($A37,图纸表!$B:$B,0)-1,0,1,21),20,1),"")</f>
        <v>35</v>
      </c>
      <c r="C37" s="7">
        <f ca="1">IFERROR(VLOOKUP($A37,OFFSET(图纸表!$B$1,MATCH($A37,图纸表!$B:$B,0)-1,0,1,21),2,1),"")</f>
        <v>2535</v>
      </c>
      <c r="D37" s="7">
        <f ca="1">IFERROR(VLOOKUP($A37,OFFSET(图纸表!$B$1,MATCH($A37,图纸表!$B:$B,0)-1,0,1,21),4,1),"")</f>
        <v>3</v>
      </c>
      <c r="E37" s="7" t="str">
        <f ca="1">IFERROR(VLOOKUP($A37,OFFSET(图纸表!$B$1,MATCH($A37,图纸表!$B:$B,0)-1,0,1,21),3,1),"")</f>
        <v>2build_07_18x23x18-0.schematic</v>
      </c>
      <c r="F37" s="7" t="str">
        <f ca="1">IFERROR(VLOOKUP($A37,OFFSET(图纸表!$B$1,MATCH($A37,图纸表!$B:$B,0)-1,0,1,21),13,1),"")</f>
        <v>drawing_name_35</v>
      </c>
      <c r="G37" s="7" t="str">
        <f ca="1">IFERROR(VLOOKUP($A37,OFFSET(图纸表!$B$1,MATCH($A37,图纸表!$B:$B,0)-1,0,1,23),22,1),"")</f>
        <v>set:blockcity_items.json image:2building_100_07</v>
      </c>
      <c r="H37" s="7">
        <f ca="1">IFERROR(VLOOKUP($A37,OFFSET(图纸表!$B$1,MATCH($A37,图纸表!$B:$B,0)-1,0,1,11),5,1),"")</f>
        <v>23</v>
      </c>
      <c r="I37" s="7">
        <f ca="1">IFERROR(VLOOKUP($A37,OFFSET(图纸表!$B$1,MATCH($A37,图纸表!$B:$B,0)-1,0,1,11),6,1),"")</f>
        <v>23</v>
      </c>
      <c r="J37" s="7">
        <f ca="1">IFERROR(VLOOKUP($A37,OFFSET(图纸表!$B$1,MATCH($A37,图纸表!$B:$B,0)-1,0,1,11),7,1),"")</f>
        <v>18</v>
      </c>
      <c r="K37">
        <f ca="1">IFERROR(VLOOKUP($A37,OFFSET(图纸表!$B$1,MATCH($A37,图纸表!$B:$B,0)-1,0,1,21),15,1),"")</f>
        <v>1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5888</v>
      </c>
      <c r="N37">
        <f t="shared" ca="1" si="0"/>
        <v>59</v>
      </c>
    </row>
    <row r="38" spans="1:14">
      <c r="A38" s="1">
        <v>36</v>
      </c>
      <c r="B38" s="7">
        <f ca="1">IFERROR(VLOOKUP($A38,OFFSET(图纸表!$B$1,MATCH($A38,图纸表!$B:$B,0)-1,0,1,21),20,1),"")</f>
        <v>36</v>
      </c>
      <c r="C38" s="7">
        <f ca="1">IFERROR(VLOOKUP($A38,OFFSET(图纸表!$B$1,MATCH($A38,图纸表!$B:$B,0)-1,0,1,21),2,1),"")</f>
        <v>2536</v>
      </c>
      <c r="D38" s="7">
        <f ca="1">IFERROR(VLOOKUP($A38,OFFSET(图纸表!$B$1,MATCH($A38,图纸表!$B:$B,0)-1,0,1,21),4,1),"")</f>
        <v>3</v>
      </c>
      <c r="E38" s="7" t="str">
        <f ca="1">IFERROR(VLOOKUP($A38,OFFSET(图纸表!$B$1,MATCH($A38,图纸表!$B:$B,0)-1,0,1,21),3,1),"")</f>
        <v>2build_08_23x23x23-0.schematic</v>
      </c>
      <c r="F38" s="7" t="str">
        <f ca="1">IFERROR(VLOOKUP($A38,OFFSET(图纸表!$B$1,MATCH($A38,图纸表!$B:$B,0)-1,0,1,21),13,1),"")</f>
        <v>drawing_name_36</v>
      </c>
      <c r="G38" s="7" t="str">
        <f ca="1">IFERROR(VLOOKUP($A38,OFFSET(图纸表!$B$1,MATCH($A38,图纸表!$B:$B,0)-1,0,1,23),22,1),"")</f>
        <v>set:blockcity_items.json image:2building_100_08</v>
      </c>
      <c r="H38" s="7">
        <f ca="1">IFERROR(VLOOKUP($A38,OFFSET(图纸表!$B$1,MATCH($A38,图纸表!$B:$B,0)-1,0,1,11),5,1),"")</f>
        <v>23</v>
      </c>
      <c r="I38" s="7">
        <f ca="1">IFERROR(VLOOKUP($A38,OFFSET(图纸表!$B$1,MATCH($A38,图纸表!$B:$B,0)-1,0,1,11),6,1),"")</f>
        <v>23</v>
      </c>
      <c r="J38" s="7">
        <f ca="1">IFERROR(VLOOKUP($A38,OFFSET(图纸表!$B$1,MATCH($A38,图纸表!$B:$B,0)-1,0,1,11),7,1),"")</f>
        <v>23</v>
      </c>
      <c r="K38">
        <f ca="1">IFERROR(VLOOKUP($A38,OFFSET(图纸表!$B$1,MATCH($A38,图纸表!$B:$B,0)-1,0,1,21),15,1),"")</f>
        <v>1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12454</v>
      </c>
      <c r="N38">
        <f t="shared" ca="1" si="0"/>
        <v>125</v>
      </c>
    </row>
    <row r="39" spans="1:14">
      <c r="A39" s="1">
        <v>37</v>
      </c>
      <c r="B39" s="7">
        <f ca="1">IFERROR(VLOOKUP($A39,OFFSET(图纸表!$B$1,MATCH($A39,图纸表!$B:$B,0)-1,0,1,21),20,1),"")</f>
        <v>37</v>
      </c>
      <c r="C39" s="7">
        <f ca="1">IFERROR(VLOOKUP($A39,OFFSET(图纸表!$B$1,MATCH($A39,图纸表!$B:$B,0)-1,0,1,21),2,1),"")</f>
        <v>2537</v>
      </c>
      <c r="D39" s="7">
        <f ca="1">IFERROR(VLOOKUP($A39,OFFSET(图纸表!$B$1,MATCH($A39,图纸表!$B:$B,0)-1,0,1,21),4,1),"")</f>
        <v>3</v>
      </c>
      <c r="E39" s="7" t="str">
        <f ca="1">IFERROR(VLOOKUP($A39,OFFSET(图纸表!$B$1,MATCH($A39,图纸表!$B:$B,0)-1,0,1,21),3,1),"")</f>
        <v>2build_09_23x27x23-1.schematic</v>
      </c>
      <c r="F39" s="7" t="str">
        <f ca="1">IFERROR(VLOOKUP($A39,OFFSET(图纸表!$B$1,MATCH($A39,图纸表!$B:$B,0)-1,0,1,21),13,1),"")</f>
        <v>drawing_name_37</v>
      </c>
      <c r="G39" s="7" t="str">
        <f ca="1">IFERROR(VLOOKUP($A39,OFFSET(图纸表!$B$1,MATCH($A39,图纸表!$B:$B,0)-1,0,1,23),22,1),"")</f>
        <v>set:blockcity_items.json image:2building_100_09</v>
      </c>
      <c r="H39" s="7">
        <f ca="1">IFERROR(VLOOKUP($A39,OFFSET(图纸表!$B$1,MATCH($A39,图纸表!$B:$B,0)-1,0,1,11),5,1),"")</f>
        <v>27</v>
      </c>
      <c r="I39" s="7">
        <f ca="1">IFERROR(VLOOKUP($A39,OFFSET(图纸表!$B$1,MATCH($A39,图纸表!$B:$B,0)-1,0,1,11),6,1),"")</f>
        <v>27</v>
      </c>
      <c r="J39" s="7">
        <f ca="1">IFERROR(VLOOKUP($A39,OFFSET(图纸表!$B$1,MATCH($A39,图纸表!$B:$B,0)-1,0,1,11),7,1),"")</f>
        <v>23</v>
      </c>
      <c r="K39">
        <f ca="1">IFERROR(VLOOKUP($A39,OFFSET(图纸表!$B$1,MATCH($A39,图纸表!$B:$B,0)-1,0,1,21),15,1),"")</f>
        <v>1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9442</v>
      </c>
      <c r="N39">
        <f t="shared" ca="1" si="0"/>
        <v>95</v>
      </c>
    </row>
    <row r="40" spans="1:14">
      <c r="A40" s="1">
        <v>38</v>
      </c>
      <c r="B40" s="7">
        <f ca="1">IFERROR(VLOOKUP($A40,OFFSET(图纸表!$B$1,MATCH($A40,图纸表!$B:$B,0)-1,0,1,21),20,1),"")</f>
        <v>38</v>
      </c>
      <c r="C40" s="7">
        <f ca="1">IFERROR(VLOOKUP($A40,OFFSET(图纸表!$B$1,MATCH($A40,图纸表!$B:$B,0)-1,0,1,21),2,1),"")</f>
        <v>2538</v>
      </c>
      <c r="D40" s="7">
        <f ca="1">IFERROR(VLOOKUP($A40,OFFSET(图纸表!$B$1,MATCH($A40,图纸表!$B:$B,0)-1,0,1,21),4,1),"")</f>
        <v>3</v>
      </c>
      <c r="E40" s="7" t="str">
        <f ca="1">IFERROR(VLOOKUP($A40,OFFSET(图纸表!$B$1,MATCH($A40,图纸表!$B:$B,0)-1,0,1,21),3,1),"")</f>
        <v>2build_10_23x34x23-1.schematic</v>
      </c>
      <c r="F40" s="7" t="str">
        <f ca="1">IFERROR(VLOOKUP($A40,OFFSET(图纸表!$B$1,MATCH($A40,图纸表!$B:$B,0)-1,0,1,21),13,1),"")</f>
        <v>drawing_name_38</v>
      </c>
      <c r="G40" s="7" t="str">
        <f ca="1">IFERROR(VLOOKUP($A40,OFFSET(图纸表!$B$1,MATCH($A40,图纸表!$B:$B,0)-1,0,1,23),22,1),"")</f>
        <v>set:blockcity_items.json image:2building_100_10</v>
      </c>
      <c r="H40" s="7">
        <f ca="1">IFERROR(VLOOKUP($A40,OFFSET(图纸表!$B$1,MATCH($A40,图纸表!$B:$B,0)-1,0,1,11),5,1),"")</f>
        <v>34</v>
      </c>
      <c r="I40" s="7">
        <f ca="1">IFERROR(VLOOKUP($A40,OFFSET(图纸表!$B$1,MATCH($A40,图纸表!$B:$B,0)-1,0,1,11),6,1),"")</f>
        <v>34</v>
      </c>
      <c r="J40" s="7">
        <f ca="1">IFERROR(VLOOKUP($A40,OFFSET(图纸表!$B$1,MATCH($A40,图纸表!$B:$B,0)-1,0,1,11),7,1),"")</f>
        <v>23</v>
      </c>
      <c r="K40">
        <f ca="1">IFERROR(VLOOKUP($A40,OFFSET(图纸表!$B$1,MATCH($A40,图纸表!$B:$B,0)-1,0,1,21),15,1),"")</f>
        <v>1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12696</v>
      </c>
      <c r="N40">
        <f t="shared" ca="1" si="0"/>
        <v>127</v>
      </c>
    </row>
    <row r="41" spans="1:14">
      <c r="A41" s="1">
        <v>39</v>
      </c>
      <c r="B41" s="7">
        <f ca="1">IFERROR(VLOOKUP($A41,OFFSET(图纸表!$B$1,MATCH($A41,图纸表!$B:$B,0)-1,0,1,21),20,1),"")</f>
        <v>39</v>
      </c>
      <c r="C41" s="7">
        <f ca="1">IFERROR(VLOOKUP($A41,OFFSET(图纸表!$B$1,MATCH($A41,图纸表!$B:$B,0)-1,0,1,21),2,1),"")</f>
        <v>2539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2landscape_01_6x12x6-0.schematic</v>
      </c>
      <c r="F41" s="7" t="str">
        <f ca="1">IFERROR(VLOOKUP($A41,OFFSET(图纸表!$B$1,MATCH($A41,图纸表!$B:$B,0)-1,0,1,21),13,1),"")</f>
        <v>drawing_name_39</v>
      </c>
      <c r="G41" s="7" t="str">
        <f ca="1">IFERROR(VLOOKUP($A41,OFFSET(图纸表!$B$1,MATCH($A41,图纸表!$B:$B,0)-1,0,1,23),22,1),"")</f>
        <v>set:blockcity_items.json image:2landscape_100_01</v>
      </c>
      <c r="H41" s="7">
        <f ca="1">IFERROR(VLOOKUP($A41,OFFSET(图纸表!$B$1,MATCH($A41,图纸表!$B:$B,0)-1,0,1,11),5,1),"")</f>
        <v>12</v>
      </c>
      <c r="I41" s="7">
        <f ca="1">IFERROR(VLOOKUP($A41,OFFSET(图纸表!$B$1,MATCH($A41,图纸表!$B:$B,0)-1,0,1,11),6,1),"")</f>
        <v>12</v>
      </c>
      <c r="J41" s="7">
        <f ca="1">IFERROR(VLOOKUP($A41,OFFSET(图纸表!$B$1,MATCH($A41,图纸表!$B:$B,0)-1,0,1,11),7,1),"")</f>
        <v>6</v>
      </c>
      <c r="K41">
        <f ca="1">IFERROR(VLOOKUP($A41,OFFSET(图纸表!$B$1,MATCH($A41,图纸表!$B:$B,0)-1,0,1,21),15,1),"")</f>
        <v>1</v>
      </c>
      <c r="L41">
        <f ca="1">IFERROR(VLOOKUP($A41,OFFSET(图纸表!$B$1,MATCH($A41,图纸表!$B:$B,0)-1,0,1,21),9,1),"")</f>
        <v>3</v>
      </c>
      <c r="M41">
        <f ca="1">OFFSET(图纸表!$B$1,MATCH($A41,图纸表!$B:$B,0)-1,17,1,1)</f>
        <v>312</v>
      </c>
      <c r="N41">
        <f t="shared" ca="1" si="0"/>
        <v>4</v>
      </c>
    </row>
    <row r="42" spans="1:14">
      <c r="A42" s="1">
        <v>40</v>
      </c>
      <c r="B42" s="7">
        <f ca="1">IFERROR(VLOOKUP($A42,OFFSET(图纸表!$B$1,MATCH($A42,图纸表!$B:$B,0)-1,0,1,21),20,1),"")</f>
        <v>40</v>
      </c>
      <c r="C42" s="7">
        <f ca="1">IFERROR(VLOOKUP($A42,OFFSET(图纸表!$B$1,MATCH($A42,图纸表!$B:$B,0)-1,0,1,21),2,1),"")</f>
        <v>2540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2landscape_02_5x3x5-1.schematic</v>
      </c>
      <c r="F42" s="7" t="str">
        <f ca="1">IFERROR(VLOOKUP($A42,OFFSET(图纸表!$B$1,MATCH($A42,图纸表!$B:$B,0)-1,0,1,21),13,1),"")</f>
        <v>drawing_name_40</v>
      </c>
      <c r="G42" s="7" t="str">
        <f ca="1">IFERROR(VLOOKUP($A42,OFFSET(图纸表!$B$1,MATCH($A42,图纸表!$B:$B,0)-1,0,1,23),22,1),"")</f>
        <v>set:blockcity_items.json image:2landscape_100_02</v>
      </c>
      <c r="H42" s="7">
        <f ca="1">IFERROR(VLOOKUP($A42,OFFSET(图纸表!$B$1,MATCH($A42,图纸表!$B:$B,0)-1,0,1,11),5,1),"")</f>
        <v>3</v>
      </c>
      <c r="I42" s="7">
        <f ca="1">IFERROR(VLOOKUP($A42,OFFSET(图纸表!$B$1,MATCH($A42,图纸表!$B:$B,0)-1,0,1,11),6,1),"")</f>
        <v>3</v>
      </c>
      <c r="J42" s="7">
        <f ca="1">IFERROR(VLOOKUP($A42,OFFSET(图纸表!$B$1,MATCH($A42,图纸表!$B:$B,0)-1,0,1,11),7,1),"")</f>
        <v>5</v>
      </c>
      <c r="K42">
        <f ca="1">IFERROR(VLOOKUP($A42,OFFSET(图纸表!$B$1,MATCH($A42,图纸表!$B:$B,0)-1,0,1,21),15,1),"")</f>
        <v>1</v>
      </c>
      <c r="L42">
        <f ca="1">IFERROR(VLOOKUP($A42,OFFSET(图纸表!$B$1,MATCH($A42,图纸表!$B:$B,0)-1,0,1,21),9,1),"")</f>
        <v>3</v>
      </c>
      <c r="M42">
        <f ca="1">OFFSET(图纸表!$B$1,MATCH($A42,图纸表!$B:$B,0)-1,17,1,1)</f>
        <v>124</v>
      </c>
      <c r="N42">
        <f t="shared" ca="1" si="0"/>
        <v>2</v>
      </c>
    </row>
    <row r="43" spans="1:14">
      <c r="A43" s="1">
        <v>41</v>
      </c>
      <c r="B43" s="7">
        <f ca="1">IFERROR(VLOOKUP($A43,OFFSET(图纸表!$B$1,MATCH($A43,图纸表!$B:$B,0)-1,0,1,21),20,1),"")</f>
        <v>41</v>
      </c>
      <c r="C43" s="7">
        <f ca="1">IFERROR(VLOOKUP($A43,OFFSET(图纸表!$B$1,MATCH($A43,图纸表!$B:$B,0)-1,0,1,21),2,1),"")</f>
        <v>2541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2landscape_03_5x12x5-0.schematic</v>
      </c>
      <c r="F43" s="7" t="str">
        <f ca="1">IFERROR(VLOOKUP($A43,OFFSET(图纸表!$B$1,MATCH($A43,图纸表!$B:$B,0)-1,0,1,21),13,1),"")</f>
        <v>drawing_name_41</v>
      </c>
      <c r="G43" s="7" t="str">
        <f ca="1">IFERROR(VLOOKUP($A43,OFFSET(图纸表!$B$1,MATCH($A43,图纸表!$B:$B,0)-1,0,1,23),22,1),"")</f>
        <v>set:blockcity_items.json image:2landscape_100_03</v>
      </c>
      <c r="H43" s="7">
        <f ca="1">IFERROR(VLOOKUP($A43,OFFSET(图纸表!$B$1,MATCH($A43,图纸表!$B:$B,0)-1,0,1,11),5,1),"")</f>
        <v>12</v>
      </c>
      <c r="I43" s="7">
        <f ca="1">IFERROR(VLOOKUP($A43,OFFSET(图纸表!$B$1,MATCH($A43,图纸表!$B:$B,0)-1,0,1,11),6,1),"")</f>
        <v>12</v>
      </c>
      <c r="J43" s="7">
        <f ca="1">IFERROR(VLOOKUP($A43,OFFSET(图纸表!$B$1,MATCH($A43,图纸表!$B:$B,0)-1,0,1,11),7,1),"")</f>
        <v>5</v>
      </c>
      <c r="K43">
        <f ca="1">IFERROR(VLOOKUP($A43,OFFSET(图纸表!$B$1,MATCH($A43,图纸表!$B:$B,0)-1,0,1,21),15,1),"")</f>
        <v>1</v>
      </c>
      <c r="L43">
        <f ca="1">IFERROR(VLOOKUP($A43,OFFSET(图纸表!$B$1,MATCH($A43,图纸表!$B:$B,0)-1,0,1,21),9,1),"")</f>
        <v>3</v>
      </c>
      <c r="M43">
        <f ca="1">OFFSET(图纸表!$B$1,MATCH($A43,图纸表!$B:$B,0)-1,17,1,1)</f>
        <v>656</v>
      </c>
      <c r="N43">
        <f t="shared" ca="1" si="0"/>
        <v>7</v>
      </c>
    </row>
    <row r="44" spans="1:14">
      <c r="A44" s="1">
        <v>42</v>
      </c>
      <c r="B44" s="7">
        <f ca="1">IFERROR(VLOOKUP($A44,OFFSET(图纸表!$B$1,MATCH($A44,图纸表!$B:$B,0)-1,0,1,21),20,1),"")</f>
        <v>42</v>
      </c>
      <c r="C44" s="7">
        <f ca="1">IFERROR(VLOOKUP($A44,OFFSET(图纸表!$B$1,MATCH($A44,图纸表!$B:$B,0)-1,0,1,21),2,1),"")</f>
        <v>2542</v>
      </c>
      <c r="D44" s="7">
        <f ca="1">IFERROR(VLOOKUP($A44,OFFSET(图纸表!$B$1,MATCH($A44,图纸表!$B:$B,0)-1,0,1,21),4,1),"")</f>
        <v>2</v>
      </c>
      <c r="E44" s="7" t="str">
        <f ca="1">IFERROR(VLOOKUP($A44,OFFSET(图纸表!$B$1,MATCH($A44,图纸表!$B:$B,0)-1,0,1,21),3,1),"")</f>
        <v>2landscape_04_7x7x7-0.schematic</v>
      </c>
      <c r="F44" s="7" t="str">
        <f ca="1">IFERROR(VLOOKUP($A44,OFFSET(图纸表!$B$1,MATCH($A44,图纸表!$B:$B,0)-1,0,1,21),13,1),"")</f>
        <v>drawing_name_42</v>
      </c>
      <c r="G44" s="7" t="str">
        <f ca="1">IFERROR(VLOOKUP($A44,OFFSET(图纸表!$B$1,MATCH($A44,图纸表!$B:$B,0)-1,0,1,23),22,1),"")</f>
        <v>set:blockcity_items.json image:2landscape_100_04</v>
      </c>
      <c r="H44" s="7">
        <f ca="1">IFERROR(VLOOKUP($A44,OFFSET(图纸表!$B$1,MATCH($A44,图纸表!$B:$B,0)-1,0,1,11),5,1),"")</f>
        <v>7</v>
      </c>
      <c r="I44" s="7">
        <f ca="1">IFERROR(VLOOKUP($A44,OFFSET(图纸表!$B$1,MATCH($A44,图纸表!$B:$B,0)-1,0,1,11),6,1),"")</f>
        <v>7</v>
      </c>
      <c r="J44" s="7">
        <f ca="1">IFERROR(VLOOKUP($A44,OFFSET(图纸表!$B$1,MATCH($A44,图纸表!$B:$B,0)-1,0,1,11),7,1),"")</f>
        <v>7</v>
      </c>
      <c r="K44">
        <f ca="1">IFERROR(VLOOKUP($A44,OFFSET(图纸表!$B$1,MATCH($A44,图纸表!$B:$B,0)-1,0,1,21),15,1),"")</f>
        <v>1</v>
      </c>
      <c r="L44">
        <f ca="1">IFERROR(VLOOKUP($A44,OFFSET(图纸表!$B$1,MATCH($A44,图纸表!$B:$B,0)-1,0,1,21),9,1),"")</f>
        <v>3</v>
      </c>
      <c r="M44">
        <f ca="1">OFFSET(图纸表!$B$1,MATCH($A44,图纸表!$B:$B,0)-1,17,1,1)</f>
        <v>394</v>
      </c>
      <c r="N44">
        <f t="shared" ca="1" si="0"/>
        <v>4</v>
      </c>
    </row>
    <row r="45" spans="1:14">
      <c r="A45" s="1">
        <v>43</v>
      </c>
      <c r="B45" s="7">
        <f ca="1">IFERROR(VLOOKUP($A45,OFFSET(图纸表!$B$1,MATCH($A45,图纸表!$B:$B,0)-1,0,1,21),20,1),"")</f>
        <v>43</v>
      </c>
      <c r="C45" s="7">
        <f ca="1">IFERROR(VLOOKUP($A45,OFFSET(图纸表!$B$1,MATCH($A45,图纸表!$B:$B,0)-1,0,1,21),2,1),"")</f>
        <v>2543</v>
      </c>
      <c r="D45" s="7">
        <f ca="1">IFERROR(VLOOKUP($A45,OFFSET(图纸表!$B$1,MATCH($A45,图纸表!$B:$B,0)-1,0,1,21),4,1),"")</f>
        <v>2</v>
      </c>
      <c r="E45" s="7" t="str">
        <f ca="1">IFERROR(VLOOKUP($A45,OFFSET(图纸表!$B$1,MATCH($A45,图纸表!$B:$B,0)-1,0,1,21),3,1),"")</f>
        <v>2landscape_05_7x4x7-0.schematic</v>
      </c>
      <c r="F45" s="7" t="str">
        <f ca="1">IFERROR(VLOOKUP($A45,OFFSET(图纸表!$B$1,MATCH($A45,图纸表!$B:$B,0)-1,0,1,21),13,1),"")</f>
        <v>drawing_name_43</v>
      </c>
      <c r="G45" s="7" t="str">
        <f ca="1">IFERROR(VLOOKUP($A45,OFFSET(图纸表!$B$1,MATCH($A45,图纸表!$B:$B,0)-1,0,1,23),22,1),"")</f>
        <v>set:blockcity_items.json image:2landscape_100_05</v>
      </c>
      <c r="H45" s="7">
        <f ca="1">IFERROR(VLOOKUP($A45,OFFSET(图纸表!$B$1,MATCH($A45,图纸表!$B:$B,0)-1,0,1,11),5,1),"")</f>
        <v>4</v>
      </c>
      <c r="I45" s="7">
        <f ca="1">IFERROR(VLOOKUP($A45,OFFSET(图纸表!$B$1,MATCH($A45,图纸表!$B:$B,0)-1,0,1,11),6,1),"")</f>
        <v>4</v>
      </c>
      <c r="J45" s="7">
        <f ca="1">IFERROR(VLOOKUP($A45,OFFSET(图纸表!$B$1,MATCH($A45,图纸表!$B:$B,0)-1,0,1,11),7,1),"")</f>
        <v>7</v>
      </c>
      <c r="K45">
        <f ca="1">IFERROR(VLOOKUP($A45,OFFSET(图纸表!$B$1,MATCH($A45,图纸表!$B:$B,0)-1,0,1,21),15,1),"")</f>
        <v>1</v>
      </c>
      <c r="L45">
        <f ca="1">IFERROR(VLOOKUP($A45,OFFSET(图纸表!$B$1,MATCH($A45,图纸表!$B:$B,0)-1,0,1,21),9,1),"")</f>
        <v>3</v>
      </c>
      <c r="M45">
        <f ca="1">OFFSET(图纸表!$B$1,MATCH($A45,图纸表!$B:$B,0)-1,17,1,1)</f>
        <v>178</v>
      </c>
      <c r="N45">
        <f t="shared" ca="1" si="0"/>
        <v>2</v>
      </c>
    </row>
    <row r="46" spans="1:14">
      <c r="A46" s="1">
        <v>44</v>
      </c>
      <c r="B46" s="7">
        <f ca="1">IFERROR(VLOOKUP($A46,OFFSET(图纸表!$B$1,MATCH($A46,图纸表!$B:$B,0)-1,0,1,21),20,1),"")</f>
        <v>44</v>
      </c>
      <c r="C46" s="7">
        <f ca="1">IFERROR(VLOOKUP($A46,OFFSET(图纸表!$B$1,MATCH($A46,图纸表!$B:$B,0)-1,0,1,21),2,1),"")</f>
        <v>2544</v>
      </c>
      <c r="D46" s="7">
        <f ca="1">IFERROR(VLOOKUP($A46,OFFSET(图纸表!$B$1,MATCH($A46,图纸表!$B:$B,0)-1,0,1,21),4,1),"")</f>
        <v>2</v>
      </c>
      <c r="E46" s="7" t="str">
        <f ca="1">IFERROR(VLOOKUP($A46,OFFSET(图纸表!$B$1,MATCH($A46,图纸表!$B:$B,0)-1,0,1,21),3,1),"")</f>
        <v>2landscape_06_7x9x7-0.schematic</v>
      </c>
      <c r="F46" s="7" t="str">
        <f ca="1">IFERROR(VLOOKUP($A46,OFFSET(图纸表!$B$1,MATCH($A46,图纸表!$B:$B,0)-1,0,1,21),13,1),"")</f>
        <v>drawing_name_44</v>
      </c>
      <c r="G46" s="7" t="str">
        <f ca="1">IFERROR(VLOOKUP($A46,OFFSET(图纸表!$B$1,MATCH($A46,图纸表!$B:$B,0)-1,0,1,23),22,1),"")</f>
        <v>set:blockcity_items.json image:2landscape_100_06</v>
      </c>
      <c r="H46" s="7">
        <f ca="1">IFERROR(VLOOKUP($A46,OFFSET(图纸表!$B$1,MATCH($A46,图纸表!$B:$B,0)-1,0,1,11),5,1),"")</f>
        <v>9</v>
      </c>
      <c r="I46" s="7">
        <f ca="1">IFERROR(VLOOKUP($A46,OFFSET(图纸表!$B$1,MATCH($A46,图纸表!$B:$B,0)-1,0,1,11),6,1),"")</f>
        <v>9</v>
      </c>
      <c r="J46" s="7">
        <f ca="1">IFERROR(VLOOKUP($A46,OFFSET(图纸表!$B$1,MATCH($A46,图纸表!$B:$B,0)-1,0,1,11),7,1),"")</f>
        <v>7</v>
      </c>
      <c r="K46">
        <f ca="1">IFERROR(VLOOKUP($A46,OFFSET(图纸表!$B$1,MATCH($A46,图纸表!$B:$B,0)-1,0,1,21),15,1),"")</f>
        <v>1</v>
      </c>
      <c r="L46">
        <f ca="1">IFERROR(VLOOKUP($A46,OFFSET(图纸表!$B$1,MATCH($A46,图纸表!$B:$B,0)-1,0,1,21),9,1),"")</f>
        <v>3</v>
      </c>
      <c r="M46">
        <f ca="1">OFFSET(图纸表!$B$1,MATCH($A46,图纸表!$B:$B,0)-1,17,1,1)</f>
        <v>664</v>
      </c>
      <c r="N46">
        <f t="shared" ca="1" si="0"/>
        <v>7</v>
      </c>
    </row>
    <row r="47" spans="1:14">
      <c r="A47" s="1">
        <v>45</v>
      </c>
      <c r="B47" s="7">
        <f ca="1">IFERROR(VLOOKUP($A47,OFFSET(图纸表!$B$1,MATCH($A47,图纸表!$B:$B,0)-1,0,1,21),20,1),"")</f>
        <v>45</v>
      </c>
      <c r="C47" s="7">
        <f ca="1">IFERROR(VLOOKUP($A47,OFFSET(图纸表!$B$1,MATCH($A47,图纸表!$B:$B,0)-1,0,1,21),2,1),"")</f>
        <v>2545</v>
      </c>
      <c r="D47" s="7">
        <f ca="1">IFERROR(VLOOKUP($A47,OFFSET(图纸表!$B$1,MATCH($A47,图纸表!$B:$B,0)-1,0,1,21),4,1),"")</f>
        <v>3</v>
      </c>
      <c r="E47" s="7" t="str">
        <f ca="1">IFERROR(VLOOKUP($A47,OFFSET(图纸表!$B$1,MATCH($A47,图纸表!$B:$B,0)-1,0,1,21),3,1),"")</f>
        <v>2landscape_07_11x28x11-0.schematic</v>
      </c>
      <c r="F47" s="7" t="str">
        <f ca="1">IFERROR(VLOOKUP($A47,OFFSET(图纸表!$B$1,MATCH($A47,图纸表!$B:$B,0)-1,0,1,21),13,1),"")</f>
        <v>drawing_name_45</v>
      </c>
      <c r="G47" s="7" t="str">
        <f ca="1">IFERROR(VLOOKUP($A47,OFFSET(图纸表!$B$1,MATCH($A47,图纸表!$B:$B,0)-1,0,1,23),22,1),"")</f>
        <v>set:blockcity_items.json image:2landscape_100_07</v>
      </c>
      <c r="H47" s="7">
        <f ca="1">IFERROR(VLOOKUP($A47,OFFSET(图纸表!$B$1,MATCH($A47,图纸表!$B:$B,0)-1,0,1,11),5,1),"")</f>
        <v>28</v>
      </c>
      <c r="I47" s="7">
        <f ca="1">IFERROR(VLOOKUP($A47,OFFSET(图纸表!$B$1,MATCH($A47,图纸表!$B:$B,0)-1,0,1,11),6,1),"")</f>
        <v>28</v>
      </c>
      <c r="J47" s="7">
        <f ca="1">IFERROR(VLOOKUP($A47,OFFSET(图纸表!$B$1,MATCH($A47,图纸表!$B:$B,0)-1,0,1,11),7,1),"")</f>
        <v>11</v>
      </c>
      <c r="K47">
        <f ca="1">IFERROR(VLOOKUP($A47,OFFSET(图纸表!$B$1,MATCH($A47,图纸表!$B:$B,0)-1,0,1,21),15,1),"")</f>
        <v>1</v>
      </c>
      <c r="L47">
        <f ca="1">IFERROR(VLOOKUP($A47,OFFSET(图纸表!$B$1,MATCH($A47,图纸表!$B:$B,0)-1,0,1,21),9,1),"")</f>
        <v>3</v>
      </c>
      <c r="M47">
        <f ca="1">OFFSET(图纸表!$B$1,MATCH($A47,图纸表!$B:$B,0)-1,17,1,1)</f>
        <v>1716</v>
      </c>
      <c r="N47">
        <f t="shared" ca="1" si="0"/>
        <v>18</v>
      </c>
    </row>
    <row r="48" spans="1:14">
      <c r="A48" s="1">
        <v>46</v>
      </c>
      <c r="B48" s="7">
        <f ca="1">IFERROR(VLOOKUP($A48,OFFSET(图纸表!$B$1,MATCH($A48,图纸表!$B:$B,0)-1,0,1,21),20,1),"")</f>
        <v>46</v>
      </c>
      <c r="C48" s="7">
        <f ca="1">IFERROR(VLOOKUP($A48,OFFSET(图纸表!$B$1,MATCH($A48,图纸表!$B:$B,0)-1,0,1,21),2,1),"")</f>
        <v>2546</v>
      </c>
      <c r="D48" s="7">
        <f ca="1">IFERROR(VLOOKUP($A48,OFFSET(图纸表!$B$1,MATCH($A48,图纸表!$B:$B,0)-1,0,1,21),4,1),"")</f>
        <v>3</v>
      </c>
      <c r="E48" s="7" t="str">
        <f ca="1">IFERROR(VLOOKUP($A48,OFFSET(图纸表!$B$1,MATCH($A48,图纸表!$B:$B,0)-1,0,1,21),3,1),"")</f>
        <v>2landscape_08_13x8x13-0.schematic</v>
      </c>
      <c r="F48" s="7" t="str">
        <f ca="1">IFERROR(VLOOKUP($A48,OFFSET(图纸表!$B$1,MATCH($A48,图纸表!$B:$B,0)-1,0,1,21),13,1),"")</f>
        <v>drawing_name_46</v>
      </c>
      <c r="G48" s="7" t="str">
        <f ca="1">IFERROR(VLOOKUP($A48,OFFSET(图纸表!$B$1,MATCH($A48,图纸表!$B:$B,0)-1,0,1,23),22,1),"")</f>
        <v>set:blockcity_items.json image:2landscape_100_08</v>
      </c>
      <c r="H48" s="7">
        <f ca="1">IFERROR(VLOOKUP($A48,OFFSET(图纸表!$B$1,MATCH($A48,图纸表!$B:$B,0)-1,0,1,11),5,1),"")</f>
        <v>8</v>
      </c>
      <c r="I48" s="7">
        <f ca="1">IFERROR(VLOOKUP($A48,OFFSET(图纸表!$B$1,MATCH($A48,图纸表!$B:$B,0)-1,0,1,11),6,1),"")</f>
        <v>8</v>
      </c>
      <c r="J48" s="7">
        <f ca="1">IFERROR(VLOOKUP($A48,OFFSET(图纸表!$B$1,MATCH($A48,图纸表!$B:$B,0)-1,0,1,11),7,1),"")</f>
        <v>13</v>
      </c>
      <c r="K48">
        <f ca="1">IFERROR(VLOOKUP($A48,OFFSET(图纸表!$B$1,MATCH($A48,图纸表!$B:$B,0)-1,0,1,21),15,1),"")</f>
        <v>1</v>
      </c>
      <c r="L48">
        <f ca="1">IFERROR(VLOOKUP($A48,OFFSET(图纸表!$B$1,MATCH($A48,图纸表!$B:$B,0)-1,0,1,21),9,1),"")</f>
        <v>3</v>
      </c>
      <c r="M48">
        <f ca="1">OFFSET(图纸表!$B$1,MATCH($A48,图纸表!$B:$B,0)-1,17,1,1)</f>
        <v>1172</v>
      </c>
      <c r="N48">
        <f t="shared" ca="1" si="0"/>
        <v>12</v>
      </c>
    </row>
    <row r="49" spans="1:14">
      <c r="A49" s="1">
        <v>47</v>
      </c>
      <c r="B49" s="7">
        <f ca="1">IFERROR(VLOOKUP($A49,OFFSET(图纸表!$B$1,MATCH($A49,图纸表!$B:$B,0)-1,0,1,21),20,1),"")</f>
        <v>47</v>
      </c>
      <c r="C49" s="7">
        <f ca="1">IFERROR(VLOOKUP($A49,OFFSET(图纸表!$B$1,MATCH($A49,图纸表!$B:$B,0)-1,0,1,21),2,1),"")</f>
        <v>2547</v>
      </c>
      <c r="D49" s="7">
        <f ca="1">IFERROR(VLOOKUP($A49,OFFSET(图纸表!$B$1,MATCH($A49,图纸表!$B:$B,0)-1,0,1,21),4,1),"")</f>
        <v>3</v>
      </c>
      <c r="E49" s="7" t="str">
        <f ca="1">IFERROR(VLOOKUP($A49,OFFSET(图纸表!$B$1,MATCH($A49,图纸表!$B:$B,0)-1,0,1,21),3,1),"")</f>
        <v>2landscape_09_12x9x12-1.schematic</v>
      </c>
      <c r="F49" s="7" t="str">
        <f ca="1">IFERROR(VLOOKUP($A49,OFFSET(图纸表!$B$1,MATCH($A49,图纸表!$B:$B,0)-1,0,1,21),13,1),"")</f>
        <v>drawing_name_47</v>
      </c>
      <c r="G49" s="7" t="str">
        <f ca="1">IFERROR(VLOOKUP($A49,OFFSET(图纸表!$B$1,MATCH($A49,图纸表!$B:$B,0)-1,0,1,23),22,1),"")</f>
        <v>set:blockcity_items.json image:2landscape_100_09</v>
      </c>
      <c r="H49" s="7">
        <f ca="1">IFERROR(VLOOKUP($A49,OFFSET(图纸表!$B$1,MATCH($A49,图纸表!$B:$B,0)-1,0,1,11),5,1),"")</f>
        <v>9</v>
      </c>
      <c r="I49" s="7">
        <f ca="1">IFERROR(VLOOKUP($A49,OFFSET(图纸表!$B$1,MATCH($A49,图纸表!$B:$B,0)-1,0,1,11),6,1),"")</f>
        <v>9</v>
      </c>
      <c r="J49" s="7">
        <f ca="1">IFERROR(VLOOKUP($A49,OFFSET(图纸表!$B$1,MATCH($A49,图纸表!$B:$B,0)-1,0,1,11),7,1),"")</f>
        <v>12</v>
      </c>
      <c r="K49">
        <f ca="1">IFERROR(VLOOKUP($A49,OFFSET(图纸表!$B$1,MATCH($A49,图纸表!$B:$B,0)-1,0,1,21),15,1),"")</f>
        <v>1</v>
      </c>
      <c r="L49">
        <f ca="1">IFERROR(VLOOKUP($A49,OFFSET(图纸表!$B$1,MATCH($A49,图纸表!$B:$B,0)-1,0,1,21),9,1),"")</f>
        <v>3</v>
      </c>
      <c r="M49">
        <f ca="1">OFFSET(图纸表!$B$1,MATCH($A49,图纸表!$B:$B,0)-1,17,1,1)</f>
        <v>516</v>
      </c>
      <c r="N49">
        <f t="shared" ca="1" si="0"/>
        <v>6</v>
      </c>
    </row>
    <row r="50" spans="1:14">
      <c r="A50" s="1">
        <v>48</v>
      </c>
      <c r="B50" s="7">
        <f ca="1">IFERROR(VLOOKUP($A50,OFFSET(图纸表!$B$1,MATCH($A50,图纸表!$B:$B,0)-1,0,1,21),20,1),"")</f>
        <v>48</v>
      </c>
      <c r="C50" s="7">
        <f ca="1">IFERROR(VLOOKUP($A50,OFFSET(图纸表!$B$1,MATCH($A50,图纸表!$B:$B,0)-1,0,1,21),2,1),"")</f>
        <v>2548</v>
      </c>
      <c r="D50" s="7">
        <f ca="1">IFERROR(VLOOKUP($A50,OFFSET(图纸表!$B$1,MATCH($A50,图纸表!$B:$B,0)-1,0,1,21),4,1),"")</f>
        <v>3</v>
      </c>
      <c r="E50" s="7" t="str">
        <f ca="1">IFERROR(VLOOKUP($A50,OFFSET(图纸表!$B$1,MATCH($A50,图纸表!$B:$B,0)-1,0,1,21),3,1),"")</f>
        <v>2landscape_010_12x8x12-0.schematic</v>
      </c>
      <c r="F50" s="7" t="str">
        <f ca="1">IFERROR(VLOOKUP($A50,OFFSET(图纸表!$B$1,MATCH($A50,图纸表!$B:$B,0)-1,0,1,21),13,1),"")</f>
        <v>drawing_name_48</v>
      </c>
      <c r="G50" s="7" t="str">
        <f ca="1">IFERROR(VLOOKUP($A50,OFFSET(图纸表!$B$1,MATCH($A50,图纸表!$B:$B,0)-1,0,1,23),22,1),"")</f>
        <v>set:blockcity_items.json image:2landscape_100_010</v>
      </c>
      <c r="H50" s="7">
        <f ca="1">IFERROR(VLOOKUP($A50,OFFSET(图纸表!$B$1,MATCH($A50,图纸表!$B:$B,0)-1,0,1,11),5,1),"")</f>
        <v>8</v>
      </c>
      <c r="I50" s="7">
        <f ca="1">IFERROR(VLOOKUP($A50,OFFSET(图纸表!$B$1,MATCH($A50,图纸表!$B:$B,0)-1,0,1,11),6,1),"")</f>
        <v>8</v>
      </c>
      <c r="J50" s="7">
        <f ca="1">IFERROR(VLOOKUP($A50,OFFSET(图纸表!$B$1,MATCH($A50,图纸表!$B:$B,0)-1,0,1,11),7,1),"")</f>
        <v>12</v>
      </c>
      <c r="K50">
        <f ca="1">IFERROR(VLOOKUP($A50,OFFSET(图纸表!$B$1,MATCH($A50,图纸表!$B:$B,0)-1,0,1,21),15,1),"")</f>
        <v>1</v>
      </c>
      <c r="L50">
        <f ca="1">IFERROR(VLOOKUP($A50,OFFSET(图纸表!$B$1,MATCH($A50,图纸表!$B:$B,0)-1,0,1,21),9,1),"")</f>
        <v>3</v>
      </c>
      <c r="M50">
        <f ca="1">OFFSET(图纸表!$B$1,MATCH($A50,图纸表!$B:$B,0)-1,17,1,1)</f>
        <v>1542</v>
      </c>
      <c r="N50">
        <f t="shared" ca="1" si="0"/>
        <v>16</v>
      </c>
    </row>
    <row r="51" spans="1:14">
      <c r="A51" s="1">
        <v>49</v>
      </c>
      <c r="B51" s="7">
        <f ca="1">IFERROR(VLOOKUP($A51,OFFSET(图纸表!$B$1,MATCH($A51,图纸表!$B:$B,0)-1,0,1,21),20,1),"")</f>
        <v>901</v>
      </c>
      <c r="C51" s="7">
        <f ca="1">IFERROR(VLOOKUP($A51,OFFSET(图纸表!$B$1,MATCH($A51,图纸表!$B:$B,0)-1,0,1,21),2,1),"")</f>
        <v>0</v>
      </c>
      <c r="D51" s="7">
        <f ca="1">IFERROR(VLOOKUP($A51,OFFSET(图纸表!$B$1,MATCH($A51,图纸表!$B:$B,0)-1,0,1,21),4,1),"")</f>
        <v>1</v>
      </c>
      <c r="E51" s="7" t="str">
        <f ca="1">IFERROR(VLOOKUP($A51,OFFSET(图纸表!$B$1,MATCH($A51,图纸表!$B:$B,0)-1,0,1,21),3,1),"")</f>
        <v>@@@</v>
      </c>
      <c r="F51" s="7" t="str">
        <f ca="1">IFERROR(VLOOKUP($A51,OFFSET(图纸表!$B$1,MATCH($A51,图纸表!$B:$B,0)-1,0,1,21),13,1),"")</f>
        <v>drawing_name_901</v>
      </c>
      <c r="G51" s="7" t="str">
        <f ca="1">IFERROR(VLOOKUP($A51,OFFSET(图纸表!$B$1,MATCH($A51,图纸表!$B:$B,0)-1,0,1,23),22,1),"")</f>
        <v>set:blockcity_items.json image:0</v>
      </c>
      <c r="H51" s="7">
        <f ca="1">IFERROR(VLOOKUP($A51,OFFSET(图纸表!$B$1,MATCH($A51,图纸表!$B:$B,0)-1,0,1,11),5,1),"")</f>
        <v>0</v>
      </c>
      <c r="I51" s="7">
        <f ca="1">IFERROR(VLOOKUP($A51,OFFSET(图纸表!$B$1,MATCH($A51,图纸表!$B:$B,0)-1,0,1,11),6,1),"")</f>
        <v>0</v>
      </c>
      <c r="J51" s="7">
        <f ca="1">IFERROR(VLOOKUP($A51,OFFSET(图纸表!$B$1,MATCH($A51,图纸表!$B:$B,0)-1,0,1,11),7,1),"")</f>
        <v>0</v>
      </c>
      <c r="K51">
        <f ca="1">IFERROR(VLOOKUP($A51,OFFSET(图纸表!$B$1,MATCH($A51,图纸表!$B:$B,0)-1,0,1,21),15,1),"")</f>
        <v>0</v>
      </c>
      <c r="L51">
        <f ca="1">IFERROR(VLOOKUP($A51,OFFSET(图纸表!$B$1,MATCH($A51,图纸表!$B:$B,0)-1,0,1,21),9,1),"")</f>
        <v>2</v>
      </c>
      <c r="M51">
        <f ca="1">OFFSET(图纸表!$B$1,MATCH($A51,图纸表!$B:$B,0)-1,17,1,1)</f>
        <v>240</v>
      </c>
      <c r="N51">
        <f t="shared" ca="1" si="0"/>
        <v>3</v>
      </c>
    </row>
    <row r="52" spans="1:14">
      <c r="A52" s="1">
        <v>50</v>
      </c>
      <c r="B52" s="7">
        <f ca="1">IFERROR(VLOOKUP($A52,OFFSET(图纸表!$B$1,MATCH($A52,图纸表!$B:$B,0)-1,0,1,21),20,1),"")</f>
        <v>902</v>
      </c>
      <c r="C52" s="7">
        <f ca="1">IFERROR(VLOOKUP($A52,OFFSET(图纸表!$B$1,MATCH($A52,图纸表!$B:$B,0)-1,0,1,21),2,1),"")</f>
        <v>0</v>
      </c>
      <c r="D52" s="7">
        <f ca="1">IFERROR(VLOOKUP($A52,OFFSET(图纸表!$B$1,MATCH($A52,图纸表!$B:$B,0)-1,0,1,21),4,1),"")</f>
        <v>1</v>
      </c>
      <c r="E52" s="7" t="str">
        <f ca="1">IFERROR(VLOOKUP($A52,OFFSET(图纸表!$B$1,MATCH($A52,图纸表!$B:$B,0)-1,0,1,21),3,1),"")</f>
        <v>@@@</v>
      </c>
      <c r="F52" s="7" t="str">
        <f ca="1">IFERROR(VLOOKUP($A52,OFFSET(图纸表!$B$1,MATCH($A52,图纸表!$B:$B,0)-1,0,1,21),13,1),"")</f>
        <v>drawing_name_902</v>
      </c>
      <c r="G52" s="7" t="str">
        <f ca="1">IFERROR(VLOOKUP($A52,OFFSET(图纸表!$B$1,MATCH($A52,图纸表!$B:$B,0)-1,0,1,23),22,1),"")</f>
        <v>set:blockcity_items.json image:0</v>
      </c>
      <c r="H52" s="7">
        <f ca="1">IFERROR(VLOOKUP($A52,OFFSET(图纸表!$B$1,MATCH($A52,图纸表!$B:$B,0)-1,0,1,11),5,1),"")</f>
        <v>0</v>
      </c>
      <c r="I52" s="7">
        <f ca="1">IFERROR(VLOOKUP($A52,OFFSET(图纸表!$B$1,MATCH($A52,图纸表!$B:$B,0)-1,0,1,11),6,1),"")</f>
        <v>0</v>
      </c>
      <c r="J52" s="7">
        <f ca="1">IFERROR(VLOOKUP($A52,OFFSET(图纸表!$B$1,MATCH($A52,图纸表!$B:$B,0)-1,0,1,11),7,1),"")</f>
        <v>0</v>
      </c>
      <c r="K52">
        <f ca="1">IFERROR(VLOOKUP($A52,OFFSET(图纸表!$B$1,MATCH($A52,图纸表!$B:$B,0)-1,0,1,21),15,1),"")</f>
        <v>0</v>
      </c>
      <c r="L52">
        <f ca="1">IFERROR(VLOOKUP($A52,OFFSET(图纸表!$B$1,MATCH($A52,图纸表!$B:$B,0)-1,0,1,21),9,1),"")</f>
        <v>2</v>
      </c>
      <c r="M52">
        <f ca="1">OFFSET(图纸表!$B$1,MATCH($A52,图纸表!$B:$B,0)-1,17,1,1)</f>
        <v>360</v>
      </c>
      <c r="N52">
        <f t="shared" ca="1" si="0"/>
        <v>4</v>
      </c>
    </row>
    <row r="53" spans="1:14">
      <c r="A53" s="1">
        <v>51</v>
      </c>
      <c r="B53" s="7">
        <f ca="1">IFERROR(VLOOKUP($A53,OFFSET(图纸表!$B$1,MATCH($A53,图纸表!$B:$B,0)-1,0,1,21),20,1),"")</f>
        <v>903</v>
      </c>
      <c r="C53" s="7">
        <f ca="1">IFERROR(VLOOKUP($A53,OFFSET(图纸表!$B$1,MATCH($A53,图纸表!$B:$B,0)-1,0,1,21),2,1),"")</f>
        <v>0</v>
      </c>
      <c r="D53" s="7">
        <f ca="1">IFERROR(VLOOKUP($A53,OFFSET(图纸表!$B$1,MATCH($A53,图纸表!$B:$B,0)-1,0,1,21),4,1),"")</f>
        <v>1</v>
      </c>
      <c r="E53" s="7" t="str">
        <f ca="1">IFERROR(VLOOKUP($A53,OFFSET(图纸表!$B$1,MATCH($A53,图纸表!$B:$B,0)-1,0,1,21),3,1),"")</f>
        <v>@@@</v>
      </c>
      <c r="F53" s="7" t="str">
        <f ca="1">IFERROR(VLOOKUP($A53,OFFSET(图纸表!$B$1,MATCH($A53,图纸表!$B:$B,0)-1,0,1,21),13,1),"")</f>
        <v>drawing_name_903</v>
      </c>
      <c r="G53" s="7" t="str">
        <f ca="1">IFERROR(VLOOKUP($A53,OFFSET(图纸表!$B$1,MATCH($A53,图纸表!$B:$B,0)-1,0,1,23),22,1),"")</f>
        <v>set:blockcity_items.json image:0</v>
      </c>
      <c r="H53" s="7">
        <f ca="1">IFERROR(VLOOKUP($A53,OFFSET(图纸表!$B$1,MATCH($A53,图纸表!$B:$B,0)-1,0,1,11),5,1),"")</f>
        <v>0</v>
      </c>
      <c r="I53" s="7">
        <f ca="1">IFERROR(VLOOKUP($A53,OFFSET(图纸表!$B$1,MATCH($A53,图纸表!$B:$B,0)-1,0,1,11),6,1),"")</f>
        <v>0</v>
      </c>
      <c r="J53" s="7">
        <f ca="1">IFERROR(VLOOKUP($A53,OFFSET(图纸表!$B$1,MATCH($A53,图纸表!$B:$B,0)-1,0,1,11),7,1),"")</f>
        <v>0</v>
      </c>
      <c r="K53">
        <f ca="1">IFERROR(VLOOKUP($A53,OFFSET(图纸表!$B$1,MATCH($A53,图纸表!$B:$B,0)-1,0,1,21),15,1),"")</f>
        <v>0</v>
      </c>
      <c r="L53">
        <f ca="1">IFERROR(VLOOKUP($A53,OFFSET(图纸表!$B$1,MATCH($A53,图纸表!$B:$B,0)-1,0,1,21),9,1),"")</f>
        <v>2</v>
      </c>
      <c r="M53">
        <f ca="1">OFFSET(图纸表!$B$1,MATCH($A53,图纸表!$B:$B,0)-1,17,1,1)</f>
        <v>600</v>
      </c>
      <c r="N53">
        <f t="shared" ca="1" si="0"/>
        <v>7</v>
      </c>
    </row>
    <row r="54" spans="1:14">
      <c r="A54" s="1">
        <v>52</v>
      </c>
      <c r="B54" s="7">
        <f ca="1">IFERROR(VLOOKUP($A54,OFFSET(图纸表!$B$1,MATCH($A54,图纸表!$B:$B,0)-1,0,1,21),20,1),"")</f>
        <v>904</v>
      </c>
      <c r="C54" s="7">
        <f ca="1">IFERROR(VLOOKUP($A54,OFFSET(图纸表!$B$1,MATCH($A54,图纸表!$B:$B,0)-1,0,1,21),2,1),"")</f>
        <v>0</v>
      </c>
      <c r="D54" s="7">
        <f ca="1">IFERROR(VLOOKUP($A54,OFFSET(图纸表!$B$1,MATCH($A54,图纸表!$B:$B,0)-1,0,1,21),4,1),"")</f>
        <v>1</v>
      </c>
      <c r="E54" s="7" t="str">
        <f ca="1">IFERROR(VLOOKUP($A54,OFFSET(图纸表!$B$1,MATCH($A54,图纸表!$B:$B,0)-1,0,1,21),3,1),"")</f>
        <v>@@@</v>
      </c>
      <c r="F54" s="7" t="str">
        <f ca="1">IFERROR(VLOOKUP($A54,OFFSET(图纸表!$B$1,MATCH($A54,图纸表!$B:$B,0)-1,0,1,21),13,1),"")</f>
        <v>drawing_name_904</v>
      </c>
      <c r="G54" s="7" t="str">
        <f ca="1">IFERROR(VLOOKUP($A54,OFFSET(图纸表!$B$1,MATCH($A54,图纸表!$B:$B,0)-1,0,1,23),22,1),"")</f>
        <v>set:blockcity_items.json image:0</v>
      </c>
      <c r="H54" s="7">
        <f ca="1">IFERROR(VLOOKUP($A54,OFFSET(图纸表!$B$1,MATCH($A54,图纸表!$B:$B,0)-1,0,1,11),5,1),"")</f>
        <v>0</v>
      </c>
      <c r="I54" s="7">
        <f ca="1">IFERROR(VLOOKUP($A54,OFFSET(图纸表!$B$1,MATCH($A54,图纸表!$B:$B,0)-1,0,1,11),6,1),"")</f>
        <v>0</v>
      </c>
      <c r="J54" s="7">
        <f ca="1">IFERROR(VLOOKUP($A54,OFFSET(图纸表!$B$1,MATCH($A54,图纸表!$B:$B,0)-1,0,1,11),7,1),"")</f>
        <v>0</v>
      </c>
      <c r="K54">
        <f ca="1">IFERROR(VLOOKUP($A54,OFFSET(图纸表!$B$1,MATCH($A54,图纸表!$B:$B,0)-1,0,1,21),15,1),"")</f>
        <v>0</v>
      </c>
      <c r="L54">
        <f ca="1">IFERROR(VLOOKUP($A54,OFFSET(图纸表!$B$1,MATCH($A54,图纸表!$B:$B,0)-1,0,1,21),9,1),"")</f>
        <v>2</v>
      </c>
      <c r="M54">
        <f ca="1">OFFSET(图纸表!$B$1,MATCH($A54,图纸表!$B:$B,0)-1,17,1,1)</f>
        <v>40</v>
      </c>
      <c r="N54">
        <f t="shared" ca="1" si="0"/>
        <v>1</v>
      </c>
    </row>
    <row r="55" spans="1:14">
      <c r="A55" s="1">
        <v>53</v>
      </c>
      <c r="B55" s="7">
        <f ca="1">IFERROR(VLOOKUP($A55,OFFSET(图纸表!$B$1,MATCH($A55,图纸表!$B:$B,0)-1,0,1,21),20,1),"")</f>
        <v>905</v>
      </c>
      <c r="C55" s="7">
        <f ca="1">IFERROR(VLOOKUP($A55,OFFSET(图纸表!$B$1,MATCH($A55,图纸表!$B:$B,0)-1,0,1,21),2,1),"")</f>
        <v>0</v>
      </c>
      <c r="D55" s="7">
        <f ca="1">IFERROR(VLOOKUP($A55,OFFSET(图纸表!$B$1,MATCH($A55,图纸表!$B:$B,0)-1,0,1,21),4,1),"")</f>
        <v>1</v>
      </c>
      <c r="E55" s="7" t="str">
        <f ca="1">IFERROR(VLOOKUP($A55,OFFSET(图纸表!$B$1,MATCH($A55,图纸表!$B:$B,0)-1,0,1,21),3,1),"")</f>
        <v>@@@</v>
      </c>
      <c r="F55" s="7" t="str">
        <f ca="1">IFERROR(VLOOKUP($A55,OFFSET(图纸表!$B$1,MATCH($A55,图纸表!$B:$B,0)-1,0,1,21),13,1),"")</f>
        <v>drawing_name_905</v>
      </c>
      <c r="G55" s="7" t="str">
        <f ca="1">IFERROR(VLOOKUP($A55,OFFSET(图纸表!$B$1,MATCH($A55,图纸表!$B:$B,0)-1,0,1,23),22,1),"")</f>
        <v>set:blockcity_items.json image:0</v>
      </c>
      <c r="H55" s="7">
        <f ca="1">IFERROR(VLOOKUP($A55,OFFSET(图纸表!$B$1,MATCH($A55,图纸表!$B:$B,0)-1,0,1,11),5,1),"")</f>
        <v>0</v>
      </c>
      <c r="I55" s="7">
        <f ca="1">IFERROR(VLOOKUP($A55,OFFSET(图纸表!$B$1,MATCH($A55,图纸表!$B:$B,0)-1,0,1,11),6,1),"")</f>
        <v>0</v>
      </c>
      <c r="J55" s="7">
        <f ca="1">IFERROR(VLOOKUP($A55,OFFSET(图纸表!$B$1,MATCH($A55,图纸表!$B:$B,0)-1,0,1,11),7,1),"")</f>
        <v>0</v>
      </c>
      <c r="K55">
        <f ca="1">IFERROR(VLOOKUP($A55,OFFSET(图纸表!$B$1,MATCH($A55,图纸表!$B:$B,0)-1,0,1,21),15,1),"")</f>
        <v>0</v>
      </c>
      <c r="L55">
        <f ca="1">IFERROR(VLOOKUP($A55,OFFSET(图纸表!$B$1,MATCH($A55,图纸表!$B:$B,0)-1,0,1,21),9,1),"")</f>
        <v>2</v>
      </c>
      <c r="M55">
        <f ca="1">OFFSET(图纸表!$B$1,MATCH($A55,图纸表!$B:$B,0)-1,17,1,1)</f>
        <v>60</v>
      </c>
      <c r="N55">
        <f t="shared" ca="1" si="0"/>
        <v>1</v>
      </c>
    </row>
    <row r="56" spans="1:14">
      <c r="A56" s="1">
        <v>54</v>
      </c>
      <c r="B56" s="7">
        <f ca="1">IFERROR(VLOOKUP($A56,OFFSET(图纸表!$B$1,MATCH($A56,图纸表!$B:$B,0)-1,0,1,21),20,1),"")</f>
        <v>906</v>
      </c>
      <c r="C56" s="7">
        <f ca="1">IFERROR(VLOOKUP($A56,OFFSET(图纸表!$B$1,MATCH($A56,图纸表!$B:$B,0)-1,0,1,21),2,1),"")</f>
        <v>0</v>
      </c>
      <c r="D56" s="7">
        <f ca="1">IFERROR(VLOOKUP($A56,OFFSET(图纸表!$B$1,MATCH($A56,图纸表!$B:$B,0)-1,0,1,21),4,1),"")</f>
        <v>1</v>
      </c>
      <c r="E56" s="7" t="str">
        <f ca="1">IFERROR(VLOOKUP($A56,OFFSET(图纸表!$B$1,MATCH($A56,图纸表!$B:$B,0)-1,0,1,21),3,1),"")</f>
        <v>@@@</v>
      </c>
      <c r="F56" s="7" t="str">
        <f ca="1">IFERROR(VLOOKUP($A56,OFFSET(图纸表!$B$1,MATCH($A56,图纸表!$B:$B,0)-1,0,1,21),13,1),"")</f>
        <v>drawing_name_906</v>
      </c>
      <c r="G56" s="7" t="str">
        <f ca="1">IFERROR(VLOOKUP($A56,OFFSET(图纸表!$B$1,MATCH($A56,图纸表!$B:$B,0)-1,0,1,23),22,1),"")</f>
        <v>set:blockcity_items.json image:0</v>
      </c>
      <c r="H56" s="7">
        <f ca="1">IFERROR(VLOOKUP($A56,OFFSET(图纸表!$B$1,MATCH($A56,图纸表!$B:$B,0)-1,0,1,11),5,1),"")</f>
        <v>0</v>
      </c>
      <c r="I56" s="7">
        <f ca="1">IFERROR(VLOOKUP($A56,OFFSET(图纸表!$B$1,MATCH($A56,图纸表!$B:$B,0)-1,0,1,11),6,1),"")</f>
        <v>0</v>
      </c>
      <c r="J56" s="7">
        <f ca="1">IFERROR(VLOOKUP($A56,OFFSET(图纸表!$B$1,MATCH($A56,图纸表!$B:$B,0)-1,0,1,11),7,1),"")</f>
        <v>0</v>
      </c>
      <c r="K56">
        <f ca="1">IFERROR(VLOOKUP($A56,OFFSET(图纸表!$B$1,MATCH($A56,图纸表!$B:$B,0)-1,0,1,21),15,1),"")</f>
        <v>0</v>
      </c>
      <c r="L56">
        <f ca="1">IFERROR(VLOOKUP($A56,OFFSET(图纸表!$B$1,MATCH($A56,图纸表!$B:$B,0)-1,0,1,21),9,1),"")</f>
        <v>2</v>
      </c>
      <c r="M56">
        <f ca="1">OFFSET(图纸表!$B$1,MATCH($A56,图纸表!$B:$B,0)-1,17,1,1)</f>
        <v>140</v>
      </c>
      <c r="N56">
        <f t="shared" ca="1" si="0"/>
        <v>2</v>
      </c>
    </row>
    <row r="57" spans="1:14">
      <c r="A57" s="1">
        <v>55</v>
      </c>
      <c r="B57" s="7">
        <f ca="1">IFERROR(VLOOKUP($A57,OFFSET(图纸表!$B$1,MATCH($A57,图纸表!$B:$B,0)-1,0,1,21),20,1),"")</f>
        <v>907</v>
      </c>
      <c r="C57" s="7">
        <f ca="1">IFERROR(VLOOKUP($A57,OFFSET(图纸表!$B$1,MATCH($A57,图纸表!$B:$B,0)-1,0,1,21),2,1),"")</f>
        <v>0</v>
      </c>
      <c r="D57" s="7">
        <f ca="1">IFERROR(VLOOKUP($A57,OFFSET(图纸表!$B$1,MATCH($A57,图纸表!$B:$B,0)-1,0,1,21),4,1),"")</f>
        <v>1</v>
      </c>
      <c r="E57" s="7" t="str">
        <f ca="1">IFERROR(VLOOKUP($A57,OFFSET(图纸表!$B$1,MATCH($A57,图纸表!$B:$B,0)-1,0,1,21),3,1),"")</f>
        <v>@@@</v>
      </c>
      <c r="F57" s="7" t="str">
        <f ca="1">IFERROR(VLOOKUP($A57,OFFSET(图纸表!$B$1,MATCH($A57,图纸表!$B:$B,0)-1,0,1,21),13,1),"")</f>
        <v>drawing_name_907</v>
      </c>
      <c r="G57" s="7" t="str">
        <f ca="1">IFERROR(VLOOKUP($A57,OFFSET(图纸表!$B$1,MATCH($A57,图纸表!$B:$B,0)-1,0,1,23),22,1),"")</f>
        <v>set:blockcity_items.json image:0</v>
      </c>
      <c r="H57" s="7">
        <f ca="1">IFERROR(VLOOKUP($A57,OFFSET(图纸表!$B$1,MATCH($A57,图纸表!$B:$B,0)-1,0,1,11),5,1),"")</f>
        <v>0</v>
      </c>
      <c r="I57" s="7">
        <f ca="1">IFERROR(VLOOKUP($A57,OFFSET(图纸表!$B$1,MATCH($A57,图纸表!$B:$B,0)-1,0,1,11),6,1),"")</f>
        <v>0</v>
      </c>
      <c r="J57" s="7">
        <f ca="1">IFERROR(VLOOKUP($A57,OFFSET(图纸表!$B$1,MATCH($A57,图纸表!$B:$B,0)-1,0,1,11),7,1),"")</f>
        <v>0</v>
      </c>
      <c r="K57">
        <f ca="1">IFERROR(VLOOKUP($A57,OFFSET(图纸表!$B$1,MATCH($A57,图纸表!$B:$B,0)-1,0,1,21),15,1),"")</f>
        <v>0</v>
      </c>
      <c r="L57">
        <f ca="1">IFERROR(VLOOKUP($A57,OFFSET(图纸表!$B$1,MATCH($A57,图纸表!$B:$B,0)-1,0,1,21),9,1),"")</f>
        <v>2</v>
      </c>
      <c r="M57">
        <f ca="1">OFFSET(图纸表!$B$1,MATCH($A57,图纸表!$B:$B,0)-1,17,1,1)</f>
        <v>80</v>
      </c>
      <c r="N57">
        <f t="shared" ca="1" si="0"/>
        <v>1</v>
      </c>
    </row>
    <row r="58" spans="1:14">
      <c r="A58" s="1">
        <v>56</v>
      </c>
      <c r="B58" s="7">
        <f ca="1">IFERROR(VLOOKUP($A58,OFFSET(图纸表!$B$1,MATCH($A58,图纸表!$B:$B,0)-1,0,1,21),20,1),"")</f>
        <v>908</v>
      </c>
      <c r="C58" s="7">
        <f ca="1">IFERROR(VLOOKUP($A58,OFFSET(图纸表!$B$1,MATCH($A58,图纸表!$B:$B,0)-1,0,1,21),2,1),"")</f>
        <v>0</v>
      </c>
      <c r="D58" s="7">
        <f ca="1">IFERROR(VLOOKUP($A58,OFFSET(图纸表!$B$1,MATCH($A58,图纸表!$B:$B,0)-1,0,1,21),4,1),"")</f>
        <v>1</v>
      </c>
      <c r="E58" s="7" t="str">
        <f ca="1">IFERROR(VLOOKUP($A58,OFFSET(图纸表!$B$1,MATCH($A58,图纸表!$B:$B,0)-1,0,1,21),3,1),"")</f>
        <v>@@@</v>
      </c>
      <c r="F58" s="7" t="str">
        <f ca="1">IFERROR(VLOOKUP($A58,OFFSET(图纸表!$B$1,MATCH($A58,图纸表!$B:$B,0)-1,0,1,21),13,1),"")</f>
        <v>drawing_name_908</v>
      </c>
      <c r="G58" s="7" t="str">
        <f ca="1">IFERROR(VLOOKUP($A58,OFFSET(图纸表!$B$1,MATCH($A58,图纸表!$B:$B,0)-1,0,1,23),22,1),"")</f>
        <v>set:blockcity_items.json image:0</v>
      </c>
      <c r="H58" s="7">
        <f ca="1">IFERROR(VLOOKUP($A58,OFFSET(图纸表!$B$1,MATCH($A58,图纸表!$B:$B,0)-1,0,1,11),5,1),"")</f>
        <v>0</v>
      </c>
      <c r="I58" s="7">
        <f ca="1">IFERROR(VLOOKUP($A58,OFFSET(图纸表!$B$1,MATCH($A58,图纸表!$B:$B,0)-1,0,1,11),6,1),"")</f>
        <v>0</v>
      </c>
      <c r="J58" s="7">
        <f ca="1">IFERROR(VLOOKUP($A58,OFFSET(图纸表!$B$1,MATCH($A58,图纸表!$B:$B,0)-1,0,1,11),7,1),"")</f>
        <v>0</v>
      </c>
      <c r="K58">
        <f ca="1">IFERROR(VLOOKUP($A58,OFFSET(图纸表!$B$1,MATCH($A58,图纸表!$B:$B,0)-1,0,1,21),15,1),"")</f>
        <v>0</v>
      </c>
      <c r="L58">
        <f ca="1">IFERROR(VLOOKUP($A58,OFFSET(图纸表!$B$1,MATCH($A58,图纸表!$B:$B,0)-1,0,1,21),9,1),"")</f>
        <v>2</v>
      </c>
      <c r="M58">
        <f ca="1">OFFSET(图纸表!$B$1,MATCH($A58,图纸表!$B:$B,0)-1,17,1,1)</f>
        <v>160</v>
      </c>
      <c r="N58">
        <f t="shared" ca="1" si="0"/>
        <v>2</v>
      </c>
    </row>
    <row r="59" spans="1:14">
      <c r="A59" s="1">
        <v>57</v>
      </c>
      <c r="B59" s="7">
        <f ca="1">IFERROR(VLOOKUP($A59,OFFSET(图纸表!$B$1,MATCH($A59,图纸表!$B:$B,0)-1,0,1,21),20,1),"")</f>
        <v>909</v>
      </c>
      <c r="C59" s="7">
        <f ca="1">IFERROR(VLOOKUP($A59,OFFSET(图纸表!$B$1,MATCH($A59,图纸表!$B:$B,0)-1,0,1,21),2,1),"")</f>
        <v>0</v>
      </c>
      <c r="D59" s="7">
        <f ca="1">IFERROR(VLOOKUP($A59,OFFSET(图纸表!$B$1,MATCH($A59,图纸表!$B:$B,0)-1,0,1,21),4,1),"")</f>
        <v>1</v>
      </c>
      <c r="E59" s="7" t="str">
        <f ca="1">IFERROR(VLOOKUP($A59,OFFSET(图纸表!$B$1,MATCH($A59,图纸表!$B:$B,0)-1,0,1,21),3,1),"")</f>
        <v>@@@</v>
      </c>
      <c r="F59" s="7" t="str">
        <f ca="1">IFERROR(VLOOKUP($A59,OFFSET(图纸表!$B$1,MATCH($A59,图纸表!$B:$B,0)-1,0,1,21),13,1),"")</f>
        <v>drawing_name_909</v>
      </c>
      <c r="G59" s="7" t="str">
        <f ca="1">IFERROR(VLOOKUP($A59,OFFSET(图纸表!$B$1,MATCH($A59,图纸表!$B:$B,0)-1,0,1,23),22,1),"")</f>
        <v>set:blockcity_items.json image:0</v>
      </c>
      <c r="H59" s="7">
        <f ca="1">IFERROR(VLOOKUP($A59,OFFSET(图纸表!$B$1,MATCH($A59,图纸表!$B:$B,0)-1,0,1,11),5,1),"")</f>
        <v>0</v>
      </c>
      <c r="I59" s="7">
        <f ca="1">IFERROR(VLOOKUP($A59,OFFSET(图纸表!$B$1,MATCH($A59,图纸表!$B:$B,0)-1,0,1,11),6,1),"")</f>
        <v>0</v>
      </c>
      <c r="J59" s="7">
        <f ca="1">IFERROR(VLOOKUP($A59,OFFSET(图纸表!$B$1,MATCH($A59,图纸表!$B:$B,0)-1,0,1,11),7,1),"")</f>
        <v>0</v>
      </c>
      <c r="K59">
        <f ca="1">IFERROR(VLOOKUP($A59,OFFSET(图纸表!$B$1,MATCH($A59,图纸表!$B:$B,0)-1,0,1,21),15,1),"")</f>
        <v>0</v>
      </c>
      <c r="L59">
        <f ca="1">IFERROR(VLOOKUP($A59,OFFSET(图纸表!$B$1,MATCH($A59,图纸表!$B:$B,0)-1,0,1,21),9,1),"")</f>
        <v>2</v>
      </c>
      <c r="M59">
        <f ca="1">OFFSET(图纸表!$B$1,MATCH($A59,图纸表!$B:$B,0)-1,17,1,1)</f>
        <v>240</v>
      </c>
      <c r="N59">
        <f t="shared" ca="1" si="0"/>
        <v>3</v>
      </c>
    </row>
    <row r="60" spans="1:14">
      <c r="A60" s="1">
        <v>58</v>
      </c>
      <c r="B60" s="7">
        <f ca="1">IFERROR(VLOOKUP($A60,OFFSET(图纸表!$B$1,MATCH($A60,图纸表!$B:$B,0)-1,0,1,21),20,1),"")</f>
        <v>910</v>
      </c>
      <c r="C60" s="7">
        <f ca="1">IFERROR(VLOOKUP($A60,OFFSET(图纸表!$B$1,MATCH($A60,图纸表!$B:$B,0)-1,0,1,21),2,1),"")</f>
        <v>0</v>
      </c>
      <c r="D60" s="7">
        <f ca="1">IFERROR(VLOOKUP($A60,OFFSET(图纸表!$B$1,MATCH($A60,图纸表!$B:$B,0)-1,0,1,21),4,1),"")</f>
        <v>1</v>
      </c>
      <c r="E60" s="7" t="str">
        <f ca="1">IFERROR(VLOOKUP($A60,OFFSET(图纸表!$B$1,MATCH($A60,图纸表!$B:$B,0)-1,0,1,21),3,1),"")</f>
        <v>@@@</v>
      </c>
      <c r="F60" s="7" t="str">
        <f ca="1">IFERROR(VLOOKUP($A60,OFFSET(图纸表!$B$1,MATCH($A60,图纸表!$B:$B,0)-1,0,1,21),13,1),"")</f>
        <v>drawing_name_910</v>
      </c>
      <c r="G60" s="7" t="str">
        <f ca="1">IFERROR(VLOOKUP($A60,OFFSET(图纸表!$B$1,MATCH($A60,图纸表!$B:$B,0)-1,0,1,23),22,1),"")</f>
        <v>set:blockcity_items.json image:0</v>
      </c>
      <c r="H60" s="7">
        <f ca="1">IFERROR(VLOOKUP($A60,OFFSET(图纸表!$B$1,MATCH($A60,图纸表!$B:$B,0)-1,0,1,11),5,1),"")</f>
        <v>0</v>
      </c>
      <c r="I60" s="7">
        <f ca="1">IFERROR(VLOOKUP($A60,OFFSET(图纸表!$B$1,MATCH($A60,图纸表!$B:$B,0)-1,0,1,11),6,1),"")</f>
        <v>0</v>
      </c>
      <c r="J60" s="7">
        <f ca="1">IFERROR(VLOOKUP($A60,OFFSET(图纸表!$B$1,MATCH($A60,图纸表!$B:$B,0)-1,0,1,11),7,1),"")</f>
        <v>0</v>
      </c>
      <c r="K60">
        <f ca="1">IFERROR(VLOOKUP($A60,OFFSET(图纸表!$B$1,MATCH($A60,图纸表!$B:$B,0)-1,0,1,21),15,1),"")</f>
        <v>0</v>
      </c>
      <c r="L60">
        <f ca="1">IFERROR(VLOOKUP($A60,OFFSET(图纸表!$B$1,MATCH($A60,图纸表!$B:$B,0)-1,0,1,21),9,1),"")</f>
        <v>2</v>
      </c>
      <c r="M60">
        <f ca="1">OFFSET(图纸表!$B$1,MATCH($A60,图纸表!$B:$B,0)-1,17,1,1)</f>
        <v>240</v>
      </c>
      <c r="N60">
        <f t="shared" ca="1" si="0"/>
        <v>3</v>
      </c>
    </row>
    <row r="61" spans="1:14">
      <c r="A61" s="1">
        <v>59</v>
      </c>
      <c r="B61" s="7">
        <f ca="1">IFERROR(VLOOKUP($A61,OFFSET(图纸表!$B$1,MATCH($A61,图纸表!$B:$B,0)-1,0,1,21),20,1),"")</f>
        <v>911</v>
      </c>
      <c r="C61" s="7">
        <f ca="1">IFERROR(VLOOKUP($A61,OFFSET(图纸表!$B$1,MATCH($A61,图纸表!$B:$B,0)-1,0,1,21),2,1),"")</f>
        <v>0</v>
      </c>
      <c r="D61" s="7">
        <f ca="1">IFERROR(VLOOKUP($A61,OFFSET(图纸表!$B$1,MATCH($A61,图纸表!$B:$B,0)-1,0,1,21),4,1),"")</f>
        <v>1</v>
      </c>
      <c r="E61" s="7" t="str">
        <f ca="1">IFERROR(VLOOKUP($A61,OFFSET(图纸表!$B$1,MATCH($A61,图纸表!$B:$B,0)-1,0,1,21),3,1),"")</f>
        <v>@@@</v>
      </c>
      <c r="F61" s="7" t="str">
        <f ca="1">IFERROR(VLOOKUP($A61,OFFSET(图纸表!$B$1,MATCH($A61,图纸表!$B:$B,0)-1,0,1,21),13,1),"")</f>
        <v>drawing_name_911</v>
      </c>
      <c r="G61" s="7" t="str">
        <f ca="1">IFERROR(VLOOKUP($A61,OFFSET(图纸表!$B$1,MATCH($A61,图纸表!$B:$B,0)-1,0,1,23),22,1),"")</f>
        <v>set:blockcity_items.json image:0</v>
      </c>
      <c r="H61" s="7">
        <f ca="1">IFERROR(VLOOKUP($A61,OFFSET(图纸表!$B$1,MATCH($A61,图纸表!$B:$B,0)-1,0,1,11),5,1),"")</f>
        <v>0</v>
      </c>
      <c r="I61" s="7">
        <f ca="1">IFERROR(VLOOKUP($A61,OFFSET(图纸表!$B$1,MATCH($A61,图纸表!$B:$B,0)-1,0,1,11),6,1),"")</f>
        <v>0</v>
      </c>
      <c r="J61" s="7">
        <f ca="1">IFERROR(VLOOKUP($A61,OFFSET(图纸表!$B$1,MATCH($A61,图纸表!$B:$B,0)-1,0,1,11),7,1),"")</f>
        <v>0</v>
      </c>
      <c r="K61">
        <f ca="1">IFERROR(VLOOKUP($A61,OFFSET(图纸表!$B$1,MATCH($A61,图纸表!$B:$B,0)-1,0,1,21),15,1),"")</f>
        <v>0</v>
      </c>
      <c r="L61">
        <f ca="1">IFERROR(VLOOKUP($A61,OFFSET(图纸表!$B$1,MATCH($A61,图纸表!$B:$B,0)-1,0,1,21),9,1),"")</f>
        <v>2</v>
      </c>
      <c r="M61">
        <f ca="1">OFFSET(图纸表!$B$1,MATCH($A61,图纸表!$B:$B,0)-1,17,1,1)</f>
        <v>160</v>
      </c>
      <c r="N61">
        <f t="shared" ca="1" si="0"/>
        <v>2</v>
      </c>
    </row>
    <row r="62" spans="1:14">
      <c r="A62" s="1">
        <v>60</v>
      </c>
      <c r="B62" s="7">
        <f ca="1">IFERROR(VLOOKUP($A62,OFFSET(图纸表!$B$1,MATCH($A62,图纸表!$B:$B,0)-1,0,1,21),20,1),"")</f>
        <v>912</v>
      </c>
      <c r="C62" s="7">
        <f ca="1">IFERROR(VLOOKUP($A62,OFFSET(图纸表!$B$1,MATCH($A62,图纸表!$B:$B,0)-1,0,1,21),2,1),"")</f>
        <v>0</v>
      </c>
      <c r="D62" s="7">
        <f ca="1">IFERROR(VLOOKUP($A62,OFFSET(图纸表!$B$1,MATCH($A62,图纸表!$B:$B,0)-1,0,1,21),4,1),"")</f>
        <v>1</v>
      </c>
      <c r="E62" s="7" t="str">
        <f ca="1">IFERROR(VLOOKUP($A62,OFFSET(图纸表!$B$1,MATCH($A62,图纸表!$B:$B,0)-1,0,1,21),3,1),"")</f>
        <v>@@@</v>
      </c>
      <c r="F62" s="7" t="str">
        <f ca="1">IFERROR(VLOOKUP($A62,OFFSET(图纸表!$B$1,MATCH($A62,图纸表!$B:$B,0)-1,0,1,21),13,1),"")</f>
        <v>drawing_name_912</v>
      </c>
      <c r="G62" s="7" t="str">
        <f ca="1">IFERROR(VLOOKUP($A62,OFFSET(图纸表!$B$1,MATCH($A62,图纸表!$B:$B,0)-1,0,1,23),22,1),"")</f>
        <v>set:blockcity_items.json image:0</v>
      </c>
      <c r="H62" s="7">
        <f ca="1">IFERROR(VLOOKUP($A62,OFFSET(图纸表!$B$1,MATCH($A62,图纸表!$B:$B,0)-1,0,1,11),5,1),"")</f>
        <v>0</v>
      </c>
      <c r="I62" s="7">
        <f ca="1">IFERROR(VLOOKUP($A62,OFFSET(图纸表!$B$1,MATCH($A62,图纸表!$B:$B,0)-1,0,1,11),6,1),"")</f>
        <v>0</v>
      </c>
      <c r="J62" s="7">
        <f ca="1">IFERROR(VLOOKUP($A62,OFFSET(图纸表!$B$1,MATCH($A62,图纸表!$B:$B,0)-1,0,1,11),7,1),"")</f>
        <v>0</v>
      </c>
      <c r="K62">
        <f ca="1">IFERROR(VLOOKUP($A62,OFFSET(图纸表!$B$1,MATCH($A62,图纸表!$B:$B,0)-1,0,1,21),15,1),"")</f>
        <v>0</v>
      </c>
      <c r="L62">
        <f ca="1">IFERROR(VLOOKUP($A62,OFFSET(图纸表!$B$1,MATCH($A62,图纸表!$B:$B,0)-1,0,1,21),9,1),"")</f>
        <v>2</v>
      </c>
      <c r="M62">
        <f ca="1">OFFSET(图纸表!$B$1,MATCH($A62,图纸表!$B:$B,0)-1,17,1,1)</f>
        <v>320</v>
      </c>
      <c r="N62">
        <f t="shared" ca="1" si="0"/>
        <v>4</v>
      </c>
    </row>
    <row r="63" spans="1:14">
      <c r="A63" s="1">
        <v>61</v>
      </c>
      <c r="B63" s="7">
        <f ca="1">IFERROR(VLOOKUP($A63,OFFSET(图纸表!$B$1,MATCH($A63,图纸表!$B:$B,0)-1,0,1,21),20,1),"")</f>
        <v>913</v>
      </c>
      <c r="C63" s="7">
        <f ca="1">IFERROR(VLOOKUP($A63,OFFSET(图纸表!$B$1,MATCH($A63,图纸表!$B:$B,0)-1,0,1,21),2,1),"")</f>
        <v>0</v>
      </c>
      <c r="D63" s="7">
        <f ca="1">IFERROR(VLOOKUP($A63,OFFSET(图纸表!$B$1,MATCH($A63,图纸表!$B:$B,0)-1,0,1,21),4,1),"")</f>
        <v>1</v>
      </c>
      <c r="E63" s="7" t="str">
        <f ca="1">IFERROR(VLOOKUP($A63,OFFSET(图纸表!$B$1,MATCH($A63,图纸表!$B:$B,0)-1,0,1,21),3,1),"")</f>
        <v>@@@</v>
      </c>
      <c r="F63" s="7" t="str">
        <f ca="1">IFERROR(VLOOKUP($A63,OFFSET(图纸表!$B$1,MATCH($A63,图纸表!$B:$B,0)-1,0,1,21),13,1),"")</f>
        <v>drawing_name_913</v>
      </c>
      <c r="G63" s="7" t="str">
        <f ca="1">IFERROR(VLOOKUP($A63,OFFSET(图纸表!$B$1,MATCH($A63,图纸表!$B:$B,0)-1,0,1,23),22,1),"")</f>
        <v>set:blockcity_items.json image:0</v>
      </c>
      <c r="H63" s="7">
        <f ca="1">IFERROR(VLOOKUP($A63,OFFSET(图纸表!$B$1,MATCH($A63,图纸表!$B:$B,0)-1,0,1,11),5,1),"")</f>
        <v>0</v>
      </c>
      <c r="I63" s="7">
        <f ca="1">IFERROR(VLOOKUP($A63,OFFSET(图纸表!$B$1,MATCH($A63,图纸表!$B:$B,0)-1,0,1,11),6,1),"")</f>
        <v>0</v>
      </c>
      <c r="J63" s="7">
        <f ca="1">IFERROR(VLOOKUP($A63,OFFSET(图纸表!$B$1,MATCH($A63,图纸表!$B:$B,0)-1,0,1,11),7,1),"")</f>
        <v>0</v>
      </c>
      <c r="K63">
        <f ca="1">IFERROR(VLOOKUP($A63,OFFSET(图纸表!$B$1,MATCH($A63,图纸表!$B:$B,0)-1,0,1,21),15,1),"")</f>
        <v>0</v>
      </c>
      <c r="L63">
        <f ca="1">IFERROR(VLOOKUP($A63,OFFSET(图纸表!$B$1,MATCH($A63,图纸表!$B:$B,0)-1,0,1,21),9,1),"")</f>
        <v>2</v>
      </c>
      <c r="M63">
        <f ca="1">OFFSET(图纸表!$B$1,MATCH($A63,图纸表!$B:$B,0)-1,17,1,1)</f>
        <v>480</v>
      </c>
      <c r="N63">
        <f t="shared" ca="1" si="0"/>
        <v>5</v>
      </c>
    </row>
    <row r="64" spans="1:14">
      <c r="A64" s="1">
        <v>62</v>
      </c>
      <c r="B64" s="7">
        <f ca="1">IFERROR(VLOOKUP($A64,OFFSET(图纸表!$B$1,MATCH($A64,图纸表!$B:$B,0)-1,0,1,21),20,1),"")</f>
        <v>914</v>
      </c>
      <c r="C64" s="7">
        <f ca="1">IFERROR(VLOOKUP($A64,OFFSET(图纸表!$B$1,MATCH($A64,图纸表!$B:$B,0)-1,0,1,21),2,1),"")</f>
        <v>0</v>
      </c>
      <c r="D64" s="7">
        <f ca="1">IFERROR(VLOOKUP($A64,OFFSET(图纸表!$B$1,MATCH($A64,图纸表!$B:$B,0)-1,0,1,21),4,1),"")</f>
        <v>1</v>
      </c>
      <c r="E64" s="7" t="str">
        <f ca="1">IFERROR(VLOOKUP($A64,OFFSET(图纸表!$B$1,MATCH($A64,图纸表!$B:$B,0)-1,0,1,21),3,1),"")</f>
        <v>Guide_100_11x11x5-0.schematic</v>
      </c>
      <c r="F64" s="7" t="str">
        <f ca="1">IFERROR(VLOOKUP($A64,OFFSET(图纸表!$B$1,MATCH($A64,图纸表!$B:$B,0)-1,0,1,21),13,1),"")</f>
        <v>drawing_name_914</v>
      </c>
      <c r="G64" s="7" t="str">
        <f ca="1">IFERROR(VLOOKUP($A64,OFFSET(图纸表!$B$1,MATCH($A64,图纸表!$B:$B,0)-1,0,1,23),22,1),"")</f>
        <v>set:blockcity_items.json image:guide_100_100</v>
      </c>
      <c r="H64" s="7">
        <f ca="1">IFERROR(VLOOKUP($A64,OFFSET(图纸表!$B$1,MATCH($A64,图纸表!$B:$B,0)-1,0,1,11),5,1),"")</f>
        <v>0</v>
      </c>
      <c r="I64" s="7">
        <f ca="1">IFERROR(VLOOKUP($A64,OFFSET(图纸表!$B$1,MATCH($A64,图纸表!$B:$B,0)-1,0,1,11),6,1),"")</f>
        <v>11</v>
      </c>
      <c r="J64" s="7">
        <f ca="1">IFERROR(VLOOKUP($A64,OFFSET(图纸表!$B$1,MATCH($A64,图纸表!$B:$B,0)-1,0,1,11),7,1),"")</f>
        <v>5</v>
      </c>
      <c r="K64">
        <f ca="1">IFERROR(VLOOKUP($A64,OFFSET(图纸表!$B$1,MATCH($A64,图纸表!$B:$B,0)-1,0,1,21),15,1),"")</f>
        <v>0</v>
      </c>
      <c r="L64">
        <f ca="1">IFERROR(VLOOKUP($A64,OFFSET(图纸表!$B$1,MATCH($A64,图纸表!$B:$B,0)-1,0,1,21),9,1),"")</f>
        <v>3</v>
      </c>
      <c r="M64">
        <f ca="1">OFFSET(图纸表!$B$1,MATCH($A64,图纸表!$B:$B,0)-1,17,1,1)</f>
        <v>400</v>
      </c>
      <c r="N64">
        <f t="shared" ca="1" si="0"/>
        <v>5</v>
      </c>
    </row>
    <row r="65" spans="1:10">
      <c r="A65" s="1"/>
      <c r="B65" s="7"/>
      <c r="C65" s="7"/>
      <c r="D65" s="7"/>
      <c r="E65" s="7"/>
      <c r="F65" s="7"/>
      <c r="G65" s="7"/>
      <c r="H65" s="7"/>
      <c r="I65" s="7"/>
      <c r="J65" s="7"/>
    </row>
    <row r="66" spans="1:10">
      <c r="A66" s="1"/>
      <c r="B66" s="7"/>
      <c r="C66" s="7"/>
      <c r="D66" s="7"/>
      <c r="E66" s="7"/>
      <c r="F66" s="7"/>
      <c r="G66" s="7"/>
      <c r="H66" s="7"/>
      <c r="I66" s="7"/>
      <c r="J66" s="7"/>
    </row>
    <row r="67" spans="1:10">
      <c r="A67" s="1"/>
      <c r="B67" s="7"/>
      <c r="C67" s="7"/>
      <c r="D67" s="7"/>
      <c r="E67" s="7"/>
      <c r="F67" s="7"/>
      <c r="G67" s="7"/>
      <c r="H67" s="7"/>
      <c r="I67" s="7"/>
      <c r="J67" s="7"/>
    </row>
    <row r="68" spans="1:10">
      <c r="A68" s="1"/>
      <c r="B68" s="7"/>
      <c r="C68" s="7"/>
      <c r="D68" s="7"/>
      <c r="E68" s="7"/>
      <c r="F68" s="7"/>
      <c r="G68" s="7"/>
      <c r="H68" s="7"/>
      <c r="I68" s="7"/>
      <c r="J68" s="7"/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3"/>
  <sheetViews>
    <sheetView topLeftCell="A557" workbookViewId="0">
      <selection activeCell="M594" sqref="M594"/>
    </sheetView>
  </sheetViews>
  <sheetFormatPr defaultColWidth="9" defaultRowHeight="14.25"/>
  <cols>
    <col min="2" max="2" width="12.875" customWidth="1"/>
  </cols>
  <sheetData>
    <row r="1" spans="1:5">
      <c r="A1" t="s">
        <v>1068</v>
      </c>
      <c r="B1" t="s">
        <v>974</v>
      </c>
      <c r="C1" t="s">
        <v>936</v>
      </c>
      <c r="D1" t="s">
        <v>937</v>
      </c>
      <c r="E1" t="s">
        <v>753</v>
      </c>
    </row>
    <row r="2" spans="1:5">
      <c r="A2" t="s">
        <v>658</v>
      </c>
      <c r="B2" t="s">
        <v>1069</v>
      </c>
      <c r="C2" t="s">
        <v>1057</v>
      </c>
      <c r="D2" t="s">
        <v>660</v>
      </c>
      <c r="E2" t="s">
        <v>943</v>
      </c>
    </row>
    <row r="3" spans="1:5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12</v>
      </c>
      <c r="D34">
        <f>IFERROR(VLOOKUP($A34,图纸材料表!$A:$E,COLUMN(图纸材料表!D32),1),"")</f>
        <v>0</v>
      </c>
      <c r="E34">
        <f>IFERROR(VLOOKUP($A34,图纸材料表!$A:$E,COLUMN(图纸材料表!E32),1),"")</f>
        <v>179</v>
      </c>
    </row>
    <row r="35" spans="1:5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24</v>
      </c>
      <c r="D35">
        <f>IFERROR(VLOOKUP($A35,图纸材料表!$A:$E,COLUMN(图纸材料表!D33),1),"")</f>
        <v>0</v>
      </c>
      <c r="E35">
        <f>IFERROR(VLOOKUP($A35,图纸材料表!$A:$E,COLUMN(图纸材料表!E33),1),"")</f>
        <v>2</v>
      </c>
    </row>
    <row r="36" spans="1:5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1</v>
      </c>
      <c r="E36">
        <f>IFERROR(VLOOKUP($A36,图纸材料表!$A:$E,COLUMN(图纸材料表!E34),1),"")</f>
        <v>276</v>
      </c>
    </row>
    <row r="37" spans="1:5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35</v>
      </c>
      <c r="D37">
        <f>IFERROR(VLOOKUP($A37,图纸材料表!$A:$E,COLUMN(图纸材料表!D35),1),"")</f>
        <v>0</v>
      </c>
      <c r="E37">
        <f>IFERROR(VLOOKUP($A37,图纸材料表!$A:$E,COLUMN(图纸材料表!E35),1),"")</f>
        <v>62</v>
      </c>
    </row>
    <row r="38" spans="1:5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44</v>
      </c>
      <c r="D38">
        <f>IFERROR(VLOOKUP($A38,图纸材料表!$A:$E,COLUMN(图纸材料表!D36),1),"")</f>
        <v>7</v>
      </c>
      <c r="E38">
        <f>IFERROR(VLOOKUP($A38,图纸材料表!$A:$E,COLUMN(图纸材料表!E36),1),"")</f>
        <v>22</v>
      </c>
    </row>
    <row r="39" spans="1:5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1</v>
      </c>
      <c r="E39">
        <f>IFERROR(VLOOKUP($A39,图纸材料表!$A:$E,COLUMN(图纸材料表!E37),1),"")</f>
        <v>8</v>
      </c>
    </row>
    <row r="40" spans="1:5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7</v>
      </c>
      <c r="E40">
        <f>IFERROR(VLOOKUP($A40,图纸材料表!$A:$E,COLUMN(图纸材料表!E38),1),"")</f>
        <v>90</v>
      </c>
    </row>
    <row r="41" spans="1:5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45</v>
      </c>
      <c r="D41">
        <f>IFERROR(VLOOKUP($A41,图纸材料表!$A:$E,COLUMN(图纸材料表!D39),1),"")</f>
        <v>0</v>
      </c>
      <c r="E41">
        <f>IFERROR(VLOOKUP($A41,图纸材料表!$A:$E,COLUMN(图纸材料表!E39),1),"")</f>
        <v>16</v>
      </c>
    </row>
    <row r="42" spans="1:5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85</v>
      </c>
      <c r="D42">
        <f>IFERROR(VLOOKUP($A42,图纸材料表!$A:$E,COLUMN(图纸材料表!D40),1),"")</f>
        <v>0</v>
      </c>
      <c r="E42">
        <f>IFERROR(VLOOKUP($A42,图纸材料表!$A:$E,COLUMN(图纸材料表!E40),1),"")</f>
        <v>6</v>
      </c>
    </row>
    <row r="43" spans="1:5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89</v>
      </c>
      <c r="D43">
        <f>IFERROR(VLOOKUP($A43,图纸材料表!$A:$E,COLUMN(图纸材料表!D41),1),"")</f>
        <v>0</v>
      </c>
      <c r="E43">
        <f>IFERROR(VLOOKUP($A43,图纸材料表!$A:$E,COLUMN(图纸材料表!E41),1),"")</f>
        <v>9</v>
      </c>
    </row>
    <row r="44" spans="1:5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98</v>
      </c>
      <c r="D44">
        <f>IFERROR(VLOOKUP($A44,图纸材料表!$A:$E,COLUMN(图纸材料表!D42),1),"")</f>
        <v>0</v>
      </c>
      <c r="E44">
        <f>IFERROR(VLOOKUP($A44,图纸材料表!$A:$E,COLUMN(图纸材料表!E42),1),"")</f>
        <v>2</v>
      </c>
    </row>
    <row r="45" spans="1:5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102</v>
      </c>
      <c r="D45">
        <f>IFERROR(VLOOKUP($A45,图纸材料表!$A:$E,COLUMN(图纸材料表!D43),1),"")</f>
        <v>0</v>
      </c>
      <c r="E45">
        <f>IFERROR(VLOOKUP($A45,图纸材料表!$A:$E,COLUMN(图纸材料表!E43),1),"")</f>
        <v>10</v>
      </c>
    </row>
    <row r="46" spans="1:5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112</v>
      </c>
      <c r="D46">
        <f>IFERROR(VLOOKUP($A46,图纸材料表!$A:$E,COLUMN(图纸材料表!D44),1),"")</f>
        <v>0</v>
      </c>
      <c r="E46">
        <f>IFERROR(VLOOKUP($A46,图纸材料表!$A:$E,COLUMN(图纸材料表!E44),1),"")</f>
        <v>3</v>
      </c>
    </row>
    <row r="47" spans="1:5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114</v>
      </c>
      <c r="D47">
        <f>IFERROR(VLOOKUP($A47,图纸材料表!$A:$E,COLUMN(图纸材料表!D45),1),"")</f>
        <v>0</v>
      </c>
      <c r="E47">
        <f>IFERROR(VLOOKUP($A47,图纸材料表!$A:$E,COLUMN(图纸材料表!E45),1),"")</f>
        <v>354</v>
      </c>
    </row>
    <row r="48" spans="1:5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126</v>
      </c>
      <c r="D48">
        <f>IFERROR(VLOOKUP($A48,图纸材料表!$A:$E,COLUMN(图纸材料表!D46),1),"")</f>
        <v>2</v>
      </c>
      <c r="E48">
        <f>IFERROR(VLOOKUP($A48,图纸材料表!$A:$E,COLUMN(图纸材料表!E46),1),"")</f>
        <v>2</v>
      </c>
    </row>
    <row r="49" spans="1:5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128</v>
      </c>
      <c r="D49">
        <f>IFERROR(VLOOKUP($A49,图纸材料表!$A:$E,COLUMN(图纸材料表!D47),1),"")</f>
        <v>0</v>
      </c>
      <c r="E49">
        <f>IFERROR(VLOOKUP($A49,图纸材料表!$A:$E,COLUMN(图纸材料表!E47),1),"")</f>
        <v>22</v>
      </c>
    </row>
    <row r="50" spans="1:5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135</v>
      </c>
      <c r="D50">
        <f>IFERROR(VLOOKUP($A50,图纸材料表!$A:$E,COLUMN(图纸材料表!D48),1),"")</f>
        <v>0</v>
      </c>
      <c r="E50">
        <f>IFERROR(VLOOKUP($A50,图纸材料表!$A:$E,COLUMN(图纸材料表!E48),1),"")</f>
        <v>18</v>
      </c>
    </row>
    <row r="51" spans="1:5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139</v>
      </c>
      <c r="D51">
        <f>IFERROR(VLOOKUP($A51,图纸材料表!$A:$E,COLUMN(图纸材料表!D49),1),"")</f>
        <v>0</v>
      </c>
      <c r="E51">
        <f>IFERROR(VLOOKUP($A51,图纸材料表!$A:$E,COLUMN(图纸材料表!E49),1),"")</f>
        <v>10</v>
      </c>
    </row>
    <row r="52" spans="1:5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155</v>
      </c>
      <c r="D52">
        <f>IFERROR(VLOOKUP($A52,图纸材料表!$A:$E,COLUMN(图纸材料表!D50),1),"")</f>
        <v>0</v>
      </c>
      <c r="E52">
        <f>IFERROR(VLOOKUP($A52,图纸材料表!$A:$E,COLUMN(图纸材料表!E50),1),"")</f>
        <v>4</v>
      </c>
    </row>
    <row r="53" spans="1:5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156</v>
      </c>
      <c r="D53">
        <f>IFERROR(VLOOKUP($A53,图纸材料表!$A:$E,COLUMN(图纸材料表!D51),1),"")</f>
        <v>0</v>
      </c>
      <c r="E53">
        <f>IFERROR(VLOOKUP($A53,图纸材料表!$A:$E,COLUMN(图纸材料表!E51),1),"")</f>
        <v>18</v>
      </c>
    </row>
    <row r="54" spans="1:5">
      <c r="A54">
        <f>IF(ROW()-2&lt;=COUNT(图纸材料表!B:B),ROW()-2,"")</f>
        <v>52</v>
      </c>
      <c r="B54">
        <f>IFERROR(VLOOKUP($A54,图纸材料表!$A:$E,COLUMN(图纸材料表!B52),1),"")</f>
        <v>5</v>
      </c>
      <c r="C54">
        <f>IFERROR(VLOOKUP($A54,图纸材料表!$A:$E,COLUMN(图纸材料表!C52),1),"")</f>
        <v>1</v>
      </c>
      <c r="D54">
        <f>IFERROR(VLOOKUP($A54,图纸材料表!$A:$E,COLUMN(图纸材料表!D52),1),"")</f>
        <v>0</v>
      </c>
      <c r="E54">
        <f>IFERROR(VLOOKUP($A54,图纸材料表!$A:$E,COLUMN(图纸材料表!E52),1),"")</f>
        <v>28</v>
      </c>
    </row>
    <row r="55" spans="1:5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5</v>
      </c>
      <c r="D55">
        <f>IFERROR(VLOOKUP($A55,图纸材料表!$A:$E,COLUMN(图纸材料表!D53),1),"")</f>
        <v>2</v>
      </c>
      <c r="E55">
        <f>IFERROR(VLOOKUP($A55,图纸材料表!$A:$E,COLUMN(图纸材料表!E53),1),"")</f>
        <v>422</v>
      </c>
    </row>
    <row r="56" spans="1:5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20</v>
      </c>
      <c r="D56">
        <f>IFERROR(VLOOKUP($A56,图纸材料表!$A:$E,COLUMN(图纸材料表!D54),1),"")</f>
        <v>0</v>
      </c>
      <c r="E56">
        <f>IFERROR(VLOOKUP($A56,图纸材料表!$A:$E,COLUMN(图纸材料表!E54),1),"")</f>
        <v>185</v>
      </c>
    </row>
    <row r="57" spans="1:5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35</v>
      </c>
      <c r="D57">
        <f>IFERROR(VLOOKUP($A57,图纸材料表!$A:$E,COLUMN(图纸材料表!D55),1),"")</f>
        <v>0</v>
      </c>
      <c r="E57">
        <f>IFERROR(VLOOKUP($A57,图纸材料表!$A:$E,COLUMN(图纸材料表!E55),1),"")</f>
        <v>455</v>
      </c>
    </row>
    <row r="58" spans="1:5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44</v>
      </c>
      <c r="D58">
        <f>IFERROR(VLOOKUP($A58,图纸材料表!$A:$E,COLUMN(图纸材料表!D56),1),"")</f>
        <v>7</v>
      </c>
      <c r="E58">
        <f>IFERROR(VLOOKUP($A58,图纸材料表!$A:$E,COLUMN(图纸材料表!E56),1),"")</f>
        <v>5</v>
      </c>
    </row>
    <row r="59" spans="1:5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65</v>
      </c>
      <c r="D59">
        <f>IFERROR(VLOOKUP($A59,图纸材料表!$A:$E,COLUMN(图纸材料表!D57),1),"")</f>
        <v>0</v>
      </c>
      <c r="E59">
        <f>IFERROR(VLOOKUP($A59,图纸材料表!$A:$E,COLUMN(图纸材料表!E57),1),"")</f>
        <v>4</v>
      </c>
    </row>
    <row r="60" spans="1:5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98</v>
      </c>
      <c r="D60">
        <f>IFERROR(VLOOKUP($A60,图纸材料表!$A:$E,COLUMN(图纸材料表!D58),1),"")</f>
        <v>0</v>
      </c>
      <c r="E60">
        <f>IFERROR(VLOOKUP($A60,图纸材料表!$A:$E,COLUMN(图纸材料表!E58),1),"")</f>
        <v>20</v>
      </c>
    </row>
    <row r="61" spans="1:5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102</v>
      </c>
      <c r="D61">
        <f>IFERROR(VLOOKUP($A61,图纸材料表!$A:$E,COLUMN(图纸材料表!D59),1),"")</f>
        <v>0</v>
      </c>
      <c r="E61">
        <f>IFERROR(VLOOKUP($A61,图纸材料表!$A:$E,COLUMN(图纸材料表!E59),1),"")</f>
        <v>57</v>
      </c>
    </row>
    <row r="62" spans="1:5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126</v>
      </c>
      <c r="D62">
        <f>IFERROR(VLOOKUP($A62,图纸材料表!$A:$E,COLUMN(图纸材料表!D60),1),"")</f>
        <v>2</v>
      </c>
      <c r="E62">
        <f>IFERROR(VLOOKUP($A62,图纸材料表!$A:$E,COLUMN(图纸材料表!E60),1),"")</f>
        <v>9</v>
      </c>
    </row>
    <row r="63" spans="1:5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135</v>
      </c>
      <c r="D63">
        <f>IFERROR(VLOOKUP($A63,图纸材料表!$A:$E,COLUMN(图纸材料表!D61),1),"")</f>
        <v>0</v>
      </c>
      <c r="E63">
        <f>IFERROR(VLOOKUP($A63,图纸材料表!$A:$E,COLUMN(图纸材料表!E61),1),"")</f>
        <v>32</v>
      </c>
    </row>
    <row r="64" spans="1:5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155</v>
      </c>
      <c r="D64">
        <f>IFERROR(VLOOKUP($A64,图纸材料表!$A:$E,COLUMN(图纸材料表!D62),1),"")</f>
        <v>0</v>
      </c>
      <c r="E64">
        <f>IFERROR(VLOOKUP($A64,图纸材料表!$A:$E,COLUMN(图纸材料表!E62),1),"")</f>
        <v>1</v>
      </c>
    </row>
    <row r="65" spans="1:5">
      <c r="A65">
        <f>IF(ROW()-2&lt;=COUNT(图纸材料表!B:B),ROW()-2,"")</f>
        <v>63</v>
      </c>
      <c r="B65">
        <f>IFERROR(VLOOKUP($A65,图纸材料表!$A:$E,COLUMN(图纸材料表!B63),1),"")</f>
        <v>6</v>
      </c>
      <c r="C65">
        <f>IFERROR(VLOOKUP($A65,图纸材料表!$A:$E,COLUMN(图纸材料表!C63),1),"")</f>
        <v>44</v>
      </c>
      <c r="D65">
        <f>IFERROR(VLOOKUP($A65,图纸材料表!$A:$E,COLUMN(图纸材料表!D63),1),"")</f>
        <v>5</v>
      </c>
      <c r="E65">
        <f>IFERROR(VLOOKUP($A65,图纸材料表!$A:$E,COLUMN(图纸材料表!E63),1),"")</f>
        <v>53</v>
      </c>
    </row>
    <row r="66" spans="1:5">
      <c r="A66">
        <f>IF(ROW()-2&lt;=COUNT(图纸材料表!B:B),ROW()-2,"")</f>
        <v>64</v>
      </c>
      <c r="B66">
        <f>IFERROR(VLOOKUP($A66,图纸材料表!$A:$E,COLUMN(图纸材料表!B64),1),"")</f>
        <v>6</v>
      </c>
      <c r="C66">
        <f>IFERROR(VLOOKUP($A66,图纸材料表!$A:$E,COLUMN(图纸材料表!C64),1),"")</f>
        <v>72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85</v>
      </c>
      <c r="D67">
        <f>IFERROR(VLOOKUP($A67,图纸材料表!$A:$E,COLUMN(图纸材料表!D65),1),"")</f>
        <v>0</v>
      </c>
      <c r="E67">
        <f>IFERROR(VLOOKUP($A67,图纸材料表!$A:$E,COLUMN(图纸材料表!E65),1),"")</f>
        <v>27</v>
      </c>
    </row>
    <row r="68" spans="1:5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89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98</v>
      </c>
      <c r="D69">
        <f>IFERROR(VLOOKUP($A69,图纸材料表!$A:$E,COLUMN(图纸材料表!D67),1),"")</f>
        <v>0</v>
      </c>
      <c r="E69">
        <f>IFERROR(VLOOKUP($A69,图纸材料表!$A:$E,COLUMN(图纸材料表!E67),1),"")</f>
        <v>53</v>
      </c>
    </row>
    <row r="70" spans="1:5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98</v>
      </c>
      <c r="D70">
        <f>IFERROR(VLOOKUP($A70,图纸材料表!$A:$E,COLUMN(图纸材料表!D68),1),"")</f>
        <v>3</v>
      </c>
      <c r="E70">
        <f>IFERROR(VLOOKUP($A70,图纸材料表!$A:$E,COLUMN(图纸材料表!E68),1),"")</f>
        <v>1</v>
      </c>
    </row>
    <row r="71" spans="1:5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109</v>
      </c>
      <c r="D71">
        <f>IFERROR(VLOOKUP($A71,图纸材料表!$A:$E,COLUMN(图纸材料表!D69),1),"")</f>
        <v>0</v>
      </c>
      <c r="E71">
        <f>IFERROR(VLOOKUP($A71,图纸材料表!$A:$E,COLUMN(图纸材料表!E69),1),"")</f>
        <v>40</v>
      </c>
    </row>
    <row r="72" spans="1:5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251</v>
      </c>
      <c r="D72">
        <f>IFERROR(VLOOKUP($A72,图纸材料表!$A:$E,COLUMN(图纸材料表!D70),1),"")</f>
        <v>14</v>
      </c>
      <c r="E72">
        <f>IFERROR(VLOOKUP($A72,图纸材料表!$A:$E,COLUMN(图纸材料表!E70),1),"")</f>
        <v>20</v>
      </c>
    </row>
    <row r="73" spans="1:5">
      <c r="A73">
        <f>IF(ROW()-2&lt;=COUNT(图纸材料表!B:B),ROW()-2,"")</f>
        <v>71</v>
      </c>
      <c r="B73">
        <f>IFERROR(VLOOKUP($A73,图纸材料表!$A:$E,COLUMN(图纸材料表!B71),1),"")</f>
        <v>7</v>
      </c>
      <c r="C73">
        <f>IFERROR(VLOOKUP($A73,图纸材料表!$A:$E,COLUMN(图纸材料表!C71),1),"")</f>
        <v>5</v>
      </c>
      <c r="D73">
        <f>IFERROR(VLOOKUP($A73,图纸材料表!$A:$E,COLUMN(图纸材料表!D71),1),"")</f>
        <v>3</v>
      </c>
      <c r="E73">
        <f>IFERROR(VLOOKUP($A73,图纸材料表!$A:$E,COLUMN(图纸材料表!E71),1),"")</f>
        <v>47</v>
      </c>
    </row>
    <row r="74" spans="1:5">
      <c r="A74">
        <f>IF(ROW()-2&lt;=COUNT(图纸材料表!B:B),ROW()-2,"")</f>
        <v>72</v>
      </c>
      <c r="B74">
        <f>IFERROR(VLOOKUP($A74,图纸材料表!$A:$E,COLUMN(图纸材料表!B72),1),"")</f>
        <v>7</v>
      </c>
      <c r="C74">
        <f>IFERROR(VLOOKUP($A74,图纸材料表!$A:$E,COLUMN(图纸材料表!C72),1),"")</f>
        <v>17</v>
      </c>
      <c r="D74">
        <f>IFERROR(VLOOKUP($A74,图纸材料表!$A:$E,COLUMN(图纸材料表!D72),1),"")</f>
        <v>3</v>
      </c>
      <c r="E74">
        <f>IFERROR(VLOOKUP($A74,图纸材料表!$A:$E,COLUMN(图纸材料表!E72),1),"")</f>
        <v>73</v>
      </c>
    </row>
    <row r="75" spans="1:5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18</v>
      </c>
      <c r="D75">
        <f>IFERROR(VLOOKUP($A75,图纸材料表!$A:$E,COLUMN(图纸材料表!D73),1),"")</f>
        <v>0</v>
      </c>
      <c r="E75">
        <f>IFERROR(VLOOKUP($A75,图纸材料表!$A:$E,COLUMN(图纸材料表!E73),1),"")</f>
        <v>175</v>
      </c>
    </row>
    <row r="76" spans="1:5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65</v>
      </c>
      <c r="D76">
        <f>IFERROR(VLOOKUP($A76,图纸材料表!$A:$E,COLUMN(图纸材料表!D74),1),"")</f>
        <v>0</v>
      </c>
      <c r="E76">
        <f>IFERROR(VLOOKUP($A76,图纸材料表!$A:$E,COLUMN(图纸材料表!E74),1),"")</f>
        <v>11</v>
      </c>
    </row>
    <row r="77" spans="1:5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89</v>
      </c>
      <c r="D77">
        <f>IFERROR(VLOOKUP($A77,图纸材料表!$A:$E,COLUMN(图纸材料表!D75),1),"")</f>
        <v>0</v>
      </c>
      <c r="E77">
        <f>IFERROR(VLOOKUP($A77,图纸材料表!$A:$E,COLUMN(图纸材料表!E75),1),"")</f>
        <v>7</v>
      </c>
    </row>
    <row r="78" spans="1:5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126</v>
      </c>
      <c r="D78">
        <f>IFERROR(VLOOKUP($A78,图纸材料表!$A:$E,COLUMN(图纸材料表!D76),1),"")</f>
        <v>3</v>
      </c>
      <c r="E78">
        <f>IFERROR(VLOOKUP($A78,图纸材料表!$A:$E,COLUMN(图纸材料表!E76),1),"")</f>
        <v>14</v>
      </c>
    </row>
    <row r="79" spans="1:5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162</v>
      </c>
      <c r="D79">
        <f>IFERROR(VLOOKUP($A79,图纸材料表!$A:$E,COLUMN(图纸材料表!D77),1),"")</f>
        <v>1</v>
      </c>
      <c r="E79">
        <f>IFERROR(VLOOKUP($A79,图纸材料表!$A:$E,COLUMN(图纸材料表!E77),1),"")</f>
        <v>87</v>
      </c>
    </row>
    <row r="80" spans="1:5">
      <c r="A80">
        <f>IF(ROW()-2&lt;=COUNT(图纸材料表!B:B),ROW()-2,"")</f>
        <v>78</v>
      </c>
      <c r="B80">
        <f>IFERROR(VLOOKUP($A80,图纸材料表!$A:$E,COLUMN(图纸材料表!B78),1),"")</f>
        <v>8</v>
      </c>
      <c r="C80">
        <f>IFERROR(VLOOKUP($A80,图纸材料表!$A:$E,COLUMN(图纸材料表!C78),1),"")</f>
        <v>2</v>
      </c>
      <c r="D80">
        <f>IFERROR(VLOOKUP($A80,图纸材料表!$A:$E,COLUMN(图纸材料表!D78),1),"")</f>
        <v>0</v>
      </c>
      <c r="E80">
        <f>IFERROR(VLOOKUP($A80,图纸材料表!$A:$E,COLUMN(图纸材料表!E78),1),"")</f>
        <v>6</v>
      </c>
    </row>
    <row r="81" spans="1:5">
      <c r="A81">
        <f>IF(ROW()-2&lt;=COUNT(图纸材料表!B:B),ROW()-2,"")</f>
        <v>79</v>
      </c>
      <c r="B81">
        <f>IFERROR(VLOOKUP($A81,图纸材料表!$A:$E,COLUMN(图纸材料表!B79),1),"")</f>
        <v>8</v>
      </c>
      <c r="C81">
        <f>IFERROR(VLOOKUP($A81,图纸材料表!$A:$E,COLUMN(图纸材料表!C79),1),"")</f>
        <v>5</v>
      </c>
      <c r="D81">
        <f>IFERROR(VLOOKUP($A81,图纸材料表!$A:$E,COLUMN(图纸材料表!D79),1),"")</f>
        <v>0</v>
      </c>
      <c r="E81">
        <f>IFERROR(VLOOKUP($A81,图纸材料表!$A:$E,COLUMN(图纸材料表!E79),1),"")</f>
        <v>41</v>
      </c>
    </row>
    <row r="82" spans="1:5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5</v>
      </c>
      <c r="D82">
        <f>IFERROR(VLOOKUP($A82,图纸材料表!$A:$E,COLUMN(图纸材料表!D80),1),"")</f>
        <v>2</v>
      </c>
      <c r="E82">
        <f>IFERROR(VLOOKUP($A82,图纸材料表!$A:$E,COLUMN(图纸材料表!E80),1),"")</f>
        <v>15</v>
      </c>
    </row>
    <row r="83" spans="1:5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17</v>
      </c>
      <c r="D83">
        <f>IFERROR(VLOOKUP($A83,图纸材料表!$A:$E,COLUMN(图纸材料表!D81),1),"")</f>
        <v>0</v>
      </c>
      <c r="E83">
        <f>IFERROR(VLOOKUP($A83,图纸材料表!$A:$E,COLUMN(图纸材料表!E81),1),"")</f>
        <v>32</v>
      </c>
    </row>
    <row r="84" spans="1:5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30</v>
      </c>
      <c r="D84">
        <f>IFERROR(VLOOKUP($A84,图纸材料表!$A:$E,COLUMN(图纸材料表!D82),1),"")</f>
        <v>0</v>
      </c>
      <c r="E84">
        <f>IFERROR(VLOOKUP($A84,图纸材料表!$A:$E,COLUMN(图纸材料表!E82),1),"")</f>
        <v>3</v>
      </c>
    </row>
    <row r="85" spans="1:5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38</v>
      </c>
      <c r="D85">
        <f>IFERROR(VLOOKUP($A85,图纸材料表!$A:$E,COLUMN(图纸材料表!D83),1),"")</f>
        <v>0</v>
      </c>
      <c r="E85">
        <f>IFERROR(VLOOKUP($A85,图纸材料表!$A:$E,COLUMN(图纸材料表!E83),1),"")</f>
        <v>6</v>
      </c>
    </row>
    <row r="86" spans="1:5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53</v>
      </c>
      <c r="D86">
        <f>IFERROR(VLOOKUP($A86,图纸材料表!$A:$E,COLUMN(图纸材料表!D84),1),"")</f>
        <v>0</v>
      </c>
      <c r="E86">
        <f>IFERROR(VLOOKUP($A86,图纸材料表!$A:$E,COLUMN(图纸材料表!E84),1),"")</f>
        <v>53</v>
      </c>
    </row>
    <row r="87" spans="1:5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65</v>
      </c>
      <c r="D87">
        <f>IFERROR(VLOOKUP($A87,图纸材料表!$A:$E,COLUMN(图纸材料表!D85),1),"")</f>
        <v>0</v>
      </c>
      <c r="E87">
        <f>IFERROR(VLOOKUP($A87,图纸材料表!$A:$E,COLUMN(图纸材料表!E85),1),"")</f>
        <v>4</v>
      </c>
    </row>
    <row r="88" spans="1:5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85</v>
      </c>
      <c r="D88">
        <f>IFERROR(VLOOKUP($A88,图纸材料表!$A:$E,COLUMN(图纸材料表!D86),1),"")</f>
        <v>0</v>
      </c>
      <c r="E88">
        <f>IFERROR(VLOOKUP($A88,图纸材料表!$A:$E,COLUMN(图纸材料表!E86),1),"")</f>
        <v>14</v>
      </c>
    </row>
    <row r="89" spans="1:5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98</v>
      </c>
      <c r="D89">
        <f>IFERROR(VLOOKUP($A89,图纸材料表!$A:$E,COLUMN(图纸材料表!D87),1),"")</f>
        <v>0</v>
      </c>
      <c r="E89">
        <f>IFERROR(VLOOKUP($A89,图纸材料表!$A:$E,COLUMN(图纸材料表!E87),1),"")</f>
        <v>19</v>
      </c>
    </row>
    <row r="90" spans="1:5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102</v>
      </c>
      <c r="D90">
        <f>IFERROR(VLOOKUP($A90,图纸材料表!$A:$E,COLUMN(图纸材料表!D88),1),"")</f>
        <v>0</v>
      </c>
      <c r="E90">
        <f>IFERROR(VLOOKUP($A90,图纸材料表!$A:$E,COLUMN(图纸材料表!E88),1),"")</f>
        <v>18</v>
      </c>
    </row>
    <row r="91" spans="1:5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126</v>
      </c>
      <c r="D91">
        <f>IFERROR(VLOOKUP($A91,图纸材料表!$A:$E,COLUMN(图纸材料表!D89),1),"")</f>
        <v>0</v>
      </c>
      <c r="E91">
        <f>IFERROR(VLOOKUP($A91,图纸材料表!$A:$E,COLUMN(图纸材料表!E89),1),"")</f>
        <v>22</v>
      </c>
    </row>
    <row r="92" spans="1:5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126</v>
      </c>
      <c r="D92">
        <f>IFERROR(VLOOKUP($A92,图纸材料表!$A:$E,COLUMN(图纸材料表!D90),1),"")</f>
        <v>2</v>
      </c>
      <c r="E92">
        <f>IFERROR(VLOOKUP($A92,图纸材料表!$A:$E,COLUMN(图纸材料表!E90),1),"")</f>
        <v>18</v>
      </c>
    </row>
    <row r="93" spans="1:5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135</v>
      </c>
      <c r="D93">
        <f>IFERROR(VLOOKUP($A93,图纸材料表!$A:$E,COLUMN(图纸材料表!D91),1),"")</f>
        <v>0</v>
      </c>
      <c r="E93">
        <f>IFERROR(VLOOKUP($A93,图纸材料表!$A:$E,COLUMN(图纸材料表!E91),1),"")</f>
        <v>2</v>
      </c>
    </row>
    <row r="94" spans="1:5">
      <c r="A94">
        <f>IF(ROW()-2&lt;=COUNT(图纸材料表!B:B),ROW()-2,"")</f>
        <v>92</v>
      </c>
      <c r="B94">
        <f>IFERROR(VLOOKUP($A94,图纸材料表!$A:$E,COLUMN(图纸材料表!B92),1),"")</f>
        <v>9</v>
      </c>
      <c r="C94">
        <f>IFERROR(VLOOKUP($A94,图纸材料表!$A:$E,COLUMN(图纸材料表!C92),1),"")</f>
        <v>2</v>
      </c>
      <c r="D94">
        <f>IFERROR(VLOOKUP($A94,图纸材料表!$A:$E,COLUMN(图纸材料表!D92),1),"")</f>
        <v>0</v>
      </c>
      <c r="E94">
        <f>IFERROR(VLOOKUP($A94,图纸材料表!$A:$E,COLUMN(图纸材料表!E92),1),"")</f>
        <v>2</v>
      </c>
    </row>
    <row r="95" spans="1:5">
      <c r="A95">
        <f>IF(ROW()-2&lt;=COUNT(图纸材料表!B:B),ROW()-2,"")</f>
        <v>93</v>
      </c>
      <c r="B95">
        <f>IFERROR(VLOOKUP($A95,图纸材料表!$A:$E,COLUMN(图纸材料表!B93),1),"")</f>
        <v>9</v>
      </c>
      <c r="C95">
        <f>IFERROR(VLOOKUP($A95,图纸材料表!$A:$E,COLUMN(图纸材料表!C93),1),"")</f>
        <v>5</v>
      </c>
      <c r="D95">
        <f>IFERROR(VLOOKUP($A95,图纸材料表!$A:$E,COLUMN(图纸材料表!D93),1),"")</f>
        <v>0</v>
      </c>
      <c r="E95">
        <f>IFERROR(VLOOKUP($A95,图纸材料表!$A:$E,COLUMN(图纸材料表!E93),1),"")</f>
        <v>46</v>
      </c>
    </row>
    <row r="96" spans="1:5">
      <c r="A96">
        <f>IF(ROW()-2&lt;=COUNT(图纸材料表!B:B),ROW()-2,"")</f>
        <v>94</v>
      </c>
      <c r="B96">
        <f>IFERROR(VLOOKUP($A96,图纸材料表!$A:$E,COLUMN(图纸材料表!B94),1),"")</f>
        <v>9</v>
      </c>
      <c r="C96">
        <f>IFERROR(VLOOKUP($A96,图纸材料表!$A:$E,COLUMN(图纸材料表!C94),1),"")</f>
        <v>5</v>
      </c>
      <c r="D96">
        <f>IFERROR(VLOOKUP($A96,图纸材料表!$A:$E,COLUMN(图纸材料表!D94),1),"")</f>
        <v>2</v>
      </c>
      <c r="E96">
        <f>IFERROR(VLOOKUP($A96,图纸材料表!$A:$E,COLUMN(图纸材料表!E94),1),"")</f>
        <v>34</v>
      </c>
    </row>
    <row r="97" spans="1:5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17</v>
      </c>
      <c r="D97">
        <f>IFERROR(VLOOKUP($A97,图纸材料表!$A:$E,COLUMN(图纸材料表!D95),1),"")</f>
        <v>0</v>
      </c>
      <c r="E97">
        <f>IFERROR(VLOOKUP($A97,图纸材料表!$A:$E,COLUMN(图纸材料表!E95),1),"")</f>
        <v>46</v>
      </c>
    </row>
    <row r="98" spans="1:5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38</v>
      </c>
      <c r="D98">
        <f>IFERROR(VLOOKUP($A98,图纸材料表!$A:$E,COLUMN(图纸材料表!D96),1),"")</f>
        <v>0</v>
      </c>
      <c r="E98">
        <f>IFERROR(VLOOKUP($A98,图纸材料表!$A:$E,COLUMN(图纸材料表!E96),1),"")</f>
        <v>2</v>
      </c>
    </row>
    <row r="99" spans="1:5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45</v>
      </c>
      <c r="D99">
        <f>IFERROR(VLOOKUP($A99,图纸材料表!$A:$E,COLUMN(图纸材料表!D97),1),"")</f>
        <v>0</v>
      </c>
      <c r="E99">
        <f>IFERROR(VLOOKUP($A99,图纸材料表!$A:$E,COLUMN(图纸材料表!E97),1),"")</f>
        <v>93</v>
      </c>
    </row>
    <row r="100" spans="1:5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85</v>
      </c>
      <c r="D100">
        <f>IFERROR(VLOOKUP($A100,图纸材料表!$A:$E,COLUMN(图纸材料表!D98),1),"")</f>
        <v>0</v>
      </c>
      <c r="E100">
        <f>IFERROR(VLOOKUP($A100,图纸材料表!$A:$E,COLUMN(图纸材料表!E98),1),"")</f>
        <v>44</v>
      </c>
    </row>
    <row r="101" spans="1:5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102</v>
      </c>
      <c r="D101">
        <f>IFERROR(VLOOKUP($A101,图纸材料表!$A:$E,COLUMN(图纸材料表!D99),1),"")</f>
        <v>0</v>
      </c>
      <c r="E101">
        <f>IFERROR(VLOOKUP($A101,图纸材料表!$A:$E,COLUMN(图纸材料表!E99),1),"")</f>
        <v>89</v>
      </c>
    </row>
    <row r="102" spans="1:5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108</v>
      </c>
      <c r="D102">
        <f>IFERROR(VLOOKUP($A102,图纸材料表!$A:$E,COLUMN(图纸材料表!D100),1),"")</f>
        <v>0</v>
      </c>
      <c r="E102">
        <f>IFERROR(VLOOKUP($A102,图纸材料表!$A:$E,COLUMN(图纸材料表!E100),1),"")</f>
        <v>11</v>
      </c>
    </row>
    <row r="103" spans="1:5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126</v>
      </c>
      <c r="D103">
        <f>IFERROR(VLOOKUP($A103,图纸材料表!$A:$E,COLUMN(图纸材料表!D101),1),"")</f>
        <v>0</v>
      </c>
      <c r="E103">
        <f>IFERROR(VLOOKUP($A103,图纸材料表!$A:$E,COLUMN(图纸材料表!E101),1),"")</f>
        <v>70</v>
      </c>
    </row>
    <row r="104" spans="1:5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126</v>
      </c>
      <c r="D104">
        <f>IFERROR(VLOOKUP($A104,图纸材料表!$A:$E,COLUMN(图纸材料表!D102),1),"")</f>
        <v>2</v>
      </c>
      <c r="E104">
        <f>IFERROR(VLOOKUP($A104,图纸材料表!$A:$E,COLUMN(图纸材料表!E102),1),"")</f>
        <v>30</v>
      </c>
    </row>
    <row r="105" spans="1:5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135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5</v>
      </c>
    </row>
    <row r="106" spans="1:5">
      <c r="A106">
        <f>IF(ROW()-2&lt;=COUNT(图纸材料表!B:B),ROW()-2,"")</f>
        <v>104</v>
      </c>
      <c r="B106">
        <f>IFERROR(VLOOKUP($A106,图纸材料表!$A:$E,COLUMN(图纸材料表!B104),1),"")</f>
        <v>10</v>
      </c>
      <c r="C106">
        <f>IFERROR(VLOOKUP($A106,图纸材料表!$A:$E,COLUMN(图纸材料表!C104),1),"")</f>
        <v>5</v>
      </c>
      <c r="D106">
        <f>IFERROR(VLOOKUP($A106,图纸材料表!$A:$E,COLUMN(图纸材料表!D104),1),"")</f>
        <v>2</v>
      </c>
      <c r="E106">
        <f>IFERROR(VLOOKUP($A106,图纸材料表!$A:$E,COLUMN(图纸材料表!E104),1),"")</f>
        <v>39</v>
      </c>
    </row>
    <row r="107" spans="1:5">
      <c r="A107">
        <f>IF(ROW()-2&lt;=COUNT(图纸材料表!B:B),ROW()-2,"")</f>
        <v>105</v>
      </c>
      <c r="B107">
        <f>IFERROR(VLOOKUP($A107,图纸材料表!$A:$E,COLUMN(图纸材料表!B105),1),"")</f>
        <v>10</v>
      </c>
      <c r="C107">
        <f>IFERROR(VLOOKUP($A107,图纸材料表!$A:$E,COLUMN(图纸材料表!C105),1),"")</f>
        <v>85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12</v>
      </c>
    </row>
    <row r="108" spans="1:5">
      <c r="A108">
        <f>IF(ROW()-2&lt;=COUNT(图纸材料表!B:B),ROW()-2,"")</f>
        <v>106</v>
      </c>
      <c r="B108">
        <f>IFERROR(VLOOKUP($A108,图纸材料表!$A:$E,COLUMN(图纸材料表!B106),1),"")</f>
        <v>10</v>
      </c>
      <c r="C108">
        <f>IFERROR(VLOOKUP($A108,图纸材料表!$A:$E,COLUMN(图纸材料表!C106),1),"")</f>
        <v>89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4</v>
      </c>
    </row>
    <row r="109" spans="1:5">
      <c r="A109">
        <f>IF(ROW()-2&lt;=COUNT(图纸材料表!B:B),ROW()-2,"")</f>
        <v>107</v>
      </c>
      <c r="B109">
        <f>IFERROR(VLOOKUP($A109,图纸材料表!$A:$E,COLUMN(图纸材料表!B107),1),"")</f>
        <v>10</v>
      </c>
      <c r="C109">
        <f>IFERROR(VLOOKUP($A109,图纸材料表!$A:$E,COLUMN(图纸材料表!C107),1),"")</f>
        <v>98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193</v>
      </c>
    </row>
    <row r="110" spans="1:5">
      <c r="A110">
        <f>IF(ROW()-2&lt;=COUNT(图纸材料表!B:B),ROW()-2,"")</f>
        <v>108</v>
      </c>
      <c r="B110">
        <f>IFERROR(VLOOKUP($A110,图纸材料表!$A:$E,COLUMN(图纸材料表!B108),1),"")</f>
        <v>10</v>
      </c>
      <c r="C110">
        <f>IFERROR(VLOOKUP($A110,图纸材料表!$A:$E,COLUMN(图纸材料表!C108),1),"")</f>
        <v>109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60</v>
      </c>
    </row>
    <row r="111" spans="1:5">
      <c r="A111">
        <f>IF(ROW()-2&lt;=COUNT(图纸材料表!B:B),ROW()-2,"")</f>
        <v>109</v>
      </c>
      <c r="B111">
        <f>IFERROR(VLOOKUP($A111,图纸材料表!$A:$E,COLUMN(图纸材料表!B109),1),"")</f>
        <v>10</v>
      </c>
      <c r="C111">
        <f>IFERROR(VLOOKUP($A111,图纸材料表!$A:$E,COLUMN(图纸材料表!C109),1),"")</f>
        <v>126</v>
      </c>
      <c r="D111">
        <f>IFERROR(VLOOKUP($A111,图纸材料表!$A:$E,COLUMN(图纸材料表!D109),1),"")</f>
        <v>2</v>
      </c>
      <c r="E111">
        <f>IFERROR(VLOOKUP($A111,图纸材料表!$A:$E,COLUMN(图纸材料表!E109),1),"")</f>
        <v>37</v>
      </c>
    </row>
    <row r="112" spans="1:5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135</v>
      </c>
      <c r="D112">
        <f>IFERROR(VLOOKUP($A112,图纸材料表!$A:$E,COLUMN(图纸材料表!D110),1),"")</f>
        <v>0</v>
      </c>
      <c r="E112">
        <f>IFERROR(VLOOKUP($A112,图纸材料表!$A:$E,COLUMN(图纸材料表!E110),1),"")</f>
        <v>1</v>
      </c>
    </row>
    <row r="113" spans="1:5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160</v>
      </c>
      <c r="D113">
        <f>IFERROR(VLOOKUP($A113,图纸材料表!$A:$E,COLUMN(图纸材料表!D111),1),"")</f>
        <v>4</v>
      </c>
      <c r="E113">
        <f>IFERROR(VLOOKUP($A113,图纸材料表!$A:$E,COLUMN(图纸材料表!E111),1),"")</f>
        <v>72</v>
      </c>
    </row>
    <row r="114" spans="1:5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164</v>
      </c>
      <c r="D114">
        <f>IFERROR(VLOOKUP($A114,图纸材料表!$A:$E,COLUMN(图纸材料表!D112),1),"")</f>
        <v>0</v>
      </c>
      <c r="E114">
        <f>IFERROR(VLOOKUP($A114,图纸材料表!$A:$E,COLUMN(图纸材料表!E112),1),"")</f>
        <v>30</v>
      </c>
    </row>
    <row r="115" spans="1:5">
      <c r="A115">
        <f>IF(ROW()-2&lt;=COUNT(图纸材料表!B:B),ROW()-2,"")</f>
        <v>113</v>
      </c>
      <c r="B115">
        <f>IFERROR(VLOOKUP($A115,图纸材料表!$A:$E,COLUMN(图纸材料表!B113),1),"")</f>
        <v>11</v>
      </c>
      <c r="C115">
        <f>IFERROR(VLOOKUP($A115,图纸材料表!$A:$E,COLUMN(图纸材料表!C113),1),"")</f>
        <v>2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6</v>
      </c>
    </row>
    <row r="116" spans="1:5">
      <c r="A116">
        <f>IF(ROW()-2&lt;=COUNT(图纸材料表!B:B),ROW()-2,"")</f>
        <v>114</v>
      </c>
      <c r="B116">
        <f>IFERROR(VLOOKUP($A116,图纸材料表!$A:$E,COLUMN(图纸材料表!B114),1),"")</f>
        <v>11</v>
      </c>
      <c r="C116">
        <f>IFERROR(VLOOKUP($A116,图纸材料表!$A:$E,COLUMN(图纸材料表!C114),1),"")</f>
        <v>5</v>
      </c>
      <c r="D116">
        <f>IFERROR(VLOOKUP($A116,图纸材料表!$A:$E,COLUMN(图纸材料表!D114),1),"")</f>
        <v>2</v>
      </c>
      <c r="E116">
        <f>IFERROR(VLOOKUP($A116,图纸材料表!$A:$E,COLUMN(图纸材料表!E114),1),"")</f>
        <v>32</v>
      </c>
    </row>
    <row r="117" spans="1:5">
      <c r="A117">
        <f>IF(ROW()-2&lt;=COUNT(图纸材料表!B:B),ROW()-2,"")</f>
        <v>115</v>
      </c>
      <c r="B117">
        <f>IFERROR(VLOOKUP($A117,图纸材料表!$A:$E,COLUMN(图纸材料表!B115),1),"")</f>
        <v>11</v>
      </c>
      <c r="C117">
        <f>IFERROR(VLOOKUP($A117,图纸材料表!$A:$E,COLUMN(图纸材料表!C115),1),"")</f>
        <v>65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6</v>
      </c>
    </row>
    <row r="118" spans="1:5">
      <c r="A118">
        <f>IF(ROW()-2&lt;=COUNT(图纸材料表!B:B),ROW()-2,"")</f>
        <v>116</v>
      </c>
      <c r="B118">
        <f>IFERROR(VLOOKUP($A118,图纸材料表!$A:$E,COLUMN(图纸材料表!B116),1),"")</f>
        <v>11</v>
      </c>
      <c r="C118">
        <f>IFERROR(VLOOKUP($A118,图纸材料表!$A:$E,COLUMN(图纸材料表!C116),1),"")</f>
        <v>126</v>
      </c>
      <c r="D118">
        <f>IFERROR(VLOOKUP($A118,图纸材料表!$A:$E,COLUMN(图纸材料表!D116),1),"")</f>
        <v>2</v>
      </c>
      <c r="E118">
        <f>IFERROR(VLOOKUP($A118,图纸材料表!$A:$E,COLUMN(图纸材料表!E116),1),"")</f>
        <v>5</v>
      </c>
    </row>
    <row r="119" spans="1:5">
      <c r="A119">
        <f>IF(ROW()-2&lt;=COUNT(图纸材料表!B:B),ROW()-2,"")</f>
        <v>117</v>
      </c>
      <c r="B119">
        <f>IFERROR(VLOOKUP($A119,图纸材料表!$A:$E,COLUMN(图纸材料表!B117),1),"")</f>
        <v>11</v>
      </c>
      <c r="C119">
        <f>IFERROR(VLOOKUP($A119,图纸材料表!$A:$E,COLUMN(图纸材料表!C117),1),"")</f>
        <v>155</v>
      </c>
      <c r="D119">
        <f>IFERROR(VLOOKUP($A119,图纸材料表!$A:$E,COLUMN(图纸材料表!D117),1),"")</f>
        <v>0</v>
      </c>
      <c r="E119">
        <f>IFERROR(VLOOKUP($A119,图纸材料表!$A:$E,COLUMN(图纸材料表!E117),1),"")</f>
        <v>279</v>
      </c>
    </row>
    <row r="120" spans="1:5">
      <c r="A120">
        <f>IF(ROW()-2&lt;=COUNT(图纸材料表!B:B),ROW()-2,"")</f>
        <v>118</v>
      </c>
      <c r="B120">
        <f>IFERROR(VLOOKUP($A120,图纸材料表!$A:$E,COLUMN(图纸材料表!B118),1),"")</f>
        <v>11</v>
      </c>
      <c r="C120">
        <f>IFERROR(VLOOKUP($A120,图纸材料表!$A:$E,COLUMN(图纸材料表!C118),1),"")</f>
        <v>156</v>
      </c>
      <c r="D120">
        <f>IFERROR(VLOOKUP($A120,图纸材料表!$A:$E,COLUMN(图纸材料表!D118),1),"")</f>
        <v>0</v>
      </c>
      <c r="E120">
        <f>IFERROR(VLOOKUP($A120,图纸材料表!$A:$E,COLUMN(图纸材料表!E118),1),"")</f>
        <v>9</v>
      </c>
    </row>
    <row r="121" spans="1:5">
      <c r="A121">
        <f>IF(ROW()-2&lt;=COUNT(图纸材料表!B:B),ROW()-2,"")</f>
        <v>119</v>
      </c>
      <c r="B121">
        <f>IFERROR(VLOOKUP($A121,图纸材料表!$A:$E,COLUMN(图纸材料表!B119),1),"")</f>
        <v>11</v>
      </c>
      <c r="C121">
        <f>IFERROR(VLOOKUP($A121,图纸材料表!$A:$E,COLUMN(图纸材料表!C119),1),"")</f>
        <v>159</v>
      </c>
      <c r="D121">
        <f>IFERROR(VLOOKUP($A121,图纸材料表!$A:$E,COLUMN(图纸材料表!D119),1),"")</f>
        <v>7</v>
      </c>
      <c r="E121">
        <f>IFERROR(VLOOKUP($A121,图纸材料表!$A:$E,COLUMN(图纸材料表!E119),1),"")</f>
        <v>30</v>
      </c>
    </row>
    <row r="122" spans="1:5">
      <c r="A122">
        <f>IF(ROW()-2&lt;=COUNT(图纸材料表!B:B),ROW()-2,"")</f>
        <v>120</v>
      </c>
      <c r="B122">
        <f>IFERROR(VLOOKUP($A122,图纸材料表!$A:$E,COLUMN(图纸材料表!B120),1),"")</f>
        <v>11</v>
      </c>
      <c r="C122">
        <f>IFERROR(VLOOKUP($A122,图纸材料表!$A:$E,COLUMN(图纸材料表!C120),1),"")</f>
        <v>159</v>
      </c>
      <c r="D122">
        <f>IFERROR(VLOOKUP($A122,图纸材料表!$A:$E,COLUMN(图纸材料表!D120),1),"")</f>
        <v>9</v>
      </c>
      <c r="E122">
        <f>IFERROR(VLOOKUP($A122,图纸材料表!$A:$E,COLUMN(图纸材料表!E120),1),"")</f>
        <v>37</v>
      </c>
    </row>
    <row r="123" spans="1:5">
      <c r="A123">
        <f>IF(ROW()-2&lt;=COUNT(图纸材料表!B:B),ROW()-2,"")</f>
        <v>121</v>
      </c>
      <c r="B123">
        <f>IFERROR(VLOOKUP($A123,图纸材料表!$A:$E,COLUMN(图纸材料表!B121),1),"")</f>
        <v>11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7</v>
      </c>
      <c r="E123">
        <f>IFERROR(VLOOKUP($A123,图纸材料表!$A:$E,COLUMN(图纸材料表!E121),1),"")</f>
        <v>128</v>
      </c>
    </row>
    <row r="124" spans="1:5">
      <c r="A124">
        <f>IF(ROW()-2&lt;=COUNT(图纸材料表!B:B),ROW()-2,"")</f>
        <v>122</v>
      </c>
      <c r="B124">
        <f>IFERROR(VLOOKUP($A124,图纸材料表!$A:$E,COLUMN(图纸材料表!B122),1),"")</f>
        <v>12</v>
      </c>
      <c r="C124">
        <f>IFERROR(VLOOKUP($A124,图纸材料表!$A:$E,COLUMN(图纸材料表!C122),1),"")</f>
        <v>35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8</v>
      </c>
    </row>
    <row r="125" spans="1:5">
      <c r="A125">
        <f>IF(ROW()-2&lt;=COUNT(图纸材料表!B:B),ROW()-2,"")</f>
        <v>123</v>
      </c>
      <c r="B125">
        <f>IFERROR(VLOOKUP($A125,图纸材料表!$A:$E,COLUMN(图纸材料表!B123),1),"")</f>
        <v>12</v>
      </c>
      <c r="C125">
        <f>IFERROR(VLOOKUP($A125,图纸材料表!$A:$E,COLUMN(图纸材料表!C123),1),"")</f>
        <v>35</v>
      </c>
      <c r="D125">
        <f>IFERROR(VLOOKUP($A125,图纸材料表!$A:$E,COLUMN(图纸材料表!D123),1),"")</f>
        <v>1</v>
      </c>
      <c r="E125">
        <f>IFERROR(VLOOKUP($A125,图纸材料表!$A:$E,COLUMN(图纸材料表!E123),1),"")</f>
        <v>11</v>
      </c>
    </row>
    <row r="126" spans="1:5">
      <c r="A126">
        <f>IF(ROW()-2&lt;=COUNT(图纸材料表!B:B),ROW()-2,"")</f>
        <v>124</v>
      </c>
      <c r="B126">
        <f>IFERROR(VLOOKUP($A126,图纸材料表!$A:$E,COLUMN(图纸材料表!B124),1),"")</f>
        <v>12</v>
      </c>
      <c r="C126">
        <f>IFERROR(VLOOKUP($A126,图纸材料表!$A:$E,COLUMN(图纸材料表!C124),1),"")</f>
        <v>35</v>
      </c>
      <c r="D126">
        <f>IFERROR(VLOOKUP($A126,图纸材料表!$A:$E,COLUMN(图纸材料表!D124),1),"")</f>
        <v>2</v>
      </c>
      <c r="E126">
        <f>IFERROR(VLOOKUP($A126,图纸材料表!$A:$E,COLUMN(图纸材料表!E124),1),"")</f>
        <v>22</v>
      </c>
    </row>
    <row r="127" spans="1:5">
      <c r="A127">
        <f>IF(ROW()-2&lt;=COUNT(图纸材料表!B:B),ROW()-2,"")</f>
        <v>125</v>
      </c>
      <c r="B127">
        <f>IFERROR(VLOOKUP($A127,图纸材料表!$A:$E,COLUMN(图纸材料表!B125),1),"")</f>
        <v>12</v>
      </c>
      <c r="C127">
        <f>IFERROR(VLOOKUP($A127,图纸材料表!$A:$E,COLUMN(图纸材料表!C125),1),"")</f>
        <v>35</v>
      </c>
      <c r="D127">
        <f>IFERROR(VLOOKUP($A127,图纸材料表!$A:$E,COLUMN(图纸材料表!D125),1),"")</f>
        <v>3</v>
      </c>
      <c r="E127">
        <f>IFERROR(VLOOKUP($A127,图纸材料表!$A:$E,COLUMN(图纸材料表!E125),1),"")</f>
        <v>22</v>
      </c>
    </row>
    <row r="128" spans="1:5">
      <c r="A128">
        <f>IF(ROW()-2&lt;=COUNT(图纸材料表!B:B),ROW()-2,"")</f>
        <v>126</v>
      </c>
      <c r="B128">
        <f>IFERROR(VLOOKUP($A128,图纸材料表!$A:$E,COLUMN(图纸材料表!B126),1),"")</f>
        <v>12</v>
      </c>
      <c r="C128">
        <f>IFERROR(VLOOKUP($A128,图纸材料表!$A:$E,COLUMN(图纸材料表!C126),1),"")</f>
        <v>35</v>
      </c>
      <c r="D128">
        <f>IFERROR(VLOOKUP($A128,图纸材料表!$A:$E,COLUMN(图纸材料表!D126),1),"")</f>
        <v>4</v>
      </c>
      <c r="E128">
        <f>IFERROR(VLOOKUP($A128,图纸材料表!$A:$E,COLUMN(图纸材料表!E126),1),"")</f>
        <v>22</v>
      </c>
    </row>
    <row r="129" spans="1:5">
      <c r="A129">
        <f>IF(ROW()-2&lt;=COUNT(图纸材料表!B:B),ROW()-2,"")</f>
        <v>127</v>
      </c>
      <c r="B129">
        <f>IFERROR(VLOOKUP($A129,图纸材料表!$A:$E,COLUMN(图纸材料表!B127),1),"")</f>
        <v>12</v>
      </c>
      <c r="C129">
        <f>IFERROR(VLOOKUP($A129,图纸材料表!$A:$E,COLUMN(图纸材料表!C127),1),"")</f>
        <v>35</v>
      </c>
      <c r="D129">
        <f>IFERROR(VLOOKUP($A129,图纸材料表!$A:$E,COLUMN(图纸材料表!D127),1),"")</f>
        <v>6</v>
      </c>
      <c r="E129">
        <f>IFERROR(VLOOKUP($A129,图纸材料表!$A:$E,COLUMN(图纸材料表!E127),1),"")</f>
        <v>22</v>
      </c>
    </row>
    <row r="130" spans="1:5">
      <c r="A130">
        <f>IF(ROW()-2&lt;=COUNT(图纸材料表!B:B),ROW()-2,"")</f>
        <v>128</v>
      </c>
      <c r="B130">
        <f>IFERROR(VLOOKUP($A130,图纸材料表!$A:$E,COLUMN(图纸材料表!B128),1),"")</f>
        <v>12</v>
      </c>
      <c r="C130">
        <f>IFERROR(VLOOKUP($A130,图纸材料表!$A:$E,COLUMN(图纸材料表!C128),1),"")</f>
        <v>35</v>
      </c>
      <c r="D130">
        <f>IFERROR(VLOOKUP($A130,图纸材料表!$A:$E,COLUMN(图纸材料表!D128),1),"")</f>
        <v>7</v>
      </c>
      <c r="E130">
        <f>IFERROR(VLOOKUP($A130,图纸材料表!$A:$E,COLUMN(图纸材料表!E128),1),"")</f>
        <v>17</v>
      </c>
    </row>
    <row r="131" spans="1:5">
      <c r="A131">
        <f>IF(ROW()-2&lt;=COUNT(图纸材料表!B:B),ROW()-2,"")</f>
        <v>129</v>
      </c>
      <c r="B131">
        <f>IFERROR(VLOOKUP($A131,图纸材料表!$A:$E,COLUMN(图纸材料表!B129),1),"")</f>
        <v>12</v>
      </c>
      <c r="C131">
        <f>IFERROR(VLOOKUP($A131,图纸材料表!$A:$E,COLUMN(图纸材料表!C129),1),"")</f>
        <v>35</v>
      </c>
      <c r="D131">
        <f>IFERROR(VLOOKUP($A131,图纸材料表!$A:$E,COLUMN(图纸材料表!D129),1),"")</f>
        <v>14</v>
      </c>
      <c r="E131">
        <f>IFERROR(VLOOKUP($A131,图纸材料表!$A:$E,COLUMN(图纸材料表!E129),1),"")</f>
        <v>18</v>
      </c>
    </row>
    <row r="132" spans="1:5">
      <c r="A132">
        <f>IF(ROW()-2&lt;=COUNT(图纸材料表!B:B),ROW()-2,"")</f>
        <v>130</v>
      </c>
      <c r="B132">
        <f>IFERROR(VLOOKUP($A132,图纸材料表!$A:$E,COLUMN(图纸材料表!B130),1),"")</f>
        <v>12</v>
      </c>
      <c r="C132">
        <f>IFERROR(VLOOKUP($A132,图纸材料表!$A:$E,COLUMN(图纸材料表!C130),1),"")</f>
        <v>35</v>
      </c>
      <c r="D132">
        <f>IFERROR(VLOOKUP($A132,图纸材料表!$A:$E,COLUMN(图纸材料表!D130),1),"")</f>
        <v>15</v>
      </c>
      <c r="E132">
        <f>IFERROR(VLOOKUP($A132,图纸材料表!$A:$E,COLUMN(图纸材料表!E130),1),"")</f>
        <v>17</v>
      </c>
    </row>
    <row r="133" spans="1:5">
      <c r="A133">
        <f>IF(ROW()-2&lt;=COUNT(图纸材料表!B:B),ROW()-2,"")</f>
        <v>131</v>
      </c>
      <c r="B133">
        <f>IFERROR(VLOOKUP($A133,图纸材料表!$A:$E,COLUMN(图纸材料表!B131),1),"")</f>
        <v>12</v>
      </c>
      <c r="C133">
        <f>IFERROR(VLOOKUP($A133,图纸材料表!$A:$E,COLUMN(图纸材料表!C131),1),"")</f>
        <v>89</v>
      </c>
      <c r="D133">
        <f>IFERROR(VLOOKUP($A133,图纸材料表!$A:$E,COLUMN(图纸材料表!D131),1),"")</f>
        <v>0</v>
      </c>
      <c r="E133">
        <f>IFERROR(VLOOKUP($A133,图纸材料表!$A:$E,COLUMN(图纸材料表!E131),1),"")</f>
        <v>7</v>
      </c>
    </row>
    <row r="134" spans="1:5">
      <c r="A134">
        <f>IF(ROW()-2&lt;=COUNT(图纸材料表!B:B),ROW()-2,"")</f>
        <v>132</v>
      </c>
      <c r="B134">
        <f>IFERROR(VLOOKUP($A134,图纸材料表!$A:$E,COLUMN(图纸材料表!B132),1),"")</f>
        <v>13</v>
      </c>
      <c r="C134">
        <f>IFERROR(VLOOKUP($A134,图纸材料表!$A:$E,COLUMN(图纸材料表!C132),1),"")</f>
        <v>5</v>
      </c>
      <c r="D134">
        <f>IFERROR(VLOOKUP($A134,图纸材料表!$A:$E,COLUMN(图纸材料表!D132),1),"")</f>
        <v>0</v>
      </c>
      <c r="E134">
        <f>IFERROR(VLOOKUP($A134,图纸材料表!$A:$E,COLUMN(图纸材料表!E132),1),"")</f>
        <v>53</v>
      </c>
    </row>
    <row r="135" spans="1:5">
      <c r="A135">
        <f>IF(ROW()-2&lt;=COUNT(图纸材料表!B:B),ROW()-2,"")</f>
        <v>133</v>
      </c>
      <c r="B135">
        <f>IFERROR(VLOOKUP($A135,图纸材料表!$A:$E,COLUMN(图纸材料表!B133),1),"")</f>
        <v>13</v>
      </c>
      <c r="C135">
        <f>IFERROR(VLOOKUP($A135,图纸材料表!$A:$E,COLUMN(图纸材料表!C133),1),"")</f>
        <v>5</v>
      </c>
      <c r="D135">
        <f>IFERROR(VLOOKUP($A135,图纸材料表!$A:$E,COLUMN(图纸材料表!D133),1),"")</f>
        <v>1</v>
      </c>
      <c r="E135">
        <f>IFERROR(VLOOKUP($A135,图纸材料表!$A:$E,COLUMN(图纸材料表!E133),1),"")</f>
        <v>12</v>
      </c>
    </row>
    <row r="136" spans="1:5">
      <c r="A136">
        <f>IF(ROW()-2&lt;=COUNT(图纸材料表!B:B),ROW()-2,"")</f>
        <v>134</v>
      </c>
      <c r="B136">
        <f>IFERROR(VLOOKUP($A136,图纸材料表!$A:$E,COLUMN(图纸材料表!B134),1),"")</f>
        <v>13</v>
      </c>
      <c r="C136">
        <f>IFERROR(VLOOKUP($A136,图纸材料表!$A:$E,COLUMN(图纸材料表!C134),1),"")</f>
        <v>5</v>
      </c>
      <c r="D136">
        <f>IFERROR(VLOOKUP($A136,图纸材料表!$A:$E,COLUMN(图纸材料表!D134),1),"")</f>
        <v>2</v>
      </c>
      <c r="E136">
        <f>IFERROR(VLOOKUP($A136,图纸材料表!$A:$E,COLUMN(图纸材料表!E134),1),"")</f>
        <v>34</v>
      </c>
    </row>
    <row r="137" spans="1:5">
      <c r="A137">
        <f>IF(ROW()-2&lt;=COUNT(图纸材料表!B:B),ROW()-2,"")</f>
        <v>135</v>
      </c>
      <c r="B137">
        <f>IFERROR(VLOOKUP($A137,图纸材料表!$A:$E,COLUMN(图纸材料表!B135),1),"")</f>
        <v>13</v>
      </c>
      <c r="C137">
        <f>IFERROR(VLOOKUP($A137,图纸材料表!$A:$E,COLUMN(图纸材料表!C135),1),"")</f>
        <v>17</v>
      </c>
      <c r="D137">
        <f>IFERROR(VLOOKUP($A137,图纸材料表!$A:$E,COLUMN(图纸材料表!D135),1),"")</f>
        <v>0</v>
      </c>
      <c r="E137">
        <f>IFERROR(VLOOKUP($A137,图纸材料表!$A:$E,COLUMN(图纸材料表!E135),1),"")</f>
        <v>46</v>
      </c>
    </row>
    <row r="138" spans="1:5">
      <c r="A138">
        <f>IF(ROW()-2&lt;=COUNT(图纸材料表!B:B),ROW()-2,"")</f>
        <v>136</v>
      </c>
      <c r="B138">
        <f>IFERROR(VLOOKUP($A138,图纸材料表!$A:$E,COLUMN(图纸材料表!B136),1),"")</f>
        <v>13</v>
      </c>
      <c r="C138">
        <f>IFERROR(VLOOKUP($A138,图纸材料表!$A:$E,COLUMN(图纸材料表!C136),1),"")</f>
        <v>65</v>
      </c>
      <c r="D138">
        <f>IFERROR(VLOOKUP($A138,图纸材料表!$A:$E,COLUMN(图纸材料表!D136),1),"")</f>
        <v>0</v>
      </c>
      <c r="E138">
        <f>IFERROR(VLOOKUP($A138,图纸材料表!$A:$E,COLUMN(图纸材料表!E136),1),"")</f>
        <v>5</v>
      </c>
    </row>
    <row r="139" spans="1:5">
      <c r="A139">
        <f>IF(ROW()-2&lt;=COUNT(图纸材料表!B:B),ROW()-2,"")</f>
        <v>137</v>
      </c>
      <c r="B139">
        <f>IFERROR(VLOOKUP($A139,图纸材料表!$A:$E,COLUMN(图纸材料表!B137),1),"")</f>
        <v>13</v>
      </c>
      <c r="C139">
        <f>IFERROR(VLOOKUP($A139,图纸材料表!$A:$E,COLUMN(图纸材料表!C137),1),"")</f>
        <v>72</v>
      </c>
      <c r="D139">
        <f>IFERROR(VLOOKUP($A139,图纸材料表!$A:$E,COLUMN(图纸材料表!D137),1),"")</f>
        <v>0</v>
      </c>
      <c r="E139">
        <f>IFERROR(VLOOKUP($A139,图纸材料表!$A:$E,COLUMN(图纸材料表!E137),1),"")</f>
        <v>1</v>
      </c>
    </row>
    <row r="140" spans="1:5">
      <c r="A140">
        <f>IF(ROW()-2&lt;=COUNT(图纸材料表!B:B),ROW()-2,"")</f>
        <v>138</v>
      </c>
      <c r="B140">
        <f>IFERROR(VLOOKUP($A140,图纸材料表!$A:$E,COLUMN(图纸材料表!B138),1),"")</f>
        <v>13</v>
      </c>
      <c r="C140">
        <f>IFERROR(VLOOKUP($A140,图纸材料表!$A:$E,COLUMN(图纸材料表!C138),1),"")</f>
        <v>85</v>
      </c>
      <c r="D140">
        <f>IFERROR(VLOOKUP($A140,图纸材料表!$A:$E,COLUMN(图纸材料表!D138),1),"")</f>
        <v>0</v>
      </c>
      <c r="E140">
        <f>IFERROR(VLOOKUP($A140,图纸材料表!$A:$E,COLUMN(图纸材料表!E138),1),"")</f>
        <v>1</v>
      </c>
    </row>
    <row r="141" spans="1:5">
      <c r="A141">
        <f>IF(ROW()-2&lt;=COUNT(图纸材料表!B:B),ROW()-2,"")</f>
        <v>139</v>
      </c>
      <c r="B141">
        <f>IFERROR(VLOOKUP($A141,图纸材料表!$A:$E,COLUMN(图纸材料表!B139),1),"")</f>
        <v>13</v>
      </c>
      <c r="C141">
        <f>IFERROR(VLOOKUP($A141,图纸材料表!$A:$E,COLUMN(图纸材料表!C139),1),"")</f>
        <v>98</v>
      </c>
      <c r="D141">
        <f>IFERROR(VLOOKUP($A141,图纸材料表!$A:$E,COLUMN(图纸材料表!D139),1),"")</f>
        <v>0</v>
      </c>
      <c r="E141">
        <f>IFERROR(VLOOKUP($A141,图纸材料表!$A:$E,COLUMN(图纸材料表!E139),1),"")</f>
        <v>117</v>
      </c>
    </row>
    <row r="142" spans="1:5">
      <c r="A142">
        <f>IF(ROW()-2&lt;=COUNT(图纸材料表!B:B),ROW()-2,"")</f>
        <v>140</v>
      </c>
      <c r="B142">
        <f>IFERROR(VLOOKUP($A142,图纸材料表!$A:$E,COLUMN(图纸材料表!B140),1),"")</f>
        <v>13</v>
      </c>
      <c r="C142">
        <f>IFERROR(VLOOKUP($A142,图纸材料表!$A:$E,COLUMN(图纸材料表!C140),1),"")</f>
        <v>126</v>
      </c>
      <c r="D142">
        <f>IFERROR(VLOOKUP($A142,图纸材料表!$A:$E,COLUMN(图纸材料表!D140),1),"")</f>
        <v>0</v>
      </c>
      <c r="E142">
        <f>IFERROR(VLOOKUP($A142,图纸材料表!$A:$E,COLUMN(图纸材料表!E140),1),"")</f>
        <v>13</v>
      </c>
    </row>
    <row r="143" spans="1:5">
      <c r="A143">
        <f>IF(ROW()-2&lt;=COUNT(图纸材料表!B:B),ROW()-2,"")</f>
        <v>141</v>
      </c>
      <c r="B143">
        <f>IFERROR(VLOOKUP($A143,图纸材料表!$A:$E,COLUMN(图纸材料表!B141),1),"")</f>
        <v>13</v>
      </c>
      <c r="C143">
        <f>IFERROR(VLOOKUP($A143,图纸材料表!$A:$E,COLUMN(图纸材料表!C141),1),"")</f>
        <v>126</v>
      </c>
      <c r="D143">
        <f>IFERROR(VLOOKUP($A143,图纸材料表!$A:$E,COLUMN(图纸材料表!D141),1),"")</f>
        <v>2</v>
      </c>
      <c r="E143">
        <f>IFERROR(VLOOKUP($A143,图纸材料表!$A:$E,COLUMN(图纸材料表!E141),1),"")</f>
        <v>33</v>
      </c>
    </row>
    <row r="144" spans="1:5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134</v>
      </c>
      <c r="D144">
        <f>IFERROR(VLOOKUP($A144,图纸材料表!$A:$E,COLUMN(图纸材料表!D142),1),"")</f>
        <v>0</v>
      </c>
      <c r="E144">
        <f>IFERROR(VLOOKUP($A144,图纸材料表!$A:$E,COLUMN(图纸材料表!E142),1),"")</f>
        <v>108</v>
      </c>
    </row>
    <row r="145" spans="1:5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135</v>
      </c>
      <c r="D145">
        <f>IFERROR(VLOOKUP($A145,图纸材料表!$A:$E,COLUMN(图纸材料表!D143),1),"")</f>
        <v>0</v>
      </c>
      <c r="E145">
        <f>IFERROR(VLOOKUP($A145,图纸材料表!$A:$E,COLUMN(图纸材料表!E143),1),"")</f>
        <v>2</v>
      </c>
    </row>
    <row r="146" spans="1:5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160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30</v>
      </c>
    </row>
    <row r="147" spans="1:5">
      <c r="A147">
        <f>IF(ROW()-2&lt;=COUNT(图纸材料表!B:B),ROW()-2,"")</f>
        <v>145</v>
      </c>
      <c r="B147">
        <f>IFERROR(VLOOKUP($A147,图纸材料表!$A:$E,COLUMN(图纸材料表!B145),1),"")</f>
        <v>14</v>
      </c>
      <c r="C147">
        <f>IFERROR(VLOOKUP($A147,图纸材料表!$A:$E,COLUMN(图纸材料表!C145),1),"")</f>
        <v>35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42</v>
      </c>
    </row>
    <row r="148" spans="1:5">
      <c r="A148">
        <f>IF(ROW()-2&lt;=COUNT(图纸材料表!B:B),ROW()-2,"")</f>
        <v>146</v>
      </c>
      <c r="B148">
        <f>IFERROR(VLOOKUP($A148,图纸材料表!$A:$E,COLUMN(图纸材料表!B146),1),"")</f>
        <v>14</v>
      </c>
      <c r="C148">
        <f>IFERROR(VLOOKUP($A148,图纸材料表!$A:$E,COLUMN(图纸材料表!C146),1),"")</f>
        <v>35</v>
      </c>
      <c r="D148">
        <f>IFERROR(VLOOKUP($A148,图纸材料表!$A:$E,COLUMN(图纸材料表!D146),1),"")</f>
        <v>1</v>
      </c>
      <c r="E148">
        <f>IFERROR(VLOOKUP($A148,图纸材料表!$A:$E,COLUMN(图纸材料表!E146),1),"")</f>
        <v>69</v>
      </c>
    </row>
    <row r="149" spans="1:5">
      <c r="A149">
        <f>IF(ROW()-2&lt;=COUNT(图纸材料表!B:B),ROW()-2,"")</f>
        <v>147</v>
      </c>
      <c r="B149">
        <f>IFERROR(VLOOKUP($A149,图纸材料表!$A:$E,COLUMN(图纸材料表!B147),1),"")</f>
        <v>14</v>
      </c>
      <c r="C149">
        <f>IFERROR(VLOOKUP($A149,图纸材料表!$A:$E,COLUMN(图纸材料表!C147),1),"")</f>
        <v>35</v>
      </c>
      <c r="D149">
        <f>IFERROR(VLOOKUP($A149,图纸材料表!$A:$E,COLUMN(图纸材料表!D147),1),"")</f>
        <v>2</v>
      </c>
      <c r="E149">
        <f>IFERROR(VLOOKUP($A149,图纸材料表!$A:$E,COLUMN(图纸材料表!E147),1),"")</f>
        <v>72</v>
      </c>
    </row>
    <row r="150" spans="1:5">
      <c r="A150">
        <f>IF(ROW()-2&lt;=COUNT(图纸材料表!B:B),ROW()-2,"")</f>
        <v>148</v>
      </c>
      <c r="B150">
        <f>IFERROR(VLOOKUP($A150,图纸材料表!$A:$E,COLUMN(图纸材料表!B148),1),"")</f>
        <v>14</v>
      </c>
      <c r="C150">
        <f>IFERROR(VLOOKUP($A150,图纸材料表!$A:$E,COLUMN(图纸材料表!C148),1),"")</f>
        <v>35</v>
      </c>
      <c r="D150">
        <f>IFERROR(VLOOKUP($A150,图纸材料表!$A:$E,COLUMN(图纸材料表!D148),1),"")</f>
        <v>3</v>
      </c>
      <c r="E150">
        <f>IFERROR(VLOOKUP($A150,图纸材料表!$A:$E,COLUMN(图纸材料表!E148),1),"")</f>
        <v>20</v>
      </c>
    </row>
    <row r="151" spans="1:5">
      <c r="A151">
        <f>IF(ROW()-2&lt;=COUNT(图纸材料表!B:B),ROW()-2,"")</f>
        <v>149</v>
      </c>
      <c r="B151">
        <f>IFERROR(VLOOKUP($A151,图纸材料表!$A:$E,COLUMN(图纸材料表!B149),1),"")</f>
        <v>14</v>
      </c>
      <c r="C151">
        <f>IFERROR(VLOOKUP($A151,图纸材料表!$A:$E,COLUMN(图纸材料表!C149),1),"")</f>
        <v>35</v>
      </c>
      <c r="D151">
        <f>IFERROR(VLOOKUP($A151,图纸材料表!$A:$E,COLUMN(图纸材料表!D149),1),"")</f>
        <v>4</v>
      </c>
      <c r="E151">
        <f>IFERROR(VLOOKUP($A151,图纸材料表!$A:$E,COLUMN(图纸材料表!E149),1),"")</f>
        <v>20</v>
      </c>
    </row>
    <row r="152" spans="1:5">
      <c r="A152">
        <f>IF(ROW()-2&lt;=COUNT(图纸材料表!B:B),ROW()-2,"")</f>
        <v>150</v>
      </c>
      <c r="B152">
        <f>IFERROR(VLOOKUP($A152,图纸材料表!$A:$E,COLUMN(图纸材料表!B150),1),"")</f>
        <v>14</v>
      </c>
      <c r="C152">
        <f>IFERROR(VLOOKUP($A152,图纸材料表!$A:$E,COLUMN(图纸材料表!C150),1),"")</f>
        <v>35</v>
      </c>
      <c r="D152">
        <f>IFERROR(VLOOKUP($A152,图纸材料表!$A:$E,COLUMN(图纸材料表!D150),1),"")</f>
        <v>6</v>
      </c>
      <c r="E152">
        <f>IFERROR(VLOOKUP($A152,图纸材料表!$A:$E,COLUMN(图纸材料表!E150),1),"")</f>
        <v>20</v>
      </c>
    </row>
    <row r="153" spans="1:5">
      <c r="A153">
        <f>IF(ROW()-2&lt;=COUNT(图纸材料表!B:B),ROW()-2,"")</f>
        <v>151</v>
      </c>
      <c r="B153">
        <f>IFERROR(VLOOKUP($A153,图纸材料表!$A:$E,COLUMN(图纸材料表!B151),1),"")</f>
        <v>14</v>
      </c>
      <c r="C153">
        <f>IFERROR(VLOOKUP($A153,图纸材料表!$A:$E,COLUMN(图纸材料表!C151),1),"")</f>
        <v>53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2</v>
      </c>
    </row>
    <row r="154" spans="1:5">
      <c r="A154">
        <f>IF(ROW()-2&lt;=COUNT(图纸材料表!B:B),ROW()-2,"")</f>
        <v>152</v>
      </c>
      <c r="B154">
        <f>IFERROR(VLOOKUP($A154,图纸材料表!$A:$E,COLUMN(图纸材料表!B152),1),"")</f>
        <v>14</v>
      </c>
      <c r="C154">
        <f>IFERROR(VLOOKUP($A154,图纸材料表!$A:$E,COLUMN(图纸材料表!C152),1),"")</f>
        <v>65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3</v>
      </c>
    </row>
    <row r="155" spans="1:5">
      <c r="A155">
        <f>IF(ROW()-2&lt;=COUNT(图纸材料表!B:B),ROW()-2,"")</f>
        <v>153</v>
      </c>
      <c r="B155">
        <f>IFERROR(VLOOKUP($A155,图纸材料表!$A:$E,COLUMN(图纸材料表!B153),1),"")</f>
        <v>14</v>
      </c>
      <c r="C155">
        <f>IFERROR(VLOOKUP($A155,图纸材料表!$A:$E,COLUMN(图纸材料表!C153),1),"")</f>
        <v>72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2</v>
      </c>
    </row>
    <row r="156" spans="1:5">
      <c r="A156">
        <f>IF(ROW()-2&lt;=COUNT(图纸材料表!B:B),ROW()-2,"")</f>
        <v>154</v>
      </c>
      <c r="B156">
        <f>IFERROR(VLOOKUP($A156,图纸材料表!$A:$E,COLUMN(图纸材料表!B154),1),"")</f>
        <v>14</v>
      </c>
      <c r="C156">
        <f>IFERROR(VLOOKUP($A156,图纸材料表!$A:$E,COLUMN(图纸材料表!C154),1),"")</f>
        <v>85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12</v>
      </c>
    </row>
    <row r="157" spans="1:5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155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10</v>
      </c>
    </row>
    <row r="158" spans="1:5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156</v>
      </c>
      <c r="D158">
        <f>IFERROR(VLOOKUP($A158,图纸材料表!$A:$E,COLUMN(图纸材料表!D156),1),"")</f>
        <v>0</v>
      </c>
      <c r="E158">
        <f>IFERROR(VLOOKUP($A158,图纸材料表!$A:$E,COLUMN(图纸材料表!E156),1),"")</f>
        <v>7</v>
      </c>
    </row>
    <row r="159" spans="1:5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251</v>
      </c>
      <c r="D159">
        <f>IFERROR(VLOOKUP($A159,图纸材料表!$A:$E,COLUMN(图纸材料表!D157),1),"")</f>
        <v>0</v>
      </c>
      <c r="E159">
        <f>IFERROR(VLOOKUP($A159,图纸材料表!$A:$E,COLUMN(图纸材料表!E157),1),"")</f>
        <v>60</v>
      </c>
    </row>
    <row r="160" spans="1:5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251</v>
      </c>
      <c r="D160">
        <f>IFERROR(VLOOKUP($A160,图纸材料表!$A:$E,COLUMN(图纸材料表!D158),1),"")</f>
        <v>7</v>
      </c>
      <c r="E160">
        <f>IFERROR(VLOOKUP($A160,图纸材料表!$A:$E,COLUMN(图纸材料表!E158),1),"")</f>
        <v>61</v>
      </c>
    </row>
    <row r="161" spans="1:5">
      <c r="A161">
        <f>IF(ROW()-2&lt;=COUNT(图纸材料表!B:B),ROW()-2,"")</f>
        <v>159</v>
      </c>
      <c r="B161">
        <f>IFERROR(VLOOKUP($A161,图纸材料表!$A:$E,COLUMN(图纸材料表!B159),1),"")</f>
        <v>15</v>
      </c>
      <c r="C161">
        <f>IFERROR(VLOOKUP($A161,图纸材料表!$A:$E,COLUMN(图纸材料表!C159),1),"")</f>
        <v>12</v>
      </c>
      <c r="D161">
        <f>IFERROR(VLOOKUP($A161,图纸材料表!$A:$E,COLUMN(图纸材料表!D159),1),"")</f>
        <v>0</v>
      </c>
      <c r="E161">
        <f>IFERROR(VLOOKUP($A161,图纸材料表!$A:$E,COLUMN(图纸材料表!E159),1),"")</f>
        <v>80</v>
      </c>
    </row>
    <row r="162" spans="1:5">
      <c r="A162">
        <f>IF(ROW()-2&lt;=COUNT(图纸材料表!B:B),ROW()-2,"")</f>
        <v>160</v>
      </c>
      <c r="B162">
        <f>IFERROR(VLOOKUP($A162,图纸材料表!$A:$E,COLUMN(图纸材料表!B160),1),"")</f>
        <v>15</v>
      </c>
      <c r="C162">
        <f>IFERROR(VLOOKUP($A162,图纸材料表!$A:$E,COLUMN(图纸材料表!C160),1),"")</f>
        <v>24</v>
      </c>
      <c r="D162">
        <f>IFERROR(VLOOKUP($A162,图纸材料表!$A:$E,COLUMN(图纸材料表!D160),1),"")</f>
        <v>0</v>
      </c>
      <c r="E162">
        <f>IFERROR(VLOOKUP($A162,图纸材料表!$A:$E,COLUMN(图纸材料表!E160),1),"")</f>
        <v>120</v>
      </c>
    </row>
    <row r="163" spans="1:5">
      <c r="A163">
        <f>IF(ROW()-2&lt;=COUNT(图纸材料表!B:B),ROW()-2,"")</f>
        <v>161</v>
      </c>
      <c r="B163">
        <f>IFERROR(VLOOKUP($A163,图纸材料表!$A:$E,COLUMN(图纸材料表!B161),1),"")</f>
        <v>15</v>
      </c>
      <c r="C163">
        <f>IFERROR(VLOOKUP($A163,图纸材料表!$A:$E,COLUMN(图纸材料表!C161),1),"")</f>
        <v>24</v>
      </c>
      <c r="D163">
        <f>IFERROR(VLOOKUP($A163,图纸材料表!$A:$E,COLUMN(图纸材料表!D161),1),"")</f>
        <v>2</v>
      </c>
      <c r="E163">
        <f>IFERROR(VLOOKUP($A163,图纸材料表!$A:$E,COLUMN(图纸材料表!E161),1),"")</f>
        <v>197</v>
      </c>
    </row>
    <row r="164" spans="1:5">
      <c r="A164">
        <f>IF(ROW()-2&lt;=COUNT(图纸材料表!B:B),ROW()-2,"")</f>
        <v>162</v>
      </c>
      <c r="B164">
        <f>IFERROR(VLOOKUP($A164,图纸材料表!$A:$E,COLUMN(图纸材料表!B162),1),"")</f>
        <v>15</v>
      </c>
      <c r="C164">
        <f>IFERROR(VLOOKUP($A164,图纸材料表!$A:$E,COLUMN(图纸材料表!C162),1),"")</f>
        <v>44</v>
      </c>
      <c r="D164">
        <f>IFERROR(VLOOKUP($A164,图纸材料表!$A:$E,COLUMN(图纸材料表!D162),1),"")</f>
        <v>1</v>
      </c>
      <c r="E164">
        <f>IFERROR(VLOOKUP($A164,图纸材料表!$A:$E,COLUMN(图纸材料表!E162),1),"")</f>
        <v>64</v>
      </c>
    </row>
    <row r="165" spans="1:5">
      <c r="A165">
        <f>IF(ROW()-2&lt;=COUNT(图纸材料表!B:B),ROW()-2,"")</f>
        <v>163</v>
      </c>
      <c r="B165">
        <f>IFERROR(VLOOKUP($A165,图纸材料表!$A:$E,COLUMN(图纸材料表!B163),1),"")</f>
        <v>15</v>
      </c>
      <c r="C165">
        <f>IFERROR(VLOOKUP($A165,图纸材料表!$A:$E,COLUMN(图纸材料表!C163),1),"")</f>
        <v>85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56</v>
      </c>
    </row>
    <row r="166" spans="1:5">
      <c r="A166">
        <f>IF(ROW()-2&lt;=COUNT(图纸材料表!B:B),ROW()-2,"")</f>
        <v>164</v>
      </c>
      <c r="B166">
        <f>IFERROR(VLOOKUP($A166,图纸材料表!$A:$E,COLUMN(图纸材料表!B164),1),"")</f>
        <v>15</v>
      </c>
      <c r="C166">
        <f>IFERROR(VLOOKUP($A166,图纸材料表!$A:$E,COLUMN(图纸材料表!C164),1),"")</f>
        <v>126</v>
      </c>
      <c r="D166">
        <f>IFERROR(VLOOKUP($A166,图纸材料表!$A:$E,COLUMN(图纸材料表!D164),1),"")</f>
        <v>2</v>
      </c>
      <c r="E166">
        <f>IFERROR(VLOOKUP($A166,图纸材料表!$A:$E,COLUMN(图纸材料表!E164),1),"")</f>
        <v>52</v>
      </c>
    </row>
    <row r="167" spans="1:5">
      <c r="A167">
        <f>IF(ROW()-2&lt;=COUNT(图纸材料表!B:B),ROW()-2,"")</f>
        <v>165</v>
      </c>
      <c r="B167">
        <f>IFERROR(VLOOKUP($A167,图纸材料表!$A:$E,COLUMN(图纸材料表!B165),1),"")</f>
        <v>15</v>
      </c>
      <c r="C167">
        <f>IFERROR(VLOOKUP($A167,图纸材料表!$A:$E,COLUMN(图纸材料表!C165),1),"")</f>
        <v>160</v>
      </c>
      <c r="D167">
        <f>IFERROR(VLOOKUP($A167,图纸材料表!$A:$E,COLUMN(图纸材料表!D165),1),"")</f>
        <v>1</v>
      </c>
      <c r="E167">
        <f>IFERROR(VLOOKUP($A167,图纸材料表!$A:$E,COLUMN(图纸材料表!E165),1),"")</f>
        <v>142</v>
      </c>
    </row>
    <row r="168" spans="1:5">
      <c r="A168">
        <f>IF(ROW()-2&lt;=COUNT(图纸材料表!B:B),ROW()-2,"")</f>
        <v>166</v>
      </c>
      <c r="B168">
        <f>IFERROR(VLOOKUP($A168,图纸材料表!$A:$E,COLUMN(图纸材料表!B166),1),"")</f>
        <v>16</v>
      </c>
      <c r="C168">
        <f>IFERROR(VLOOKUP($A168,图纸材料表!$A:$E,COLUMN(图纸材料表!C166),1),"")</f>
        <v>5</v>
      </c>
      <c r="D168">
        <f>IFERROR(VLOOKUP($A168,图纸材料表!$A:$E,COLUMN(图纸材料表!D166),1),"")</f>
        <v>5</v>
      </c>
      <c r="E168">
        <f>IFERROR(VLOOKUP($A168,图纸材料表!$A:$E,COLUMN(图纸材料表!E166),1),"")</f>
        <v>59</v>
      </c>
    </row>
    <row r="169" spans="1:5">
      <c r="A169">
        <f>IF(ROW()-2&lt;=COUNT(图纸材料表!B:B),ROW()-2,"")</f>
        <v>167</v>
      </c>
      <c r="B169">
        <f>IFERROR(VLOOKUP($A169,图纸材料表!$A:$E,COLUMN(图纸材料表!B167),1),"")</f>
        <v>16</v>
      </c>
      <c r="C169">
        <f>IFERROR(VLOOKUP($A169,图纸材料表!$A:$E,COLUMN(图纸材料表!C167),1),"")</f>
        <v>25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9</v>
      </c>
    </row>
    <row r="170" spans="1:5">
      <c r="A170">
        <f>IF(ROW()-2&lt;=COUNT(图纸材料表!B:B),ROW()-2,"")</f>
        <v>168</v>
      </c>
      <c r="B170">
        <f>IFERROR(VLOOKUP($A170,图纸材料表!$A:$E,COLUMN(图纸材料表!B168),1),"")</f>
        <v>16</v>
      </c>
      <c r="C170">
        <f>IFERROR(VLOOKUP($A170,图纸材料表!$A:$E,COLUMN(图纸材料表!C168),1),"")</f>
        <v>53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18</v>
      </c>
    </row>
    <row r="171" spans="1:5">
      <c r="A171">
        <f>IF(ROW()-2&lt;=COUNT(图纸材料表!B:B),ROW()-2,"")</f>
        <v>169</v>
      </c>
      <c r="B171">
        <f>IFERROR(VLOOKUP($A171,图纸材料表!$A:$E,COLUMN(图纸材料表!B169),1),"")</f>
        <v>16</v>
      </c>
      <c r="C171">
        <f>IFERROR(VLOOKUP($A171,图纸材料表!$A:$E,COLUMN(图纸材料表!C169),1),"")</f>
        <v>85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23</v>
      </c>
    </row>
    <row r="172" spans="1:5">
      <c r="A172">
        <f>IF(ROW()-2&lt;=COUNT(图纸材料表!B:B),ROW()-2,"")</f>
        <v>170</v>
      </c>
      <c r="B172">
        <f>IFERROR(VLOOKUP($A172,图纸材料表!$A:$E,COLUMN(图纸材料表!B170),1),"")</f>
        <v>16</v>
      </c>
      <c r="C172">
        <f>IFERROR(VLOOKUP($A172,图纸材料表!$A:$E,COLUMN(图纸材料表!C170),1),"")</f>
        <v>89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5</v>
      </c>
    </row>
    <row r="173" spans="1:5">
      <c r="A173">
        <f>IF(ROW()-2&lt;=COUNT(图纸材料表!B:B),ROW()-2,"")</f>
        <v>171</v>
      </c>
      <c r="B173">
        <f>IFERROR(VLOOKUP($A173,图纸材料表!$A:$E,COLUMN(图纸材料表!B171),1),"")</f>
        <v>16</v>
      </c>
      <c r="C173">
        <f>IFERROR(VLOOKUP($A173,图纸材料表!$A:$E,COLUMN(图纸材料表!C171),1),"")</f>
        <v>98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339</v>
      </c>
    </row>
    <row r="174" spans="1:5">
      <c r="A174">
        <f>IF(ROW()-2&lt;=COUNT(图纸材料表!B:B),ROW()-2,"")</f>
        <v>172</v>
      </c>
      <c r="B174">
        <f>IFERROR(VLOOKUP($A174,图纸材料表!$A:$E,COLUMN(图纸材料表!B172),1),"")</f>
        <v>16</v>
      </c>
      <c r="C174">
        <f>IFERROR(VLOOKUP($A174,图纸材料表!$A:$E,COLUMN(图纸材料表!C172),1),"")</f>
        <v>98</v>
      </c>
      <c r="D174">
        <f>IFERROR(VLOOKUP($A174,图纸材料表!$A:$E,COLUMN(图纸材料表!D172),1),"")</f>
        <v>3</v>
      </c>
      <c r="E174">
        <f>IFERROR(VLOOKUP($A174,图纸材料表!$A:$E,COLUMN(图纸材料表!E172),1),"")</f>
        <v>6</v>
      </c>
    </row>
    <row r="175" spans="1:5">
      <c r="A175">
        <f>IF(ROW()-2&lt;=COUNT(图纸材料表!B:B),ROW()-2,"")</f>
        <v>173</v>
      </c>
      <c r="B175">
        <f>IFERROR(VLOOKUP($A175,图纸材料表!$A:$E,COLUMN(图纸材料表!B173),1),"")</f>
        <v>16</v>
      </c>
      <c r="C175">
        <f>IFERROR(VLOOKUP($A175,图纸材料表!$A:$E,COLUMN(图纸材料表!C173),1),"")</f>
        <v>109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109</v>
      </c>
    </row>
    <row r="176" spans="1:5">
      <c r="A176">
        <f>IF(ROW()-2&lt;=COUNT(图纸材料表!B:B),ROW()-2,"")</f>
        <v>174</v>
      </c>
      <c r="B176">
        <f>IFERROR(VLOOKUP($A176,图纸材料表!$A:$E,COLUMN(图纸材料表!B174),1),"")</f>
        <v>16</v>
      </c>
      <c r="C176">
        <f>IFERROR(VLOOKUP($A176,图纸材料表!$A:$E,COLUMN(图纸材料表!C174),1),"")</f>
        <v>160</v>
      </c>
      <c r="D176">
        <f>IFERROR(VLOOKUP($A176,图纸材料表!$A:$E,COLUMN(图纸材料表!D174),1),"")</f>
        <v>1</v>
      </c>
      <c r="E176">
        <f>IFERROR(VLOOKUP($A176,图纸材料表!$A:$E,COLUMN(图纸材料表!E174),1),"")</f>
        <v>16</v>
      </c>
    </row>
    <row r="177" spans="1:5">
      <c r="A177">
        <f>IF(ROW()-2&lt;=COUNT(图纸材料表!B:B),ROW()-2,"")</f>
        <v>175</v>
      </c>
      <c r="B177">
        <f>IFERROR(VLOOKUP($A177,图纸材料表!$A:$E,COLUMN(图纸材料表!B175),1),"")</f>
        <v>16</v>
      </c>
      <c r="C177">
        <f>IFERROR(VLOOKUP($A177,图纸材料表!$A:$E,COLUMN(图纸材料表!C175),1),"")</f>
        <v>160</v>
      </c>
      <c r="D177">
        <f>IFERROR(VLOOKUP($A177,图纸材料表!$A:$E,COLUMN(图纸材料表!D175),1),"")</f>
        <v>2</v>
      </c>
      <c r="E177">
        <f>IFERROR(VLOOKUP($A177,图纸材料表!$A:$E,COLUMN(图纸材料表!E175),1),"")</f>
        <v>17</v>
      </c>
    </row>
    <row r="178" spans="1:5">
      <c r="A178">
        <f>IF(ROW()-2&lt;=COUNT(图纸材料表!B:B),ROW()-2,"")</f>
        <v>176</v>
      </c>
      <c r="B178">
        <f>IFERROR(VLOOKUP($A178,图纸材料表!$A:$E,COLUMN(图纸材料表!B176),1),"")</f>
        <v>16</v>
      </c>
      <c r="C178">
        <f>IFERROR(VLOOKUP($A178,图纸材料表!$A:$E,COLUMN(图纸材料表!C176),1),"")</f>
        <v>160</v>
      </c>
      <c r="D178">
        <f>IFERROR(VLOOKUP($A178,图纸材料表!$A:$E,COLUMN(图纸材料表!D176),1),"")</f>
        <v>3</v>
      </c>
      <c r="E178">
        <f>IFERROR(VLOOKUP($A178,图纸材料表!$A:$E,COLUMN(图纸材料表!E176),1),"")</f>
        <v>24</v>
      </c>
    </row>
    <row r="179" spans="1:5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160</v>
      </c>
      <c r="D179">
        <f>IFERROR(VLOOKUP($A179,图纸材料表!$A:$E,COLUMN(图纸材料表!D177),1),"")</f>
        <v>4</v>
      </c>
      <c r="E179">
        <f>IFERROR(VLOOKUP($A179,图纸材料表!$A:$E,COLUMN(图纸材料表!E177),1),"")</f>
        <v>16</v>
      </c>
    </row>
    <row r="180" spans="1:5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160</v>
      </c>
      <c r="D180">
        <f>IFERROR(VLOOKUP($A180,图纸材料表!$A:$E,COLUMN(图纸材料表!D178),1),"")</f>
        <v>6</v>
      </c>
      <c r="E180">
        <f>IFERROR(VLOOKUP($A180,图纸材料表!$A:$E,COLUMN(图纸材料表!E178),1),"")</f>
        <v>13</v>
      </c>
    </row>
    <row r="181" spans="1:5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160</v>
      </c>
      <c r="D181">
        <f>IFERROR(VLOOKUP($A181,图纸材料表!$A:$E,COLUMN(图纸材料表!D179),1),"")</f>
        <v>9</v>
      </c>
      <c r="E181">
        <f>IFERROR(VLOOKUP($A181,图纸材料表!$A:$E,COLUMN(图纸材料表!E179),1),"")</f>
        <v>13</v>
      </c>
    </row>
    <row r="182" spans="1:5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160</v>
      </c>
      <c r="D182">
        <f>IFERROR(VLOOKUP($A182,图纸材料表!$A:$E,COLUMN(图纸材料表!D180),1),"")</f>
        <v>12</v>
      </c>
      <c r="E182">
        <f>IFERROR(VLOOKUP($A182,图纸材料表!$A:$E,COLUMN(图纸材料表!E180),1),"")</f>
        <v>16</v>
      </c>
    </row>
    <row r="183" spans="1:5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164</v>
      </c>
      <c r="D183">
        <f>IFERROR(VLOOKUP($A183,图纸材料表!$A:$E,COLUMN(图纸材料表!D181),1),"")</f>
        <v>0</v>
      </c>
      <c r="E183">
        <f>IFERROR(VLOOKUP($A183,图纸材料表!$A:$E,COLUMN(图纸材料表!E181),1),"")</f>
        <v>102</v>
      </c>
    </row>
    <row r="184" spans="1:5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171</v>
      </c>
      <c r="D184">
        <f>IFERROR(VLOOKUP($A184,图纸材料表!$A:$E,COLUMN(图纸材料表!D182),1),"")</f>
        <v>14</v>
      </c>
      <c r="E184">
        <f>IFERROR(VLOOKUP($A184,图纸材料表!$A:$E,COLUMN(图纸材料表!E182),1),"")</f>
        <v>9</v>
      </c>
    </row>
    <row r="185" spans="1:5">
      <c r="A185">
        <f>IF(ROW()-2&lt;=COUNT(图纸材料表!B:B),ROW()-2,"")</f>
        <v>183</v>
      </c>
      <c r="B185">
        <f>IFERROR(VLOOKUP($A185,图纸材料表!$A:$E,COLUMN(图纸材料表!B183),1),"")</f>
        <v>17</v>
      </c>
      <c r="C185">
        <f>IFERROR(VLOOKUP($A185,图纸材料表!$A:$E,COLUMN(图纸材料表!C183),1),"")</f>
        <v>4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40</v>
      </c>
    </row>
    <row r="186" spans="1:5">
      <c r="A186">
        <f>IF(ROW()-2&lt;=COUNT(图纸材料表!B:B),ROW()-2,"")</f>
        <v>184</v>
      </c>
      <c r="B186">
        <f>IFERROR(VLOOKUP($A186,图纸材料表!$A:$E,COLUMN(图纸材料表!B184),1),"")</f>
        <v>17</v>
      </c>
      <c r="C186">
        <f>IFERROR(VLOOKUP($A186,图纸材料表!$A:$E,COLUMN(图纸材料表!C184),1),"")</f>
        <v>5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88</v>
      </c>
    </row>
    <row r="187" spans="1:5">
      <c r="A187">
        <f>IF(ROW()-2&lt;=COUNT(图纸材料表!B:B),ROW()-2,"")</f>
        <v>185</v>
      </c>
      <c r="B187">
        <f>IFERROR(VLOOKUP($A187,图纸材料表!$A:$E,COLUMN(图纸材料表!B185),1),"")</f>
        <v>17</v>
      </c>
      <c r="C187">
        <f>IFERROR(VLOOKUP($A187,图纸材料表!$A:$E,COLUMN(图纸材料表!C185),1),"")</f>
        <v>5</v>
      </c>
      <c r="D187">
        <f>IFERROR(VLOOKUP($A187,图纸材料表!$A:$E,COLUMN(图纸材料表!D185),1),"")</f>
        <v>2</v>
      </c>
      <c r="E187">
        <f>IFERROR(VLOOKUP($A187,图纸材料表!$A:$E,COLUMN(图纸材料表!E185),1),"")</f>
        <v>33</v>
      </c>
    </row>
    <row r="188" spans="1:5">
      <c r="A188">
        <f>IF(ROW()-2&lt;=COUNT(图纸材料表!B:B),ROW()-2,"")</f>
        <v>186</v>
      </c>
      <c r="B188">
        <f>IFERROR(VLOOKUP($A188,图纸材料表!$A:$E,COLUMN(图纸材料表!B186),1),"")</f>
        <v>17</v>
      </c>
      <c r="C188">
        <f>IFERROR(VLOOKUP($A188,图纸材料表!$A:$E,COLUMN(图纸材料表!C186),1),"")</f>
        <v>17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11</v>
      </c>
    </row>
    <row r="189" spans="1:5">
      <c r="A189">
        <f>IF(ROW()-2&lt;=COUNT(图纸材料表!B:B),ROW()-2,"")</f>
        <v>187</v>
      </c>
      <c r="B189">
        <f>IFERROR(VLOOKUP($A189,图纸材料表!$A:$E,COLUMN(图纸材料表!B187),1),"")</f>
        <v>17</v>
      </c>
      <c r="C189">
        <f>IFERROR(VLOOKUP($A189,图纸材料表!$A:$E,COLUMN(图纸材料表!C187),1),"")</f>
        <v>53</v>
      </c>
      <c r="D189">
        <f>IFERROR(VLOOKUP($A189,图纸材料表!$A:$E,COLUMN(图纸材料表!D187),1),"")</f>
        <v>0</v>
      </c>
      <c r="E189">
        <f>IFERROR(VLOOKUP($A189,图纸材料表!$A:$E,COLUMN(图纸材料表!E187),1),"")</f>
        <v>102</v>
      </c>
    </row>
    <row r="190" spans="1:5">
      <c r="A190">
        <f>IF(ROW()-2&lt;=COUNT(图纸材料表!B:B),ROW()-2,"")</f>
        <v>188</v>
      </c>
      <c r="B190">
        <f>IFERROR(VLOOKUP($A190,图纸材料表!$A:$E,COLUMN(图纸材料表!B188),1),"")</f>
        <v>17</v>
      </c>
      <c r="C190">
        <f>IFERROR(VLOOKUP($A190,图纸材料表!$A:$E,COLUMN(图纸材料表!C188),1),"")</f>
        <v>126</v>
      </c>
      <c r="D190">
        <f>IFERROR(VLOOKUP($A190,图纸材料表!$A:$E,COLUMN(图纸材料表!D188),1),"")</f>
        <v>0</v>
      </c>
      <c r="E190">
        <f>IFERROR(VLOOKUP($A190,图纸材料表!$A:$E,COLUMN(图纸材料表!E188),1),"")</f>
        <v>18</v>
      </c>
    </row>
    <row r="191" spans="1:5">
      <c r="A191">
        <f>IF(ROW()-2&lt;=COUNT(图纸材料表!B:B),ROW()-2,"")</f>
        <v>189</v>
      </c>
      <c r="B191">
        <f>IFERROR(VLOOKUP($A191,图纸材料表!$A:$E,COLUMN(图纸材料表!B189),1),"")</f>
        <v>18</v>
      </c>
      <c r="C191">
        <f>IFERROR(VLOOKUP($A191,图纸材料表!$A:$E,COLUMN(图纸材料表!C189),1),"")</f>
        <v>4</v>
      </c>
      <c r="D191">
        <f>IFERROR(VLOOKUP($A191,图纸材料表!$A:$E,COLUMN(图纸材料表!D189),1),"")</f>
        <v>0</v>
      </c>
      <c r="E191">
        <f>IFERROR(VLOOKUP($A191,图纸材料表!$A:$E,COLUMN(图纸材料表!E189),1),"")</f>
        <v>14</v>
      </c>
    </row>
    <row r="192" spans="1:5">
      <c r="A192">
        <f>IF(ROW()-2&lt;=COUNT(图纸材料表!B:B),ROW()-2,"")</f>
        <v>190</v>
      </c>
      <c r="B192">
        <f>IFERROR(VLOOKUP($A192,图纸材料表!$A:$E,COLUMN(图纸材料表!B190),1),"")</f>
        <v>18</v>
      </c>
      <c r="C192">
        <f>IFERROR(VLOOKUP($A192,图纸材料表!$A:$E,COLUMN(图纸材料表!C190),1),"")</f>
        <v>5</v>
      </c>
      <c r="D192">
        <f>IFERROR(VLOOKUP($A192,图纸材料表!$A:$E,COLUMN(图纸材料表!D190),1),"")</f>
        <v>0</v>
      </c>
      <c r="E192">
        <f>IFERROR(VLOOKUP($A192,图纸材料表!$A:$E,COLUMN(图纸材料表!E190),1),"")</f>
        <v>63</v>
      </c>
    </row>
    <row r="193" spans="1:5">
      <c r="A193">
        <f>IF(ROW()-2&lt;=COUNT(图纸材料表!B:B),ROW()-2,"")</f>
        <v>191</v>
      </c>
      <c r="B193">
        <f>IFERROR(VLOOKUP($A193,图纸材料表!$A:$E,COLUMN(图纸材料表!B191),1),"")</f>
        <v>18</v>
      </c>
      <c r="C193">
        <f>IFERROR(VLOOKUP($A193,图纸材料表!$A:$E,COLUMN(图纸材料表!C191),1),"")</f>
        <v>17</v>
      </c>
      <c r="D193">
        <f>IFERROR(VLOOKUP($A193,图纸材料表!$A:$E,COLUMN(图纸材料表!D191),1),"")</f>
        <v>0</v>
      </c>
      <c r="E193">
        <f>IFERROR(VLOOKUP($A193,图纸材料表!$A:$E,COLUMN(图纸材料表!E191),1),"")</f>
        <v>84</v>
      </c>
    </row>
    <row r="194" spans="1:5">
      <c r="A194">
        <f>IF(ROW()-2&lt;=COUNT(图纸材料表!B:B),ROW()-2,"")</f>
        <v>192</v>
      </c>
      <c r="B194">
        <f>IFERROR(VLOOKUP($A194,图纸材料表!$A:$E,COLUMN(图纸材料表!B192),1),"")</f>
        <v>18</v>
      </c>
      <c r="C194">
        <f>IFERROR(VLOOKUP($A194,图纸材料表!$A:$E,COLUMN(图纸材料表!C192),1),"")</f>
        <v>53</v>
      </c>
      <c r="D194">
        <f>IFERROR(VLOOKUP($A194,图纸材料表!$A:$E,COLUMN(图纸材料表!D192),1),"")</f>
        <v>0</v>
      </c>
      <c r="E194">
        <f>IFERROR(VLOOKUP($A194,图纸材料表!$A:$E,COLUMN(图纸材料表!E192),1),"")</f>
        <v>14</v>
      </c>
    </row>
    <row r="195" spans="1:5">
      <c r="A195">
        <f>IF(ROW()-2&lt;=COUNT(图纸材料表!B:B),ROW()-2,"")</f>
        <v>193</v>
      </c>
      <c r="B195">
        <f>IFERROR(VLOOKUP($A195,图纸材料表!$A:$E,COLUMN(图纸材料表!B193),1),"")</f>
        <v>18</v>
      </c>
      <c r="C195">
        <f>IFERROR(VLOOKUP($A195,图纸材料表!$A:$E,COLUMN(图纸材料表!C193),1),"")</f>
        <v>85</v>
      </c>
      <c r="D195">
        <f>IFERROR(VLOOKUP($A195,图纸材料表!$A:$E,COLUMN(图纸材料表!D193),1),"")</f>
        <v>0</v>
      </c>
      <c r="E195">
        <f>IFERROR(VLOOKUP($A195,图纸材料表!$A:$E,COLUMN(图纸材料表!E193),1),"")</f>
        <v>11</v>
      </c>
    </row>
    <row r="196" spans="1:5">
      <c r="A196">
        <f>IF(ROW()-2&lt;=COUNT(图纸材料表!B:B),ROW()-2,"")</f>
        <v>194</v>
      </c>
      <c r="B196">
        <f>IFERROR(VLOOKUP($A196,图纸材料表!$A:$E,COLUMN(图纸材料表!B194),1),"")</f>
        <v>18</v>
      </c>
      <c r="C196">
        <f>IFERROR(VLOOKUP($A196,图纸材料表!$A:$E,COLUMN(图纸材料表!C194),1),"")</f>
        <v>102</v>
      </c>
      <c r="D196">
        <f>IFERROR(VLOOKUP($A196,图纸材料表!$A:$E,COLUMN(图纸材料表!D194),1),"")</f>
        <v>0</v>
      </c>
      <c r="E196">
        <f>IFERROR(VLOOKUP($A196,图纸材料表!$A:$E,COLUMN(图纸材料表!E194),1),"")</f>
        <v>16</v>
      </c>
    </row>
    <row r="197" spans="1:5">
      <c r="A197">
        <f>IF(ROW()-2&lt;=COUNT(图纸材料表!B:B),ROW()-2,"")</f>
        <v>195</v>
      </c>
      <c r="B197">
        <f>IFERROR(VLOOKUP($A197,图纸材料表!$A:$E,COLUMN(图纸材料表!B195),1),"")</f>
        <v>18</v>
      </c>
      <c r="C197">
        <f>IFERROR(VLOOKUP($A197,图纸材料表!$A:$E,COLUMN(图纸材料表!C195),1),"")</f>
        <v>126</v>
      </c>
      <c r="D197">
        <f>IFERROR(VLOOKUP($A197,图纸材料表!$A:$E,COLUMN(图纸材料表!D195),1),"")</f>
        <v>0</v>
      </c>
      <c r="E197">
        <f>IFERROR(VLOOKUP($A197,图纸材料表!$A:$E,COLUMN(图纸材料表!E195),1),"")</f>
        <v>60</v>
      </c>
    </row>
    <row r="198" spans="1:5">
      <c r="A198">
        <f>IF(ROW()-2&lt;=COUNT(图纸材料表!B:B),ROW()-2,"")</f>
        <v>196</v>
      </c>
      <c r="B198">
        <f>IFERROR(VLOOKUP($A198,图纸材料表!$A:$E,COLUMN(图纸材料表!B196),1),"")</f>
        <v>19</v>
      </c>
      <c r="C198">
        <f>IFERROR(VLOOKUP($A198,图纸材料表!$A:$E,COLUMN(图纸材料表!C196),1),"")</f>
        <v>17</v>
      </c>
      <c r="D198">
        <f>IFERROR(VLOOKUP($A198,图纸材料表!$A:$E,COLUMN(图纸材料表!D196),1),"")</f>
        <v>0</v>
      </c>
      <c r="E198">
        <f>IFERROR(VLOOKUP($A198,图纸材料表!$A:$E,COLUMN(图纸材料表!E196),1),"")</f>
        <v>31</v>
      </c>
    </row>
    <row r="199" spans="1:5">
      <c r="A199">
        <f>IF(ROW()-2&lt;=COUNT(图纸材料表!B:B),ROW()-2,"")</f>
        <v>197</v>
      </c>
      <c r="B199">
        <f>IFERROR(VLOOKUP($A199,图纸材料表!$A:$E,COLUMN(图纸材料表!B197),1),"")</f>
        <v>19</v>
      </c>
      <c r="C199">
        <f>IFERROR(VLOOKUP($A199,图纸材料表!$A:$E,COLUMN(图纸材料表!C197),1),"")</f>
        <v>18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38</v>
      </c>
    </row>
    <row r="200" spans="1:5">
      <c r="A200">
        <f>IF(ROW()-2&lt;=COUNT(图纸材料表!B:B),ROW()-2,"")</f>
        <v>198</v>
      </c>
      <c r="B200">
        <f>IFERROR(VLOOKUP($A200,图纸材料表!$A:$E,COLUMN(图纸材料表!B198),1),"")</f>
        <v>19</v>
      </c>
      <c r="C200">
        <f>IFERROR(VLOOKUP($A200,图纸材料表!$A:$E,COLUMN(图纸材料表!C198),1),"")</f>
        <v>18</v>
      </c>
      <c r="D200">
        <f>IFERROR(VLOOKUP($A200,图纸材料表!$A:$E,COLUMN(图纸材料表!D198),1),"")</f>
        <v>1</v>
      </c>
      <c r="E200">
        <f>IFERROR(VLOOKUP($A200,图纸材料表!$A:$E,COLUMN(图纸材料表!E198),1),"")</f>
        <v>100</v>
      </c>
    </row>
    <row r="201" spans="1:5">
      <c r="A201">
        <f>IF(ROW()-2&lt;=COUNT(图纸材料表!B:B),ROW()-2,"")</f>
        <v>199</v>
      </c>
      <c r="B201">
        <f>IFERROR(VLOOKUP($A201,图纸材料表!$A:$E,COLUMN(图纸材料表!B199),1),"")</f>
        <v>20</v>
      </c>
      <c r="C201">
        <f>IFERROR(VLOOKUP($A201,图纸材料表!$A:$E,COLUMN(图纸材料表!C199),1),"")</f>
        <v>44</v>
      </c>
      <c r="D201">
        <f>IFERROR(VLOOKUP($A201,图纸材料表!$A:$E,COLUMN(图纸材料表!D199),1),"")</f>
        <v>5</v>
      </c>
      <c r="E201">
        <f>IFERROR(VLOOKUP($A201,图纸材料表!$A:$E,COLUMN(图纸材料表!E199),1),"")</f>
        <v>9</v>
      </c>
    </row>
    <row r="202" spans="1:5">
      <c r="A202">
        <f>IF(ROW()-2&lt;=COUNT(图纸材料表!B:B),ROW()-2,"")</f>
        <v>200</v>
      </c>
      <c r="B202">
        <f>IFERROR(VLOOKUP($A202,图纸材料表!$A:$E,COLUMN(图纸材料表!B200),1),"")</f>
        <v>20</v>
      </c>
      <c r="C202">
        <f>IFERROR(VLOOKUP($A202,图纸材料表!$A:$E,COLUMN(图纸材料表!C200),1),"")</f>
        <v>89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1</v>
      </c>
    </row>
    <row r="203" spans="1:5">
      <c r="A203">
        <f>IF(ROW()-2&lt;=COUNT(图纸材料表!B:B),ROW()-2,"")</f>
        <v>201</v>
      </c>
      <c r="B203">
        <f>IFERROR(VLOOKUP($A203,图纸材料表!$A:$E,COLUMN(图纸材料表!B201),1),"")</f>
        <v>20</v>
      </c>
      <c r="C203">
        <f>IFERROR(VLOOKUP($A203,图纸材料表!$A:$E,COLUMN(图纸材料表!C201),1),"")</f>
        <v>98</v>
      </c>
      <c r="D203">
        <f>IFERROR(VLOOKUP($A203,图纸材料表!$A:$E,COLUMN(图纸材料表!D201),1),"")</f>
        <v>3</v>
      </c>
      <c r="E203">
        <f>IFERROR(VLOOKUP($A203,图纸材料表!$A:$E,COLUMN(图纸材料表!E201),1),"")</f>
        <v>1</v>
      </c>
    </row>
    <row r="204" spans="1:5">
      <c r="A204">
        <f>IF(ROW()-2&lt;=COUNT(图纸材料表!B:B),ROW()-2,"")</f>
        <v>202</v>
      </c>
      <c r="B204">
        <f>IFERROR(VLOOKUP($A204,图纸材料表!$A:$E,COLUMN(图纸材料表!B202),1),"")</f>
        <v>20</v>
      </c>
      <c r="C204">
        <f>IFERROR(VLOOKUP($A204,图纸材料表!$A:$E,COLUMN(图纸材料表!C202),1),"")</f>
        <v>139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</v>
      </c>
    </row>
    <row r="205" spans="1:5">
      <c r="A205">
        <f>IF(ROW()-2&lt;=COUNT(图纸材料表!B:B),ROW()-2,"")</f>
        <v>203</v>
      </c>
      <c r="B205">
        <f>IFERROR(VLOOKUP($A205,图纸材料表!$A:$E,COLUMN(图纸材料表!B203),1),"")</f>
        <v>21</v>
      </c>
      <c r="C205">
        <f>IFERROR(VLOOKUP($A205,图纸材料表!$A:$E,COLUMN(图纸材料表!C203),1),"")</f>
        <v>18</v>
      </c>
      <c r="D205">
        <f>IFERROR(VLOOKUP($A205,图纸材料表!$A:$E,COLUMN(图纸材料表!D203),1),"")</f>
        <v>1</v>
      </c>
      <c r="E205">
        <f>IFERROR(VLOOKUP($A205,图纸材料表!$A:$E,COLUMN(图纸材料表!E203),1),"")</f>
        <v>3</v>
      </c>
    </row>
    <row r="206" spans="1:5">
      <c r="A206">
        <f>IF(ROW()-2&lt;=COUNT(图纸材料表!B:B),ROW()-2,"")</f>
        <v>204</v>
      </c>
      <c r="B206">
        <f>IFERROR(VLOOKUP($A206,图纸材料表!$A:$E,COLUMN(图纸材料表!B204),1),"")</f>
        <v>21</v>
      </c>
      <c r="C206">
        <f>IFERROR(VLOOKUP($A206,图纸材料表!$A:$E,COLUMN(图纸材料表!C204),1),"")</f>
        <v>85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</v>
      </c>
    </row>
    <row r="207" spans="1:5">
      <c r="A207">
        <f>IF(ROW()-2&lt;=COUNT(图纸材料表!B:B),ROW()-2,"")</f>
        <v>205</v>
      </c>
      <c r="B207">
        <f>IFERROR(VLOOKUP($A207,图纸材料表!$A:$E,COLUMN(图纸材料表!B205),1),"")</f>
        <v>22</v>
      </c>
      <c r="C207">
        <f>IFERROR(VLOOKUP($A207,图纸材料表!$A:$E,COLUMN(图纸材料表!C205),1),"")</f>
        <v>2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20</v>
      </c>
    </row>
    <row r="208" spans="1:5">
      <c r="A208">
        <f>IF(ROW()-2&lt;=COUNT(图纸材料表!B:B),ROW()-2,"")</f>
        <v>206</v>
      </c>
      <c r="B208">
        <f>IFERROR(VLOOKUP($A208,图纸材料表!$A:$E,COLUMN(图纸材料表!B206),1),"")</f>
        <v>22</v>
      </c>
      <c r="C208">
        <f>IFERROR(VLOOKUP($A208,图纸材料表!$A:$E,COLUMN(图纸材料表!C206),1),"")</f>
        <v>3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</v>
      </c>
    </row>
    <row r="209" spans="1:5">
      <c r="A209">
        <f>IF(ROW()-2&lt;=COUNT(图纸材料表!B:B),ROW()-2,"")</f>
        <v>207</v>
      </c>
      <c r="B209">
        <f>IFERROR(VLOOKUP($A209,图纸材料表!$A:$E,COLUMN(图纸材料表!B207),1),"")</f>
        <v>22</v>
      </c>
      <c r="C209">
        <f>IFERROR(VLOOKUP($A209,图纸材料表!$A:$E,COLUMN(图纸材料表!C207),1),"")</f>
        <v>41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4</v>
      </c>
    </row>
    <row r="210" spans="1:5">
      <c r="A210">
        <f>IF(ROW()-2&lt;=COUNT(图纸材料表!B:B),ROW()-2,"")</f>
        <v>208</v>
      </c>
      <c r="B210">
        <f>IFERROR(VLOOKUP($A210,图纸材料表!$A:$E,COLUMN(图纸材料表!B208),1),"")</f>
        <v>22</v>
      </c>
      <c r="C210">
        <f>IFERROR(VLOOKUP($A210,图纸材料表!$A:$E,COLUMN(图纸材料表!C208),1),"")</f>
        <v>89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</v>
      </c>
    </row>
    <row r="211" spans="1:5">
      <c r="A211">
        <f>IF(ROW()-2&lt;=COUNT(图纸材料表!B:B),ROW()-2,"")</f>
        <v>209</v>
      </c>
      <c r="B211">
        <f>IFERROR(VLOOKUP($A211,图纸材料表!$A:$E,COLUMN(图纸材料表!B209),1),"")</f>
        <v>22</v>
      </c>
      <c r="C211">
        <f>IFERROR(VLOOKUP($A211,图纸材料表!$A:$E,COLUMN(图纸材料表!C209),1),"")</f>
        <v>171</v>
      </c>
      <c r="D211">
        <f>IFERROR(VLOOKUP($A211,图纸材料表!$A:$E,COLUMN(图纸材料表!D209),1),"")</f>
        <v>14</v>
      </c>
      <c r="E211">
        <f>IFERROR(VLOOKUP($A211,图纸材料表!$A:$E,COLUMN(图纸材料表!E209),1),"")</f>
        <v>16</v>
      </c>
    </row>
    <row r="212" spans="1:5">
      <c r="A212">
        <f>IF(ROW()-2&lt;=COUNT(图纸材料表!B:B),ROW()-2,"")</f>
        <v>210</v>
      </c>
      <c r="B212">
        <f>IFERROR(VLOOKUP($A212,图纸材料表!$A:$E,COLUMN(图纸材料表!B210),1),"")</f>
        <v>23</v>
      </c>
      <c r="C212">
        <f>IFERROR(VLOOKUP($A212,图纸材料表!$A:$E,COLUMN(图纸材料表!C210),1),"")</f>
        <v>41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9</v>
      </c>
    </row>
    <row r="213" spans="1:5">
      <c r="A213">
        <f>IF(ROW()-2&lt;=COUNT(图纸材料表!B:B),ROW()-2,"")</f>
        <v>211</v>
      </c>
      <c r="B213">
        <f>IFERROR(VLOOKUP($A213,图纸材料表!$A:$E,COLUMN(图纸材料表!B211),1),"")</f>
        <v>23</v>
      </c>
      <c r="C213">
        <f>IFERROR(VLOOKUP($A213,图纸材料表!$A:$E,COLUMN(图纸材料表!C211),1),"")</f>
        <v>57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16</v>
      </c>
    </row>
    <row r="214" spans="1:5">
      <c r="A214">
        <f>IF(ROW()-2&lt;=COUNT(图纸材料表!B:B),ROW()-2,"")</f>
        <v>212</v>
      </c>
      <c r="B214">
        <f>IFERROR(VLOOKUP($A214,图纸材料表!$A:$E,COLUMN(图纸材料表!B212),1),"")</f>
        <v>23</v>
      </c>
      <c r="C214">
        <f>IFERROR(VLOOKUP($A214,图纸材料表!$A:$E,COLUMN(图纸材料表!C212),1),"")</f>
        <v>138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1</v>
      </c>
    </row>
    <row r="215" spans="1:5">
      <c r="A215">
        <f>IF(ROW()-2&lt;=COUNT(图纸材料表!B:B),ROW()-2,"")</f>
        <v>213</v>
      </c>
      <c r="B215">
        <f>IFERROR(VLOOKUP($A215,图纸材料表!$A:$E,COLUMN(图纸材料表!B213),1),"")</f>
        <v>24</v>
      </c>
      <c r="C215">
        <f>IFERROR(VLOOKUP($A215,图纸材料表!$A:$E,COLUMN(图纸材料表!C213),1),"")</f>
        <v>251</v>
      </c>
      <c r="D215">
        <f>IFERROR(VLOOKUP($A215,图纸材料表!$A:$E,COLUMN(图纸材料表!D213),1),"")</f>
        <v>0</v>
      </c>
      <c r="E215">
        <f>IFERROR(VLOOKUP($A215,图纸材料表!$A:$E,COLUMN(图纸材料表!E213),1),"")</f>
        <v>3</v>
      </c>
    </row>
    <row r="216" spans="1:5">
      <c r="A216">
        <f>IF(ROW()-2&lt;=COUNT(图纸材料表!B:B),ROW()-2,"")</f>
        <v>214</v>
      </c>
      <c r="B216">
        <f>IFERROR(VLOOKUP($A216,图纸材料表!$A:$E,COLUMN(图纸材料表!B214),1),"")</f>
        <v>24</v>
      </c>
      <c r="C216">
        <f>IFERROR(VLOOKUP($A216,图纸材料表!$A:$E,COLUMN(图纸材料表!C214),1),"")</f>
        <v>251</v>
      </c>
      <c r="D216">
        <f>IFERROR(VLOOKUP($A216,图纸材料表!$A:$E,COLUMN(图纸材料表!D214),1),"")</f>
        <v>1</v>
      </c>
      <c r="E216">
        <f>IFERROR(VLOOKUP($A216,图纸材料表!$A:$E,COLUMN(图纸材料表!E214),1),"")</f>
        <v>2</v>
      </c>
    </row>
    <row r="217" spans="1:5">
      <c r="A217">
        <f>IF(ROW()-2&lt;=COUNT(图纸材料表!B:B),ROW()-2,"")</f>
        <v>215</v>
      </c>
      <c r="B217">
        <f>IFERROR(VLOOKUP($A217,图纸材料表!$A:$E,COLUMN(图纸材料表!B215),1),"")</f>
        <v>24</v>
      </c>
      <c r="C217">
        <f>IFERROR(VLOOKUP($A217,图纸材料表!$A:$E,COLUMN(图纸材料表!C215),1),"")</f>
        <v>251</v>
      </c>
      <c r="D217">
        <f>IFERROR(VLOOKUP($A217,图纸材料表!$A:$E,COLUMN(图纸材料表!D215),1),"")</f>
        <v>3</v>
      </c>
      <c r="E217">
        <f>IFERROR(VLOOKUP($A217,图纸材料表!$A:$E,COLUMN(图纸材料表!E215),1),"")</f>
        <v>4</v>
      </c>
    </row>
    <row r="218" spans="1:5">
      <c r="A218">
        <f>IF(ROW()-2&lt;=COUNT(图纸材料表!B:B),ROW()-2,"")</f>
        <v>216</v>
      </c>
      <c r="B218">
        <f>IFERROR(VLOOKUP($A218,图纸材料表!$A:$E,COLUMN(图纸材料表!B216),1),"")</f>
        <v>24</v>
      </c>
      <c r="C218">
        <f>IFERROR(VLOOKUP($A218,图纸材料表!$A:$E,COLUMN(图纸材料表!C216),1),"")</f>
        <v>251</v>
      </c>
      <c r="D218">
        <f>IFERROR(VLOOKUP($A218,图纸材料表!$A:$E,COLUMN(图纸材料表!D216),1),"")</f>
        <v>4</v>
      </c>
      <c r="E218">
        <f>IFERROR(VLOOKUP($A218,图纸材料表!$A:$E,COLUMN(图纸材料表!E216),1),"")</f>
        <v>3</v>
      </c>
    </row>
    <row r="219" spans="1:5">
      <c r="A219">
        <f>IF(ROW()-2&lt;=COUNT(图纸材料表!B:B),ROW()-2,"")</f>
        <v>217</v>
      </c>
      <c r="B219">
        <f>IFERROR(VLOOKUP($A219,图纸材料表!$A:$E,COLUMN(图纸材料表!B217),1),"")</f>
        <v>24</v>
      </c>
      <c r="C219">
        <f>IFERROR(VLOOKUP($A219,图纸材料表!$A:$E,COLUMN(图纸材料表!C217),1),"")</f>
        <v>251</v>
      </c>
      <c r="D219">
        <f>IFERROR(VLOOKUP($A219,图纸材料表!$A:$E,COLUMN(图纸材料表!D217),1),"")</f>
        <v>10</v>
      </c>
      <c r="E219">
        <f>IFERROR(VLOOKUP($A219,图纸材料表!$A:$E,COLUMN(图纸材料表!E217),1),"")</f>
        <v>2</v>
      </c>
    </row>
    <row r="220" spans="1:5">
      <c r="A220">
        <f>IF(ROW()-2&lt;=COUNT(图纸材料表!B:B),ROW()-2,"")</f>
        <v>218</v>
      </c>
      <c r="B220">
        <f>IFERROR(VLOOKUP($A220,图纸材料表!$A:$E,COLUMN(图纸材料表!B218),1),"")</f>
        <v>24</v>
      </c>
      <c r="C220">
        <f>IFERROR(VLOOKUP($A220,图纸材料表!$A:$E,COLUMN(图纸材料表!C218),1),"")</f>
        <v>251</v>
      </c>
      <c r="D220">
        <f>IFERROR(VLOOKUP($A220,图纸材料表!$A:$E,COLUMN(图纸材料表!D218),1),"")</f>
        <v>12</v>
      </c>
      <c r="E220">
        <f>IFERROR(VLOOKUP($A220,图纸材料表!$A:$E,COLUMN(图纸材料表!E218),1),"")</f>
        <v>3</v>
      </c>
    </row>
    <row r="221" spans="1:5">
      <c r="A221">
        <f>IF(ROW()-2&lt;=COUNT(图纸材料表!B:B),ROW()-2,"")</f>
        <v>219</v>
      </c>
      <c r="B221">
        <f>IFERROR(VLOOKUP($A221,图纸材料表!$A:$E,COLUMN(图纸材料表!B219),1),"")</f>
        <v>24</v>
      </c>
      <c r="C221">
        <f>IFERROR(VLOOKUP($A221,图纸材料表!$A:$E,COLUMN(图纸材料表!C219),1),"")</f>
        <v>251</v>
      </c>
      <c r="D221">
        <f>IFERROR(VLOOKUP($A221,图纸材料表!$A:$E,COLUMN(图纸材料表!D219),1),"")</f>
        <v>14</v>
      </c>
      <c r="E221">
        <f>IFERROR(VLOOKUP($A221,图纸材料表!$A:$E,COLUMN(图纸材料表!E219),1),"")</f>
        <v>3</v>
      </c>
    </row>
    <row r="222" spans="1:5">
      <c r="A222">
        <f>IF(ROW()-2&lt;=COUNT(图纸材料表!B:B),ROW()-2,"")</f>
        <v>220</v>
      </c>
      <c r="B222">
        <f>IFERROR(VLOOKUP($A222,图纸材料表!$A:$E,COLUMN(图纸材料表!B220),1),"")</f>
        <v>24</v>
      </c>
      <c r="C222">
        <f>IFERROR(VLOOKUP($A222,图纸材料表!$A:$E,COLUMN(图纸材料表!C220),1),"")</f>
        <v>251</v>
      </c>
      <c r="D222">
        <f>IFERROR(VLOOKUP($A222,图纸材料表!$A:$E,COLUMN(图纸材料表!D220),1),"")</f>
        <v>15</v>
      </c>
      <c r="E222">
        <f>IFERROR(VLOOKUP($A222,图纸材料表!$A:$E,COLUMN(图纸材料表!E220),1),"")</f>
        <v>3</v>
      </c>
    </row>
    <row r="223" spans="1:5">
      <c r="A223">
        <f>IF(ROW()-2&lt;=COUNT(图纸材料表!B:B),ROW()-2,"")</f>
        <v>221</v>
      </c>
      <c r="B223">
        <f>IFERROR(VLOOKUP($A223,图纸材料表!$A:$E,COLUMN(图纸材料表!B221),1),"")</f>
        <v>25</v>
      </c>
      <c r="C223">
        <f>IFERROR(VLOOKUP($A223,图纸材料表!$A:$E,COLUMN(图纸材料表!C221),1),"")</f>
        <v>85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9</v>
      </c>
    </row>
    <row r="224" spans="1:5">
      <c r="A224">
        <f>IF(ROW()-2&lt;=COUNT(图纸材料表!B:B),ROW()-2,"")</f>
        <v>222</v>
      </c>
      <c r="B224">
        <f>IFERROR(VLOOKUP($A224,图纸材料表!$A:$E,COLUMN(图纸材料表!B222),1),"")</f>
        <v>25</v>
      </c>
      <c r="C224">
        <f>IFERROR(VLOOKUP($A224,图纸材料表!$A:$E,COLUMN(图纸材料表!C222),1),"")</f>
        <v>89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2</v>
      </c>
    </row>
    <row r="225" spans="1:5">
      <c r="A225">
        <f>IF(ROW()-2&lt;=COUNT(图纸材料表!B:B),ROW()-2,"")</f>
        <v>223</v>
      </c>
      <c r="B225">
        <f>IFERROR(VLOOKUP($A225,图纸材料表!$A:$E,COLUMN(图纸材料表!B223),1),"")</f>
        <v>26</v>
      </c>
      <c r="C225">
        <f>IFERROR(VLOOKUP($A225,图纸材料表!$A:$E,COLUMN(图纸材料表!C223),1),"")</f>
        <v>2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24</v>
      </c>
    </row>
    <row r="226" spans="1:5">
      <c r="A226">
        <f>IF(ROW()-2&lt;=COUNT(图纸材料表!B:B),ROW()-2,"")</f>
        <v>224</v>
      </c>
      <c r="B226">
        <f>IFERROR(VLOOKUP($A226,图纸材料表!$A:$E,COLUMN(图纸材料表!B224),1),"")</f>
        <v>26</v>
      </c>
      <c r="C226">
        <f>IFERROR(VLOOKUP($A226,图纸材料表!$A:$E,COLUMN(图纸材料表!C224),1),"")</f>
        <v>3</v>
      </c>
      <c r="D226">
        <f>IFERROR(VLOOKUP($A226,图纸材料表!$A:$E,COLUMN(图纸材料表!D224),1),"")</f>
        <v>0</v>
      </c>
      <c r="E226">
        <f>IFERROR(VLOOKUP($A226,图纸材料表!$A:$E,COLUMN(图纸材料表!E224),1),"")</f>
        <v>1</v>
      </c>
    </row>
    <row r="227" spans="1:5">
      <c r="A227">
        <f>IF(ROW()-2&lt;=COUNT(图纸材料表!B:B),ROW()-2,"")</f>
        <v>225</v>
      </c>
      <c r="B227">
        <f>IFERROR(VLOOKUP($A227,图纸材料表!$A:$E,COLUMN(图纸材料表!B225),1),"")</f>
        <v>26</v>
      </c>
      <c r="C227">
        <f>IFERROR(VLOOKUP($A227,图纸材料表!$A:$E,COLUMN(图纸材料表!C225),1),"")</f>
        <v>89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4</v>
      </c>
    </row>
    <row r="228" spans="1:5">
      <c r="A228">
        <f>IF(ROW()-2&lt;=COUNT(图纸材料表!B:B),ROW()-2,"")</f>
        <v>226</v>
      </c>
      <c r="B228">
        <f>IFERROR(VLOOKUP($A228,图纸材料表!$A:$E,COLUMN(图纸材料表!B226),1),"")</f>
        <v>26</v>
      </c>
      <c r="C228">
        <f>IFERROR(VLOOKUP($A228,图纸材料表!$A:$E,COLUMN(图纸材料表!C226),1),"")</f>
        <v>155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12</v>
      </c>
    </row>
    <row r="229" spans="1:5">
      <c r="A229">
        <f>IF(ROW()-2&lt;=COUNT(图纸材料表!B:B),ROW()-2,"")</f>
        <v>227</v>
      </c>
      <c r="B229">
        <f>IFERROR(VLOOKUP($A229,图纸材料表!$A:$E,COLUMN(图纸材料表!B227),1),"")</f>
        <v>26</v>
      </c>
      <c r="C229">
        <f>IFERROR(VLOOKUP($A229,图纸材料表!$A:$E,COLUMN(图纸材料表!C227),1),"")</f>
        <v>156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12</v>
      </c>
    </row>
    <row r="230" spans="1:5">
      <c r="A230">
        <f>IF(ROW()-2&lt;=COUNT(图纸材料表!B:B),ROW()-2,"")</f>
        <v>228</v>
      </c>
      <c r="B230">
        <f>IFERROR(VLOOKUP($A230,图纸材料表!$A:$E,COLUMN(图纸材料表!B228),1),"")</f>
        <v>26</v>
      </c>
      <c r="C230">
        <f>IFERROR(VLOOKUP($A230,图纸材料表!$A:$E,COLUMN(图纸材料表!C228),1),"")</f>
        <v>171</v>
      </c>
      <c r="D230">
        <f>IFERROR(VLOOKUP($A230,图纸材料表!$A:$E,COLUMN(图纸材料表!D228),1),"")</f>
        <v>14</v>
      </c>
      <c r="E230">
        <f>IFERROR(VLOOKUP($A230,图纸材料表!$A:$E,COLUMN(图纸材料表!E228),1),"")</f>
        <v>8</v>
      </c>
    </row>
    <row r="231" spans="1:5">
      <c r="A231">
        <f>IF(ROW()-2&lt;=COUNT(图纸材料表!B:B),ROW()-2,"")</f>
        <v>229</v>
      </c>
      <c r="B231">
        <f>IFERROR(VLOOKUP($A231,图纸材料表!$A:$E,COLUMN(图纸材料表!B229),1),"")</f>
        <v>26</v>
      </c>
      <c r="C231">
        <f>IFERROR(VLOOKUP($A231,图纸材料表!$A:$E,COLUMN(图纸材料表!C229),1),"")</f>
        <v>171</v>
      </c>
      <c r="D231">
        <f>IFERROR(VLOOKUP($A231,图纸材料表!$A:$E,COLUMN(图纸材料表!D229),1),"")</f>
        <v>15</v>
      </c>
      <c r="E231">
        <f>IFERROR(VLOOKUP($A231,图纸材料表!$A:$E,COLUMN(图纸材料表!E229),1),"")</f>
        <v>12</v>
      </c>
    </row>
    <row r="232" spans="1:5">
      <c r="A232">
        <f>IF(ROW()-2&lt;=COUNT(图纸材料表!B:B),ROW()-2,"")</f>
        <v>230</v>
      </c>
      <c r="B232">
        <f>IFERROR(VLOOKUP($A232,图纸材料表!$A:$E,COLUMN(图纸材料表!B230),1),"")</f>
        <v>26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14</v>
      </c>
      <c r="E232">
        <f>IFERROR(VLOOKUP($A232,图纸材料表!$A:$E,COLUMN(图纸材料表!E230),1),"")</f>
        <v>1</v>
      </c>
    </row>
    <row r="233" spans="1:5">
      <c r="A233">
        <f>IF(ROW()-2&lt;=COUNT(图纸材料表!B:B),ROW()-2,"")</f>
        <v>231</v>
      </c>
      <c r="B233">
        <f>IFERROR(VLOOKUP($A233,图纸材料表!$A:$E,COLUMN(图纸材料表!B231),1),"")</f>
        <v>27</v>
      </c>
      <c r="C233">
        <f>IFERROR(VLOOKUP($A233,图纸材料表!$A:$E,COLUMN(图纸材料表!C231),1),"")</f>
        <v>89</v>
      </c>
      <c r="D233">
        <f>IFERROR(VLOOKUP($A233,图纸材料表!$A:$E,COLUMN(图纸材料表!D231),1),"")</f>
        <v>0</v>
      </c>
      <c r="E233">
        <f>IFERROR(VLOOKUP($A233,图纸材料表!$A:$E,COLUMN(图纸材料表!E231),1),"")</f>
        <v>1</v>
      </c>
    </row>
    <row r="234" spans="1:5">
      <c r="A234">
        <f>IF(ROW()-2&lt;=COUNT(图纸材料表!B:B),ROW()-2,"")</f>
        <v>232</v>
      </c>
      <c r="B234">
        <f>IFERROR(VLOOKUP($A234,图纸材料表!$A:$E,COLUMN(图纸材料表!B232),1),"")</f>
        <v>27</v>
      </c>
      <c r="C234">
        <f>IFERROR(VLOOKUP($A234,图纸材料表!$A:$E,COLUMN(图纸材料表!C232),1),"")</f>
        <v>95</v>
      </c>
      <c r="D234">
        <f>IFERROR(VLOOKUP($A234,图纸材料表!$A:$E,COLUMN(图纸材料表!D232),1),"")</f>
        <v>1</v>
      </c>
      <c r="E234">
        <f>IFERROR(VLOOKUP($A234,图纸材料表!$A:$E,COLUMN(图纸材料表!E232),1),"")</f>
        <v>2</v>
      </c>
    </row>
    <row r="235" spans="1:5">
      <c r="A235">
        <f>IF(ROW()-2&lt;=COUNT(图纸材料表!B:B),ROW()-2,"")</f>
        <v>233</v>
      </c>
      <c r="B235">
        <f>IFERROR(VLOOKUP($A235,图纸材料表!$A:$E,COLUMN(图纸材料表!B233),1),"")</f>
        <v>27</v>
      </c>
      <c r="C235">
        <f>IFERROR(VLOOKUP($A235,图纸材料表!$A:$E,COLUMN(图纸材料表!C233),1),"")</f>
        <v>95</v>
      </c>
      <c r="D235">
        <f>IFERROR(VLOOKUP($A235,图纸材料表!$A:$E,COLUMN(图纸材料表!D233),1),"")</f>
        <v>2</v>
      </c>
      <c r="E235">
        <f>IFERROR(VLOOKUP($A235,图纸材料表!$A:$E,COLUMN(图纸材料表!E233),1),"")</f>
        <v>2</v>
      </c>
    </row>
    <row r="236" spans="1:5">
      <c r="A236">
        <f>IF(ROW()-2&lt;=COUNT(图纸材料表!B:B),ROW()-2,"")</f>
        <v>234</v>
      </c>
      <c r="B236">
        <f>IFERROR(VLOOKUP($A236,图纸材料表!$A:$E,COLUMN(图纸材料表!B234),1),"")</f>
        <v>27</v>
      </c>
      <c r="C236">
        <f>IFERROR(VLOOKUP($A236,图纸材料表!$A:$E,COLUMN(图纸材料表!C234),1),"")</f>
        <v>95</v>
      </c>
      <c r="D236">
        <f>IFERROR(VLOOKUP($A236,图纸材料表!$A:$E,COLUMN(图纸材料表!D234),1),"")</f>
        <v>4</v>
      </c>
      <c r="E236">
        <f>IFERROR(VLOOKUP($A236,图纸材料表!$A:$E,COLUMN(图纸材料表!E234),1),"")</f>
        <v>1</v>
      </c>
    </row>
    <row r="237" spans="1:5">
      <c r="A237">
        <f>IF(ROW()-2&lt;=COUNT(图纸材料表!B:B),ROW()-2,"")</f>
        <v>235</v>
      </c>
      <c r="B237">
        <f>IFERROR(VLOOKUP($A237,图纸材料表!$A:$E,COLUMN(图纸材料表!B235),1),"")</f>
        <v>27</v>
      </c>
      <c r="C237">
        <f>IFERROR(VLOOKUP($A237,图纸材料表!$A:$E,COLUMN(图纸材料表!C235),1),"")</f>
        <v>95</v>
      </c>
      <c r="D237">
        <f>IFERROR(VLOOKUP($A237,图纸材料表!$A:$E,COLUMN(图纸材料表!D235),1),"")</f>
        <v>6</v>
      </c>
      <c r="E237">
        <f>IFERROR(VLOOKUP($A237,图纸材料表!$A:$E,COLUMN(图纸材料表!E235),1),"")</f>
        <v>3</v>
      </c>
    </row>
    <row r="238" spans="1:5">
      <c r="A238">
        <f>IF(ROW()-2&lt;=COUNT(图纸材料表!B:B),ROW()-2,"")</f>
        <v>236</v>
      </c>
      <c r="B238">
        <f>IFERROR(VLOOKUP($A238,图纸材料表!$A:$E,COLUMN(图纸材料表!B236),1),"")</f>
        <v>27</v>
      </c>
      <c r="C238">
        <f>IFERROR(VLOOKUP($A238,图纸材料表!$A:$E,COLUMN(图纸材料表!C236),1),"")</f>
        <v>95</v>
      </c>
      <c r="D238">
        <f>IFERROR(VLOOKUP($A238,图纸材料表!$A:$E,COLUMN(图纸材料表!D236),1),"")</f>
        <v>7</v>
      </c>
      <c r="E238">
        <f>IFERROR(VLOOKUP($A238,图纸材料表!$A:$E,COLUMN(图纸材料表!E236),1),"")</f>
        <v>2</v>
      </c>
    </row>
    <row r="239" spans="1:5">
      <c r="A239">
        <f>IF(ROW()-2&lt;=COUNT(图纸材料表!B:B),ROW()-2,"")</f>
        <v>237</v>
      </c>
      <c r="B239">
        <f>IFERROR(VLOOKUP($A239,图纸材料表!$A:$E,COLUMN(图纸材料表!B237),1),"")</f>
        <v>27</v>
      </c>
      <c r="C239">
        <f>IFERROR(VLOOKUP($A239,图纸材料表!$A:$E,COLUMN(图纸材料表!C237),1),"")</f>
        <v>95</v>
      </c>
      <c r="D239">
        <f>IFERROR(VLOOKUP($A239,图纸材料表!$A:$E,COLUMN(图纸材料表!D237),1),"")</f>
        <v>8</v>
      </c>
      <c r="E239">
        <f>IFERROR(VLOOKUP($A239,图纸材料表!$A:$E,COLUMN(图纸材料表!E237),1),"")</f>
        <v>2</v>
      </c>
    </row>
    <row r="240" spans="1:5">
      <c r="A240">
        <f>IF(ROW()-2&lt;=COUNT(图纸材料表!B:B),ROW()-2,"")</f>
        <v>238</v>
      </c>
      <c r="B240">
        <f>IFERROR(VLOOKUP($A240,图纸材料表!$A:$E,COLUMN(图纸材料表!B238),1),"")</f>
        <v>27</v>
      </c>
      <c r="C240">
        <f>IFERROR(VLOOKUP($A240,图纸材料表!$A:$E,COLUMN(图纸材料表!C238),1),"")</f>
        <v>95</v>
      </c>
      <c r="D240">
        <f>IFERROR(VLOOKUP($A240,图纸材料表!$A:$E,COLUMN(图纸材料表!D238),1),"")</f>
        <v>9</v>
      </c>
      <c r="E240">
        <f>IFERROR(VLOOKUP($A240,图纸材料表!$A:$E,COLUMN(图纸材料表!E238),1),"")</f>
        <v>2</v>
      </c>
    </row>
    <row r="241" spans="1:5">
      <c r="A241">
        <f>IF(ROW()-2&lt;=COUNT(图纸材料表!B:B),ROW()-2,"")</f>
        <v>239</v>
      </c>
      <c r="B241">
        <f>IFERROR(VLOOKUP($A241,图纸材料表!$A:$E,COLUMN(图纸材料表!B239),1),"")</f>
        <v>27</v>
      </c>
      <c r="C241">
        <f>IFERROR(VLOOKUP($A241,图纸材料表!$A:$E,COLUMN(图纸材料表!C239),1),"")</f>
        <v>95</v>
      </c>
      <c r="D241">
        <f>IFERROR(VLOOKUP($A241,图纸材料表!$A:$E,COLUMN(图纸材料表!D239),1),"")</f>
        <v>11</v>
      </c>
      <c r="E241">
        <f>IFERROR(VLOOKUP($A241,图纸材料表!$A:$E,COLUMN(图纸材料表!E239),1),"")</f>
        <v>2</v>
      </c>
    </row>
    <row r="242" spans="1:5">
      <c r="A242">
        <f>IF(ROW()-2&lt;=COUNT(图纸材料表!B:B),ROW()-2,"")</f>
        <v>240</v>
      </c>
      <c r="B242">
        <f>IFERROR(VLOOKUP($A242,图纸材料表!$A:$E,COLUMN(图纸材料表!B240),1),"")</f>
        <v>28</v>
      </c>
      <c r="C242">
        <f>IFERROR(VLOOKUP($A242,图纸材料表!$A:$E,COLUMN(图纸材料表!C240),1),"")</f>
        <v>17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4</v>
      </c>
    </row>
    <row r="243" spans="1:5">
      <c r="A243">
        <f>IF(ROW()-2&lt;=COUNT(图纸材料表!B:B),ROW()-2,"")</f>
        <v>241</v>
      </c>
      <c r="B243">
        <f>IFERROR(VLOOKUP($A243,图纸材料表!$A:$E,COLUMN(图纸材料表!B241),1),"")</f>
        <v>28</v>
      </c>
      <c r="C243">
        <f>IFERROR(VLOOKUP($A243,图纸材料表!$A:$E,COLUMN(图纸材料表!C241),1),"")</f>
        <v>18</v>
      </c>
      <c r="D243">
        <f>IFERROR(VLOOKUP($A243,图纸材料表!$A:$E,COLUMN(图纸材料表!D241),1),"")</f>
        <v>1</v>
      </c>
      <c r="E243">
        <f>IFERROR(VLOOKUP($A243,图纸材料表!$A:$E,COLUMN(图纸材料表!E241),1),"")</f>
        <v>18</v>
      </c>
    </row>
    <row r="244" spans="1:5">
      <c r="A244">
        <f>IF(ROW()-2&lt;=COUNT(图纸材料表!B:B),ROW()-2,"")</f>
        <v>242</v>
      </c>
      <c r="B244">
        <f>IFERROR(VLOOKUP($A244,图纸材料表!$A:$E,COLUMN(图纸材料表!B242),1),"")</f>
        <v>29</v>
      </c>
      <c r="C244">
        <f>IFERROR(VLOOKUP($A244,图纸材料表!$A:$E,COLUMN(图纸材料表!C242),1),"")</f>
        <v>2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28</v>
      </c>
    </row>
    <row r="245" spans="1:5">
      <c r="A245">
        <f>IF(ROW()-2&lt;=COUNT(图纸材料表!B:B),ROW()-2,"")</f>
        <v>243</v>
      </c>
      <c r="B245">
        <f>IFERROR(VLOOKUP($A245,图纸材料表!$A:$E,COLUMN(图纸材料表!B243),1),"")</f>
        <v>29</v>
      </c>
      <c r="C245">
        <f>IFERROR(VLOOKUP($A245,图纸材料表!$A:$E,COLUMN(图纸材料表!C243),1),"")</f>
        <v>5</v>
      </c>
      <c r="D245">
        <f>IFERROR(VLOOKUP($A245,图纸材料表!$A:$E,COLUMN(图纸材料表!D243),1),"")</f>
        <v>1</v>
      </c>
      <c r="E245">
        <f>IFERROR(VLOOKUP($A245,图纸材料表!$A:$E,COLUMN(图纸材料表!E243),1),"")</f>
        <v>8</v>
      </c>
    </row>
    <row r="246" spans="1:5">
      <c r="A246">
        <f>IF(ROW()-2&lt;=COUNT(图纸材料表!B:B),ROW()-2,"")</f>
        <v>244</v>
      </c>
      <c r="B246">
        <f>IFERROR(VLOOKUP($A246,图纸材料表!$A:$E,COLUMN(图纸材料表!B244),1),"")</f>
        <v>29</v>
      </c>
      <c r="C246">
        <f>IFERROR(VLOOKUP($A246,图纸材料表!$A:$E,COLUMN(图纸材料表!C244),1),"")</f>
        <v>5</v>
      </c>
      <c r="D246">
        <f>IFERROR(VLOOKUP($A246,图纸材料表!$A:$E,COLUMN(图纸材料表!D244),1),"")</f>
        <v>2</v>
      </c>
      <c r="E246">
        <f>IFERROR(VLOOKUP($A246,图纸材料表!$A:$E,COLUMN(图纸材料表!E244),1),"")</f>
        <v>35</v>
      </c>
    </row>
    <row r="247" spans="1:5">
      <c r="A247">
        <f>IF(ROW()-2&lt;=COUNT(图纸材料表!B:B),ROW()-2,"")</f>
        <v>245</v>
      </c>
      <c r="B247">
        <f>IFERROR(VLOOKUP($A247,图纸材料表!$A:$E,COLUMN(图纸材料表!B245),1),"")</f>
        <v>29</v>
      </c>
      <c r="C247">
        <f>IFERROR(VLOOKUP($A247,图纸材料表!$A:$E,COLUMN(图纸材料表!C245),1),"")</f>
        <v>18</v>
      </c>
      <c r="D247">
        <f>IFERROR(VLOOKUP($A247,图纸材料表!$A:$E,COLUMN(图纸材料表!D245),1),"")</f>
        <v>0</v>
      </c>
      <c r="E247">
        <f>IFERROR(VLOOKUP($A247,图纸材料表!$A:$E,COLUMN(图纸材料表!E245),1),"")</f>
        <v>4</v>
      </c>
    </row>
    <row r="248" spans="1:5">
      <c r="A248">
        <f>IF(ROW()-2&lt;=COUNT(图纸材料表!B:B),ROW()-2,"")</f>
        <v>246</v>
      </c>
      <c r="B248">
        <f>IFERROR(VLOOKUP($A248,图纸材料表!$A:$E,COLUMN(图纸材料表!B246),1),"")</f>
        <v>29</v>
      </c>
      <c r="C248">
        <f>IFERROR(VLOOKUP($A248,图纸材料表!$A:$E,COLUMN(图纸材料表!C246),1),"")</f>
        <v>53</v>
      </c>
      <c r="D248">
        <f>IFERROR(VLOOKUP($A248,图纸材料表!$A:$E,COLUMN(图纸材料表!D246),1),"")</f>
        <v>0</v>
      </c>
      <c r="E248">
        <f>IFERROR(VLOOKUP($A248,图纸材料表!$A:$E,COLUMN(图纸材料表!E246),1),"")</f>
        <v>67</v>
      </c>
    </row>
    <row r="249" spans="1:5">
      <c r="A249">
        <f>IF(ROW()-2&lt;=COUNT(图纸材料表!B:B),ROW()-2,"")</f>
        <v>247</v>
      </c>
      <c r="B249">
        <f>IFERROR(VLOOKUP($A249,图纸材料表!$A:$E,COLUMN(图纸材料表!B247),1),"")</f>
        <v>29</v>
      </c>
      <c r="C249">
        <f>IFERROR(VLOOKUP($A249,图纸材料表!$A:$E,COLUMN(图纸材料表!C247),1),"")</f>
        <v>324</v>
      </c>
      <c r="D249">
        <f>IFERROR(VLOOKUP($A249,图纸材料表!$A:$E,COLUMN(图纸材料表!D247),1),"")</f>
        <v>0</v>
      </c>
      <c r="E249">
        <f>IFERROR(VLOOKUP($A249,图纸材料表!$A:$E,COLUMN(图纸材料表!E247),1),"")</f>
        <v>1</v>
      </c>
    </row>
    <row r="250" spans="1:5">
      <c r="A250">
        <f>IF(ROW()-2&lt;=COUNT(图纸材料表!B:B),ROW()-2,"")</f>
        <v>248</v>
      </c>
      <c r="B250">
        <f>IFERROR(VLOOKUP($A250,图纸材料表!$A:$E,COLUMN(图纸材料表!B248),1),"")</f>
        <v>29</v>
      </c>
      <c r="C250">
        <f>IFERROR(VLOOKUP($A250,图纸材料表!$A:$E,COLUMN(图纸材料表!C248),1),"")</f>
        <v>65</v>
      </c>
      <c r="D250">
        <f>IFERROR(VLOOKUP($A250,图纸材料表!$A:$E,COLUMN(图纸材料表!D248),1),"")</f>
        <v>0</v>
      </c>
      <c r="E250">
        <f>IFERROR(VLOOKUP($A250,图纸材料表!$A:$E,COLUMN(图纸材料表!E248),1),"")</f>
        <v>8</v>
      </c>
    </row>
    <row r="251" spans="1:5">
      <c r="A251">
        <f>IF(ROW()-2&lt;=COUNT(图纸材料表!B:B),ROW()-2,"")</f>
        <v>249</v>
      </c>
      <c r="B251">
        <f>IFERROR(VLOOKUP($A251,图纸材料表!$A:$E,COLUMN(图纸材料表!B249),1),"")</f>
        <v>29</v>
      </c>
      <c r="C251">
        <f>IFERROR(VLOOKUP($A251,图纸材料表!$A:$E,COLUMN(图纸材料表!C249),1),"")</f>
        <v>85</v>
      </c>
      <c r="D251">
        <f>IFERROR(VLOOKUP($A251,图纸材料表!$A:$E,COLUMN(图纸材料表!D249),1),"")</f>
        <v>0</v>
      </c>
      <c r="E251">
        <f>IFERROR(VLOOKUP($A251,图纸材料表!$A:$E,COLUMN(图纸材料表!E249),1),"")</f>
        <v>36</v>
      </c>
    </row>
    <row r="252" spans="1:5">
      <c r="A252">
        <f>IF(ROW()-2&lt;=COUNT(图纸材料表!B:B),ROW()-2,"")</f>
        <v>250</v>
      </c>
      <c r="B252">
        <f>IFERROR(VLOOKUP($A252,图纸材料表!$A:$E,COLUMN(图纸材料表!B250),1),"")</f>
        <v>29</v>
      </c>
      <c r="C252">
        <f>IFERROR(VLOOKUP($A252,图纸材料表!$A:$E,COLUMN(图纸材料表!C250),1),"")</f>
        <v>96</v>
      </c>
      <c r="D252">
        <f>IFERROR(VLOOKUP($A252,图纸材料表!$A:$E,COLUMN(图纸材料表!D250),1),"")</f>
        <v>0</v>
      </c>
      <c r="E252">
        <f>IFERROR(VLOOKUP($A252,图纸材料表!$A:$E,COLUMN(图纸材料表!E250),1),"")</f>
        <v>29</v>
      </c>
    </row>
    <row r="253" spans="1:5">
      <c r="A253">
        <f>IF(ROW()-2&lt;=COUNT(图纸材料表!B:B),ROW()-2,"")</f>
        <v>251</v>
      </c>
      <c r="B253">
        <f>IFERROR(VLOOKUP($A253,图纸材料表!$A:$E,COLUMN(图纸材料表!B251),1),"")</f>
        <v>29</v>
      </c>
      <c r="C253">
        <f>IFERROR(VLOOKUP($A253,图纸材料表!$A:$E,COLUMN(图纸材料表!C251),1),"")</f>
        <v>98</v>
      </c>
      <c r="D253">
        <f>IFERROR(VLOOKUP($A253,图纸材料表!$A:$E,COLUMN(图纸材料表!D251),1),"")</f>
        <v>0</v>
      </c>
      <c r="E253">
        <f>IFERROR(VLOOKUP($A253,图纸材料表!$A:$E,COLUMN(图纸材料表!E251),1),"")</f>
        <v>128</v>
      </c>
    </row>
    <row r="254" spans="1:5">
      <c r="A254">
        <f>IF(ROW()-2&lt;=COUNT(图纸材料表!B:B),ROW()-2,"")</f>
        <v>252</v>
      </c>
      <c r="B254">
        <f>IFERROR(VLOOKUP($A254,图纸材料表!$A:$E,COLUMN(图纸材料表!B252),1),"")</f>
        <v>29</v>
      </c>
      <c r="C254">
        <f>IFERROR(VLOOKUP($A254,图纸材料表!$A:$E,COLUMN(图纸材料表!C252),1),"")</f>
        <v>107</v>
      </c>
      <c r="D254">
        <f>IFERROR(VLOOKUP($A254,图纸材料表!$A:$E,COLUMN(图纸材料表!D252),1),"")</f>
        <v>0</v>
      </c>
      <c r="E254">
        <f>IFERROR(VLOOKUP($A254,图纸材料表!$A:$E,COLUMN(图纸材料表!E252),1),"")</f>
        <v>1</v>
      </c>
    </row>
    <row r="255" spans="1:5">
      <c r="A255">
        <f>IF(ROW()-2&lt;=COUNT(图纸材料表!B:B),ROW()-2,"")</f>
        <v>253</v>
      </c>
      <c r="B255">
        <f>IFERROR(VLOOKUP($A255,图纸材料表!$A:$E,COLUMN(图纸材料表!B253),1),"")</f>
        <v>29</v>
      </c>
      <c r="C255">
        <f>IFERROR(VLOOKUP($A255,图纸材料表!$A:$E,COLUMN(图纸材料表!C253),1),"")</f>
        <v>109</v>
      </c>
      <c r="D255">
        <f>IFERROR(VLOOKUP($A255,图纸材料表!$A:$E,COLUMN(图纸材料表!D253),1),"")</f>
        <v>0</v>
      </c>
      <c r="E255">
        <f>IFERROR(VLOOKUP($A255,图纸材料表!$A:$E,COLUMN(图纸材料表!E253),1),"")</f>
        <v>11</v>
      </c>
    </row>
    <row r="256" spans="1:5">
      <c r="A256">
        <f>IF(ROW()-2&lt;=COUNT(图纸材料表!B:B),ROW()-2,"")</f>
        <v>254</v>
      </c>
      <c r="B256">
        <f>IFERROR(VLOOKUP($A256,图纸材料表!$A:$E,COLUMN(图纸材料表!B254),1),"")</f>
        <v>29</v>
      </c>
      <c r="C256">
        <f>IFERROR(VLOOKUP($A256,图纸材料表!$A:$E,COLUMN(图纸材料表!C254),1),"")</f>
        <v>126</v>
      </c>
      <c r="D256">
        <f>IFERROR(VLOOKUP($A256,图纸材料表!$A:$E,COLUMN(图纸材料表!D254),1),"")</f>
        <v>0</v>
      </c>
      <c r="E256">
        <f>IFERROR(VLOOKUP($A256,图纸材料表!$A:$E,COLUMN(图纸材料表!E254),1),"")</f>
        <v>6</v>
      </c>
    </row>
    <row r="257" spans="1:5">
      <c r="A257">
        <f>IF(ROW()-2&lt;=COUNT(图纸材料表!B:B),ROW()-2,"")</f>
        <v>255</v>
      </c>
      <c r="B257">
        <f>IFERROR(VLOOKUP($A257,图纸材料表!$A:$E,COLUMN(图纸材料表!B255),1),"")</f>
        <v>29</v>
      </c>
      <c r="C257">
        <f>IFERROR(VLOOKUP($A257,图纸材料表!$A:$E,COLUMN(图纸材料表!C255),1),"")</f>
        <v>126</v>
      </c>
      <c r="D257">
        <f>IFERROR(VLOOKUP($A257,图纸材料表!$A:$E,COLUMN(图纸材料表!D255),1),"")</f>
        <v>1</v>
      </c>
      <c r="E257">
        <f>IFERROR(VLOOKUP($A257,图纸材料表!$A:$E,COLUMN(图纸材料表!E255),1),"")</f>
        <v>4</v>
      </c>
    </row>
    <row r="258" spans="1:5">
      <c r="A258">
        <f>IF(ROW()-2&lt;=COUNT(图纸材料表!B:B),ROW()-2,"")</f>
        <v>256</v>
      </c>
      <c r="B258">
        <f>IFERROR(VLOOKUP($A258,图纸材料表!$A:$E,COLUMN(图纸材料表!B256),1),"")</f>
        <v>29</v>
      </c>
      <c r="C258">
        <f>IFERROR(VLOOKUP($A258,图纸材料表!$A:$E,COLUMN(图纸材料表!C256),1),"")</f>
        <v>126</v>
      </c>
      <c r="D258">
        <f>IFERROR(VLOOKUP($A258,图纸材料表!$A:$E,COLUMN(图纸材料表!D256),1),"")</f>
        <v>2</v>
      </c>
      <c r="E258">
        <f>IFERROR(VLOOKUP($A258,图纸材料表!$A:$E,COLUMN(图纸材料表!E256),1),"")</f>
        <v>29</v>
      </c>
    </row>
    <row r="259" spans="1:5">
      <c r="A259">
        <f>IF(ROW()-2&lt;=COUNT(图纸材料表!B:B),ROW()-2,"")</f>
        <v>257</v>
      </c>
      <c r="B259">
        <f>IFERROR(VLOOKUP($A259,图纸材料表!$A:$E,COLUMN(图纸材料表!B257),1),"")</f>
        <v>29</v>
      </c>
      <c r="C259">
        <f>IFERROR(VLOOKUP($A259,图纸材料表!$A:$E,COLUMN(图纸材料表!C257),1),"")</f>
        <v>134</v>
      </c>
      <c r="D259">
        <f>IFERROR(VLOOKUP($A259,图纸材料表!$A:$E,COLUMN(图纸材料表!D257),1),"")</f>
        <v>0</v>
      </c>
      <c r="E259">
        <f>IFERROR(VLOOKUP($A259,图纸材料表!$A:$E,COLUMN(图纸材料表!E257),1),"")</f>
        <v>27</v>
      </c>
    </row>
    <row r="260" spans="1:5">
      <c r="A260">
        <f>IF(ROW()-2&lt;=COUNT(图纸材料表!B:B),ROW()-2,"")</f>
        <v>258</v>
      </c>
      <c r="B260">
        <f>IFERROR(VLOOKUP($A260,图纸材料表!$A:$E,COLUMN(图纸材料表!B258),1),"")</f>
        <v>29</v>
      </c>
      <c r="C260">
        <f>IFERROR(VLOOKUP($A260,图纸材料表!$A:$E,COLUMN(图纸材料表!C258),1),"")</f>
        <v>139</v>
      </c>
      <c r="D260">
        <f>IFERROR(VLOOKUP($A260,图纸材料表!$A:$E,COLUMN(图纸材料表!D258),1),"")</f>
        <v>0</v>
      </c>
      <c r="E260">
        <f>IFERROR(VLOOKUP($A260,图纸材料表!$A:$E,COLUMN(图纸材料表!E258),1),"")</f>
        <v>45</v>
      </c>
    </row>
    <row r="261" spans="1:5">
      <c r="A261">
        <f>IF(ROW()-2&lt;=COUNT(图纸材料表!B:B),ROW()-2,"")</f>
        <v>259</v>
      </c>
      <c r="B261">
        <f>IFERROR(VLOOKUP($A261,图纸材料表!$A:$E,COLUMN(图纸材料表!B259),1),"")</f>
        <v>29</v>
      </c>
      <c r="C261">
        <f>IFERROR(VLOOKUP($A261,图纸材料表!$A:$E,COLUMN(图纸材料表!C259),1),"")</f>
        <v>160</v>
      </c>
      <c r="D261">
        <f>IFERROR(VLOOKUP($A261,图纸材料表!$A:$E,COLUMN(图纸材料表!D259),1),"")</f>
        <v>1</v>
      </c>
      <c r="E261">
        <f>IFERROR(VLOOKUP($A261,图纸材料表!$A:$E,COLUMN(图纸材料表!E259),1),"")</f>
        <v>28</v>
      </c>
    </row>
    <row r="262" spans="1:5">
      <c r="A262">
        <f>IF(ROW()-2&lt;=COUNT(图纸材料表!B:B),ROW()-2,"")</f>
        <v>260</v>
      </c>
      <c r="B262">
        <f>IFERROR(VLOOKUP($A262,图纸材料表!$A:$E,COLUMN(图纸材料表!B260),1),"")</f>
        <v>29</v>
      </c>
      <c r="C262">
        <f>IFERROR(VLOOKUP($A262,图纸材料表!$A:$E,COLUMN(图纸材料表!C260),1),"")</f>
        <v>162</v>
      </c>
      <c r="D262">
        <f>IFERROR(VLOOKUP($A262,图纸材料表!$A:$E,COLUMN(图纸材料表!D260),1),"")</f>
        <v>1</v>
      </c>
      <c r="E262">
        <f>IFERROR(VLOOKUP($A262,图纸材料表!$A:$E,COLUMN(图纸材料表!E260),1),"")</f>
        <v>144</v>
      </c>
    </row>
    <row r="263" spans="1:5">
      <c r="A263">
        <f>IF(ROW()-2&lt;=COUNT(图纸材料表!B:B),ROW()-2,"")</f>
        <v>261</v>
      </c>
      <c r="B263">
        <f>IFERROR(VLOOKUP($A263,图纸材料表!$A:$E,COLUMN(图纸材料表!B261),1),"")</f>
        <v>30</v>
      </c>
      <c r="C263">
        <f>IFERROR(VLOOKUP($A263,图纸材料表!$A:$E,COLUMN(图纸材料表!C261),1),"")</f>
        <v>2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19</v>
      </c>
    </row>
    <row r="264" spans="1:5">
      <c r="A264">
        <f>IF(ROW()-2&lt;=COUNT(图纸材料表!B:B),ROW()-2,"")</f>
        <v>262</v>
      </c>
      <c r="B264">
        <f>IFERROR(VLOOKUP($A264,图纸材料表!$A:$E,COLUMN(图纸材料表!B262),1),"")</f>
        <v>30</v>
      </c>
      <c r="C264">
        <f>IFERROR(VLOOKUP($A264,图纸材料表!$A:$E,COLUMN(图纸材料表!C262),1),"")</f>
        <v>5</v>
      </c>
      <c r="D264">
        <f>IFERROR(VLOOKUP($A264,图纸材料表!$A:$E,COLUMN(图纸材料表!D262),1),"")</f>
        <v>1</v>
      </c>
      <c r="E264">
        <f>IFERROR(VLOOKUP($A264,图纸材料表!$A:$E,COLUMN(图纸材料表!E262),1),"")</f>
        <v>143</v>
      </c>
    </row>
    <row r="265" spans="1:5">
      <c r="A265">
        <f>IF(ROW()-2&lt;=COUNT(图纸材料表!B:B),ROW()-2,"")</f>
        <v>263</v>
      </c>
      <c r="B265">
        <f>IFERROR(VLOOKUP($A265,图纸材料表!$A:$E,COLUMN(图纸材料表!B263),1),"")</f>
        <v>30</v>
      </c>
      <c r="C265">
        <f>IFERROR(VLOOKUP($A265,图纸材料表!$A:$E,COLUMN(图纸材料表!C263),1),"")</f>
        <v>5</v>
      </c>
      <c r="D265">
        <f>IFERROR(VLOOKUP($A265,图纸材料表!$A:$E,COLUMN(图纸材料表!D263),1),"")</f>
        <v>2</v>
      </c>
      <c r="E265">
        <f>IFERROR(VLOOKUP($A265,图纸材料表!$A:$E,COLUMN(图纸材料表!E263),1),"")</f>
        <v>35</v>
      </c>
    </row>
    <row r="266" spans="1:5">
      <c r="A266">
        <f>IF(ROW()-2&lt;=COUNT(图纸材料表!B:B),ROW()-2,"")</f>
        <v>264</v>
      </c>
      <c r="B266">
        <f>IFERROR(VLOOKUP($A266,图纸材料表!$A:$E,COLUMN(图纸材料表!B264),1),"")</f>
        <v>30</v>
      </c>
      <c r="C266">
        <f>IFERROR(VLOOKUP($A266,图纸材料表!$A:$E,COLUMN(图纸材料表!C264),1),"")</f>
        <v>18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25</v>
      </c>
    </row>
    <row r="267" spans="1:5">
      <c r="A267">
        <f>IF(ROW()-2&lt;=COUNT(图纸材料表!B:B),ROW()-2,"")</f>
        <v>265</v>
      </c>
      <c r="B267">
        <f>IFERROR(VLOOKUP($A267,图纸材料表!$A:$E,COLUMN(图纸材料表!B265),1),"")</f>
        <v>30</v>
      </c>
      <c r="C267">
        <f>IFERROR(VLOOKUP($A267,图纸材料表!$A:$E,COLUMN(图纸材料表!C265),1),"")</f>
        <v>30</v>
      </c>
      <c r="D267">
        <f>IFERROR(VLOOKUP($A267,图纸材料表!$A:$E,COLUMN(图纸材料表!D265),1),"")</f>
        <v>0</v>
      </c>
      <c r="E267">
        <f>IFERROR(VLOOKUP($A267,图纸材料表!$A:$E,COLUMN(图纸材料表!E265),1),"")</f>
        <v>11</v>
      </c>
    </row>
    <row r="268" spans="1:5">
      <c r="A268">
        <f>IF(ROW()-2&lt;=COUNT(图纸材料表!B:B),ROW()-2,"")</f>
        <v>266</v>
      </c>
      <c r="B268">
        <f>IFERROR(VLOOKUP($A268,图纸材料表!$A:$E,COLUMN(图纸材料表!B266),1),"")</f>
        <v>30</v>
      </c>
      <c r="C268">
        <f>IFERROR(VLOOKUP($A268,图纸材料表!$A:$E,COLUMN(图纸材料表!C266),1),"")</f>
        <v>44</v>
      </c>
      <c r="D268">
        <f>IFERROR(VLOOKUP($A268,图纸材料表!$A:$E,COLUMN(图纸材料表!D266),1),"")</f>
        <v>0</v>
      </c>
      <c r="E268">
        <f>IFERROR(VLOOKUP($A268,图纸材料表!$A:$E,COLUMN(图纸材料表!E266),1),"")</f>
        <v>4</v>
      </c>
    </row>
    <row r="269" spans="1:5">
      <c r="A269">
        <f>IF(ROW()-2&lt;=COUNT(图纸材料表!B:B),ROW()-2,"")</f>
        <v>267</v>
      </c>
      <c r="B269">
        <f>IFERROR(VLOOKUP($A269,图纸材料表!$A:$E,COLUMN(图纸材料表!B267),1),"")</f>
        <v>30</v>
      </c>
      <c r="C269">
        <f>IFERROR(VLOOKUP($A269,图纸材料表!$A:$E,COLUMN(图纸材料表!C267),1),"")</f>
        <v>45</v>
      </c>
      <c r="D269">
        <f>IFERROR(VLOOKUP($A269,图纸材料表!$A:$E,COLUMN(图纸材料表!D267),1),"")</f>
        <v>0</v>
      </c>
      <c r="E269">
        <f>IFERROR(VLOOKUP($A269,图纸材料表!$A:$E,COLUMN(图纸材料表!E267),1),"")</f>
        <v>4</v>
      </c>
    </row>
    <row r="270" spans="1:5">
      <c r="A270">
        <f>IF(ROW()-2&lt;=COUNT(图纸材料表!B:B),ROW()-2,"")</f>
        <v>268</v>
      </c>
      <c r="B270">
        <f>IFERROR(VLOOKUP($A270,图纸材料表!$A:$E,COLUMN(图纸材料表!B268),1),"")</f>
        <v>30</v>
      </c>
      <c r="C270">
        <f>IFERROR(VLOOKUP($A270,图纸材料表!$A:$E,COLUMN(图纸材料表!C268),1),"")</f>
        <v>53</v>
      </c>
      <c r="D270">
        <f>IFERROR(VLOOKUP($A270,图纸材料表!$A:$E,COLUMN(图纸材料表!D268),1),"")</f>
        <v>0</v>
      </c>
      <c r="E270">
        <f>IFERROR(VLOOKUP($A270,图纸材料表!$A:$E,COLUMN(图纸材料表!E268),1),"")</f>
        <v>28</v>
      </c>
    </row>
    <row r="271" spans="1:5">
      <c r="A271">
        <f>IF(ROW()-2&lt;=COUNT(图纸材料表!B:B),ROW()-2,"")</f>
        <v>269</v>
      </c>
      <c r="B271">
        <f>IFERROR(VLOOKUP($A271,图纸材料表!$A:$E,COLUMN(图纸材料表!B269),1),"")</f>
        <v>30</v>
      </c>
      <c r="C271">
        <f>IFERROR(VLOOKUP($A271,图纸材料表!$A:$E,COLUMN(图纸材料表!C269),1),"")</f>
        <v>324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2</v>
      </c>
    </row>
    <row r="272" spans="1:5">
      <c r="A272">
        <f>IF(ROW()-2&lt;=COUNT(图纸材料表!B:B),ROW()-2,"")</f>
        <v>270</v>
      </c>
      <c r="B272">
        <f>IFERROR(VLOOKUP($A272,图纸材料表!$A:$E,COLUMN(图纸材料表!B270),1),"")</f>
        <v>30</v>
      </c>
      <c r="C272">
        <f>IFERROR(VLOOKUP($A272,图纸材料表!$A:$E,COLUMN(图纸材料表!C270),1),"")</f>
        <v>72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2</v>
      </c>
    </row>
    <row r="273" spans="1:5">
      <c r="A273">
        <f>IF(ROW()-2&lt;=COUNT(图纸材料表!B:B),ROW()-2,"")</f>
        <v>271</v>
      </c>
      <c r="B273">
        <f>IFERROR(VLOOKUP($A273,图纸材料表!$A:$E,COLUMN(图纸材料表!B271),1),"")</f>
        <v>30</v>
      </c>
      <c r="C273">
        <f>IFERROR(VLOOKUP($A273,图纸材料表!$A:$E,COLUMN(图纸材料表!C271),1),"")</f>
        <v>85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12</v>
      </c>
    </row>
    <row r="274" spans="1:5">
      <c r="A274">
        <f>IF(ROW()-2&lt;=COUNT(图纸材料表!B:B),ROW()-2,"")</f>
        <v>272</v>
      </c>
      <c r="B274">
        <f>IFERROR(VLOOKUP($A274,图纸材料表!$A:$E,COLUMN(图纸材料表!B272),1),"")</f>
        <v>30</v>
      </c>
      <c r="C274">
        <f>IFERROR(VLOOKUP($A274,图纸材料表!$A:$E,COLUMN(图纸材料表!C272),1),"")</f>
        <v>89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</v>
      </c>
    </row>
    <row r="275" spans="1:5">
      <c r="A275">
        <f>IF(ROW()-2&lt;=COUNT(图纸材料表!B:B),ROW()-2,"")</f>
        <v>273</v>
      </c>
      <c r="B275">
        <f>IFERROR(VLOOKUP($A275,图纸材料表!$A:$E,COLUMN(图纸材料表!B273),1),"")</f>
        <v>30</v>
      </c>
      <c r="C275">
        <f>IFERROR(VLOOKUP($A275,图纸材料表!$A:$E,COLUMN(图纸材料表!C273),1),"")</f>
        <v>96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19</v>
      </c>
    </row>
    <row r="276" spans="1:5">
      <c r="A276">
        <f>IF(ROW()-2&lt;=COUNT(图纸材料表!B:B),ROW()-2,"")</f>
        <v>274</v>
      </c>
      <c r="B276">
        <f>IFERROR(VLOOKUP($A276,图纸材料表!$A:$E,COLUMN(图纸材料表!B274),1),"")</f>
        <v>30</v>
      </c>
      <c r="C276">
        <f>IFERROR(VLOOKUP($A276,图纸材料表!$A:$E,COLUMN(图纸材料表!C274),1),"")</f>
        <v>126</v>
      </c>
      <c r="D276">
        <f>IFERROR(VLOOKUP($A276,图纸材料表!$A:$E,COLUMN(图纸材料表!D274),1),"")</f>
        <v>1</v>
      </c>
      <c r="E276">
        <f>IFERROR(VLOOKUP($A276,图纸材料表!$A:$E,COLUMN(图纸材料表!E274),1),"")</f>
        <v>12</v>
      </c>
    </row>
    <row r="277" spans="1:5">
      <c r="A277">
        <f>IF(ROW()-2&lt;=COUNT(图纸材料表!B:B),ROW()-2,"")</f>
        <v>275</v>
      </c>
      <c r="B277">
        <f>IFERROR(VLOOKUP($A277,图纸材料表!$A:$E,COLUMN(图纸材料表!B275),1),"")</f>
        <v>30</v>
      </c>
      <c r="C277">
        <f>IFERROR(VLOOKUP($A277,图纸材料表!$A:$E,COLUMN(图纸材料表!C275),1),"")</f>
        <v>126</v>
      </c>
      <c r="D277">
        <f>IFERROR(VLOOKUP($A277,图纸材料表!$A:$E,COLUMN(图纸材料表!D275),1),"")</f>
        <v>2</v>
      </c>
      <c r="E277">
        <f>IFERROR(VLOOKUP($A277,图纸材料表!$A:$E,COLUMN(图纸材料表!E275),1),"")</f>
        <v>4</v>
      </c>
    </row>
    <row r="278" spans="1:5">
      <c r="A278">
        <f>IF(ROW()-2&lt;=COUNT(图纸材料表!B:B),ROW()-2,"")</f>
        <v>276</v>
      </c>
      <c r="B278">
        <f>IFERROR(VLOOKUP($A278,图纸材料表!$A:$E,COLUMN(图纸材料表!B276),1),"")</f>
        <v>30</v>
      </c>
      <c r="C278">
        <f>IFERROR(VLOOKUP($A278,图纸材料表!$A:$E,COLUMN(图纸材料表!C276),1),"")</f>
        <v>126</v>
      </c>
      <c r="D278">
        <f>IFERROR(VLOOKUP($A278,图纸材料表!$A:$E,COLUMN(图纸材料表!D276),1),"")</f>
        <v>1</v>
      </c>
      <c r="E278">
        <f>IFERROR(VLOOKUP($A278,图纸材料表!$A:$E,COLUMN(图纸材料表!E276),1),"")</f>
        <v>16</v>
      </c>
    </row>
    <row r="279" spans="1:5">
      <c r="A279">
        <f>IF(ROW()-2&lt;=COUNT(图纸材料表!B:B),ROW()-2,"")</f>
        <v>277</v>
      </c>
      <c r="B279">
        <f>IFERROR(VLOOKUP($A279,图纸材料表!$A:$E,COLUMN(图纸材料表!B277),1),"")</f>
        <v>30</v>
      </c>
      <c r="C279">
        <f>IFERROR(VLOOKUP($A279,图纸材料表!$A:$E,COLUMN(图纸材料表!C277),1),"")</f>
        <v>126</v>
      </c>
      <c r="D279">
        <f>IFERROR(VLOOKUP($A279,图纸材料表!$A:$E,COLUMN(图纸材料表!D277),1),"")</f>
        <v>2</v>
      </c>
      <c r="E279">
        <f>IFERROR(VLOOKUP($A279,图纸材料表!$A:$E,COLUMN(图纸材料表!E277),1),"")</f>
        <v>2</v>
      </c>
    </row>
    <row r="280" spans="1:5">
      <c r="A280">
        <f>IF(ROW()-2&lt;=COUNT(图纸材料表!B:B),ROW()-2,"")</f>
        <v>278</v>
      </c>
      <c r="B280">
        <f>IFERROR(VLOOKUP($A280,图纸材料表!$A:$E,COLUMN(图纸材料表!B278),1),"")</f>
        <v>30</v>
      </c>
      <c r="C280">
        <f>IFERROR(VLOOKUP($A280,图纸材料表!$A:$E,COLUMN(图纸材料表!C278),1),"")</f>
        <v>134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76</v>
      </c>
    </row>
    <row r="281" spans="1:5">
      <c r="A281">
        <f>IF(ROW()-2&lt;=COUNT(图纸材料表!B:B),ROW()-2,"")</f>
        <v>279</v>
      </c>
      <c r="B281">
        <f>IFERROR(VLOOKUP($A281,图纸材料表!$A:$E,COLUMN(图纸材料表!B279),1),"")</f>
        <v>30</v>
      </c>
      <c r="C281">
        <f>IFERROR(VLOOKUP($A281,图纸材料表!$A:$E,COLUMN(图纸材料表!C279),1),"")</f>
        <v>135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71</v>
      </c>
    </row>
    <row r="282" spans="1:5">
      <c r="A282">
        <f>IF(ROW()-2&lt;=COUNT(图纸材料表!B:B),ROW()-2,"")</f>
        <v>280</v>
      </c>
      <c r="B282">
        <f>IFERROR(VLOOKUP($A282,图纸材料表!$A:$E,COLUMN(图纸材料表!B280),1),"")</f>
        <v>30</v>
      </c>
      <c r="C282">
        <f>IFERROR(VLOOKUP($A282,图纸材料表!$A:$E,COLUMN(图纸材料表!C280),1),"")</f>
        <v>139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22</v>
      </c>
    </row>
    <row r="283" spans="1:5">
      <c r="A283">
        <f>IF(ROW()-2&lt;=COUNT(图纸材料表!B:B),ROW()-2,"")</f>
        <v>281</v>
      </c>
      <c r="B283">
        <f>IFERROR(VLOOKUP($A283,图纸材料表!$A:$E,COLUMN(图纸材料表!B281),1),"")</f>
        <v>30</v>
      </c>
      <c r="C283">
        <f>IFERROR(VLOOKUP($A283,图纸材料表!$A:$E,COLUMN(图纸材料表!C281),1),"")</f>
        <v>160</v>
      </c>
      <c r="D283">
        <f>IFERROR(VLOOKUP($A283,图纸材料表!$A:$E,COLUMN(图纸材料表!D281),1),"")</f>
        <v>1</v>
      </c>
      <c r="E283">
        <f>IFERROR(VLOOKUP($A283,图纸材料表!$A:$E,COLUMN(图纸材料表!E281),1),"")</f>
        <v>14</v>
      </c>
    </row>
    <row r="284" spans="1:5">
      <c r="A284">
        <f>IF(ROW()-2&lt;=COUNT(图纸材料表!B:B),ROW()-2,"")</f>
        <v>282</v>
      </c>
      <c r="B284">
        <f>IFERROR(VLOOKUP($A284,图纸材料表!$A:$E,COLUMN(图纸材料表!B282),1),"")</f>
        <v>30</v>
      </c>
      <c r="C284">
        <f>IFERROR(VLOOKUP($A284,图纸材料表!$A:$E,COLUMN(图纸材料表!C282),1),"")</f>
        <v>162</v>
      </c>
      <c r="D284">
        <f>IFERROR(VLOOKUP($A284,图纸材料表!$A:$E,COLUMN(图纸材料表!D282),1),"")</f>
        <v>1</v>
      </c>
      <c r="E284">
        <f>IFERROR(VLOOKUP($A284,图纸材料表!$A:$E,COLUMN(图纸材料表!E282),1),"")</f>
        <v>102</v>
      </c>
    </row>
    <row r="285" spans="1:5">
      <c r="A285">
        <f>IF(ROW()-2&lt;=COUNT(图纸材料表!B:B),ROW()-2,"")</f>
        <v>283</v>
      </c>
      <c r="B285">
        <f>IFERROR(VLOOKUP($A285,图纸材料表!$A:$E,COLUMN(图纸材料表!B283),1),"")</f>
        <v>31</v>
      </c>
      <c r="C285">
        <f>IFERROR(VLOOKUP($A285,图纸材料表!$A:$E,COLUMN(图纸材料表!C283),1),"")</f>
        <v>2</v>
      </c>
      <c r="D285">
        <f>IFERROR(VLOOKUP($A285,图纸材料表!$A:$E,COLUMN(图纸材料表!D283),1),"")</f>
        <v>0</v>
      </c>
      <c r="E285">
        <f>IFERROR(VLOOKUP($A285,图纸材料表!$A:$E,COLUMN(图纸材料表!E283),1),"")</f>
        <v>17</v>
      </c>
    </row>
    <row r="286" spans="1:5">
      <c r="A286">
        <f>IF(ROW()-2&lt;=COUNT(图纸材料表!B:B),ROW()-2,"")</f>
        <v>284</v>
      </c>
      <c r="B286">
        <f>IFERROR(VLOOKUP($A286,图纸材料表!$A:$E,COLUMN(图纸材料表!B284),1),"")</f>
        <v>31</v>
      </c>
      <c r="C286">
        <f>IFERROR(VLOOKUP($A286,图纸材料表!$A:$E,COLUMN(图纸材料表!C284),1),"")</f>
        <v>5</v>
      </c>
      <c r="D286">
        <f>IFERROR(VLOOKUP($A286,图纸材料表!$A:$E,COLUMN(图纸材料表!D284),1),"")</f>
        <v>1</v>
      </c>
      <c r="E286">
        <f>IFERROR(VLOOKUP($A286,图纸材料表!$A:$E,COLUMN(图纸材料表!E284),1),"")</f>
        <v>82</v>
      </c>
    </row>
    <row r="287" spans="1:5">
      <c r="A287">
        <f>IF(ROW()-2&lt;=COUNT(图纸材料表!B:B),ROW()-2,"")</f>
        <v>285</v>
      </c>
      <c r="B287">
        <f>IFERROR(VLOOKUP($A287,图纸材料表!$A:$E,COLUMN(图纸材料表!B285),1),"")</f>
        <v>31</v>
      </c>
      <c r="C287">
        <f>IFERROR(VLOOKUP($A287,图纸材料表!$A:$E,COLUMN(图纸材料表!C285),1),"")</f>
        <v>5</v>
      </c>
      <c r="D287">
        <f>IFERROR(VLOOKUP($A287,图纸材料表!$A:$E,COLUMN(图纸材料表!D285),1),"")</f>
        <v>2</v>
      </c>
      <c r="E287">
        <f>IFERROR(VLOOKUP($A287,图纸材料表!$A:$E,COLUMN(图纸材料表!E285),1),"")</f>
        <v>40</v>
      </c>
    </row>
    <row r="288" spans="1:5">
      <c r="A288">
        <f>IF(ROW()-2&lt;=COUNT(图纸材料表!B:B),ROW()-2,"")</f>
        <v>286</v>
      </c>
      <c r="B288">
        <f>IFERROR(VLOOKUP($A288,图纸材料表!$A:$E,COLUMN(图纸材料表!B286),1),"")</f>
        <v>31</v>
      </c>
      <c r="C288">
        <f>IFERROR(VLOOKUP($A288,图纸材料表!$A:$E,COLUMN(图纸材料表!C286),1),"")</f>
        <v>18</v>
      </c>
      <c r="D288">
        <f>IFERROR(VLOOKUP($A288,图纸材料表!$A:$E,COLUMN(图纸材料表!D286),1),"")</f>
        <v>0</v>
      </c>
      <c r="E288">
        <f>IFERROR(VLOOKUP($A288,图纸材料表!$A:$E,COLUMN(图纸材料表!E286),1),"")</f>
        <v>22</v>
      </c>
    </row>
    <row r="289" spans="1:5">
      <c r="A289">
        <f>IF(ROW()-2&lt;=COUNT(图纸材料表!B:B),ROW()-2,"")</f>
        <v>287</v>
      </c>
      <c r="B289">
        <f>IFERROR(VLOOKUP($A289,图纸材料表!$A:$E,COLUMN(图纸材料表!B287),1),"")</f>
        <v>31</v>
      </c>
      <c r="C289">
        <f>IFERROR(VLOOKUP($A289,图纸材料表!$A:$E,COLUMN(图纸材料表!C287),1),"")</f>
        <v>53</v>
      </c>
      <c r="D289">
        <f>IFERROR(VLOOKUP($A289,图纸材料表!$A:$E,COLUMN(图纸材料表!D287),1),"")</f>
        <v>0</v>
      </c>
      <c r="E289">
        <f>IFERROR(VLOOKUP($A289,图纸材料表!$A:$E,COLUMN(图纸材料表!E287),1),"")</f>
        <v>13</v>
      </c>
    </row>
    <row r="290" spans="1:5">
      <c r="A290">
        <f>IF(ROW()-2&lt;=COUNT(图纸材料表!B:B),ROW()-2,"")</f>
        <v>288</v>
      </c>
      <c r="B290">
        <f>IFERROR(VLOOKUP($A290,图纸材料表!$A:$E,COLUMN(图纸材料表!B288),1),"")</f>
        <v>31</v>
      </c>
      <c r="C290">
        <f>IFERROR(VLOOKUP($A290,图纸材料表!$A:$E,COLUMN(图纸材料表!C288),1),"")</f>
        <v>324</v>
      </c>
      <c r="D290">
        <f>IFERROR(VLOOKUP($A290,图纸材料表!$A:$E,COLUMN(图纸材料表!D288),1),"")</f>
        <v>0</v>
      </c>
      <c r="E290">
        <f>IFERROR(VLOOKUP($A290,图纸材料表!$A:$E,COLUMN(图纸材料表!E288),1),"")</f>
        <v>1</v>
      </c>
    </row>
    <row r="291" spans="1:5">
      <c r="A291">
        <f>IF(ROW()-2&lt;=COUNT(图纸材料表!B:B),ROW()-2,"")</f>
        <v>289</v>
      </c>
      <c r="B291">
        <f>IFERROR(VLOOKUP($A291,图纸材料表!$A:$E,COLUMN(图纸材料表!B289),1),"")</f>
        <v>31</v>
      </c>
      <c r="C291">
        <f>IFERROR(VLOOKUP($A291,图纸材料表!$A:$E,COLUMN(图纸材料表!C289),1),"")</f>
        <v>85</v>
      </c>
      <c r="D291">
        <f>IFERROR(VLOOKUP($A291,图纸材料表!$A:$E,COLUMN(图纸材料表!D289),1),"")</f>
        <v>0</v>
      </c>
      <c r="E291">
        <f>IFERROR(VLOOKUP($A291,图纸材料表!$A:$E,COLUMN(图纸材料表!E289),1),"")</f>
        <v>30</v>
      </c>
    </row>
    <row r="292" spans="1:5">
      <c r="A292">
        <f>IF(ROW()-2&lt;=COUNT(图纸材料表!B:B),ROW()-2,"")</f>
        <v>290</v>
      </c>
      <c r="B292">
        <f>IFERROR(VLOOKUP($A292,图纸材料表!$A:$E,COLUMN(图纸材料表!B290),1),"")</f>
        <v>31</v>
      </c>
      <c r="C292">
        <f>IFERROR(VLOOKUP($A292,图纸材料表!$A:$E,COLUMN(图纸材料表!C290),1),"")</f>
        <v>96</v>
      </c>
      <c r="D292">
        <f>IFERROR(VLOOKUP($A292,图纸材料表!$A:$E,COLUMN(图纸材料表!D290),1),"")</f>
        <v>0</v>
      </c>
      <c r="E292">
        <f>IFERROR(VLOOKUP($A292,图纸材料表!$A:$E,COLUMN(图纸材料表!E290),1),"")</f>
        <v>24</v>
      </c>
    </row>
    <row r="293" spans="1:5">
      <c r="A293">
        <f>IF(ROW()-2&lt;=COUNT(图纸材料表!B:B),ROW()-2,"")</f>
        <v>291</v>
      </c>
      <c r="B293">
        <f>IFERROR(VLOOKUP($A293,图纸材料表!$A:$E,COLUMN(图纸材料表!B291),1),"")</f>
        <v>31</v>
      </c>
      <c r="C293">
        <f>IFERROR(VLOOKUP($A293,图纸材料表!$A:$E,COLUMN(图纸材料表!C291),1),"")</f>
        <v>109</v>
      </c>
      <c r="D293">
        <f>IFERROR(VLOOKUP($A293,图纸材料表!$A:$E,COLUMN(图纸材料表!D291),1),"")</f>
        <v>0</v>
      </c>
      <c r="E293">
        <f>IFERROR(VLOOKUP($A293,图纸材料表!$A:$E,COLUMN(图纸材料表!E291),1),"")</f>
        <v>28</v>
      </c>
    </row>
    <row r="294" spans="1:5">
      <c r="A294">
        <f>IF(ROW()-2&lt;=COUNT(图纸材料表!B:B),ROW()-2,"")</f>
        <v>292</v>
      </c>
      <c r="B294">
        <f>IFERROR(VLOOKUP($A294,图纸材料表!$A:$E,COLUMN(图纸材料表!B292),1),"")</f>
        <v>31</v>
      </c>
      <c r="C294">
        <f>IFERROR(VLOOKUP($A294,图纸材料表!$A:$E,COLUMN(图纸材料表!C292),1),"")</f>
        <v>126</v>
      </c>
      <c r="D294">
        <f>IFERROR(VLOOKUP($A294,图纸材料表!$A:$E,COLUMN(图纸材料表!D292),1),"")</f>
        <v>1</v>
      </c>
      <c r="E294">
        <f>IFERROR(VLOOKUP($A294,图纸材料表!$A:$E,COLUMN(图纸材料表!E292),1),"")</f>
        <v>49</v>
      </c>
    </row>
    <row r="295" spans="1:5">
      <c r="A295">
        <f>IF(ROW()-2&lt;=COUNT(图纸材料表!B:B),ROW()-2,"")</f>
        <v>293</v>
      </c>
      <c r="B295">
        <f>IFERROR(VLOOKUP($A295,图纸材料表!$A:$E,COLUMN(图纸材料表!B293),1),"")</f>
        <v>31</v>
      </c>
      <c r="C295">
        <f>IFERROR(VLOOKUP($A295,图纸材料表!$A:$E,COLUMN(图纸材料表!C293),1),"")</f>
        <v>134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7</v>
      </c>
    </row>
    <row r="296" spans="1:5">
      <c r="A296">
        <f>IF(ROW()-2&lt;=COUNT(图纸材料表!B:B),ROW()-2,"")</f>
        <v>294</v>
      </c>
      <c r="B296">
        <f>IFERROR(VLOOKUP($A296,图纸材料表!$A:$E,COLUMN(图纸材料表!B294),1),"")</f>
        <v>31</v>
      </c>
      <c r="C296">
        <f>IFERROR(VLOOKUP($A296,图纸材料表!$A:$E,COLUMN(图纸材料表!C294),1),"")</f>
        <v>139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8</v>
      </c>
    </row>
    <row r="297" spans="1:5">
      <c r="A297">
        <f>IF(ROW()-2&lt;=COUNT(图纸材料表!B:B),ROW()-2,"")</f>
        <v>295</v>
      </c>
      <c r="B297">
        <f>IFERROR(VLOOKUP($A297,图纸材料表!$A:$E,COLUMN(图纸材料表!B295),1),"")</f>
        <v>31</v>
      </c>
      <c r="C297">
        <f>IFERROR(VLOOKUP($A297,图纸材料表!$A:$E,COLUMN(图纸材料表!C295),1),"")</f>
        <v>160</v>
      </c>
      <c r="D297">
        <f>IFERROR(VLOOKUP($A297,图纸材料表!$A:$E,COLUMN(图纸材料表!D295),1),"")</f>
        <v>1</v>
      </c>
      <c r="E297">
        <f>IFERROR(VLOOKUP($A297,图纸材料表!$A:$E,COLUMN(图纸材料表!E295),1),"")</f>
        <v>7</v>
      </c>
    </row>
    <row r="298" spans="1:5">
      <c r="A298">
        <f>IF(ROW()-2&lt;=COUNT(图纸材料表!B:B),ROW()-2,"")</f>
        <v>296</v>
      </c>
      <c r="B298">
        <f>IFERROR(VLOOKUP($A298,图纸材料表!$A:$E,COLUMN(图纸材料表!B296),1),"")</f>
        <v>31</v>
      </c>
      <c r="C298">
        <f>IFERROR(VLOOKUP($A298,图纸材料表!$A:$E,COLUMN(图纸材料表!C296),1),"")</f>
        <v>162</v>
      </c>
      <c r="D298">
        <f>IFERROR(VLOOKUP($A298,图纸材料表!$A:$E,COLUMN(图纸材料表!D296),1),"")</f>
        <v>1</v>
      </c>
      <c r="E298">
        <f>IFERROR(VLOOKUP($A298,图纸材料表!$A:$E,COLUMN(图纸材料表!E296),1),"")</f>
        <v>95</v>
      </c>
    </row>
    <row r="299" spans="1:5">
      <c r="A299">
        <f>IF(ROW()-2&lt;=COUNT(图纸材料表!B:B),ROW()-2,"")</f>
        <v>297</v>
      </c>
      <c r="B299">
        <f>IFERROR(VLOOKUP($A299,图纸材料表!$A:$E,COLUMN(图纸材料表!B297),1),"")</f>
        <v>32</v>
      </c>
      <c r="C299">
        <f>IFERROR(VLOOKUP($A299,图纸材料表!$A:$E,COLUMN(图纸材料表!C297),1),"")</f>
        <v>4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83</v>
      </c>
    </row>
    <row r="300" spans="1:5">
      <c r="A300">
        <f>IF(ROW()-2&lt;=COUNT(图纸材料表!B:B),ROW()-2,"")</f>
        <v>298</v>
      </c>
      <c r="B300">
        <f>IFERROR(VLOOKUP($A300,图纸材料表!$A:$E,COLUMN(图纸材料表!B298),1),"")</f>
        <v>32</v>
      </c>
      <c r="C300">
        <f>IFERROR(VLOOKUP($A300,图纸材料表!$A:$E,COLUMN(图纸材料表!C298),1),"")</f>
        <v>5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139</v>
      </c>
    </row>
    <row r="301" spans="1:5">
      <c r="A301">
        <f>IF(ROW()-2&lt;=COUNT(图纸材料表!B:B),ROW()-2,"")</f>
        <v>299</v>
      </c>
      <c r="B301">
        <f>IFERROR(VLOOKUP($A301,图纸材料表!$A:$E,COLUMN(图纸材料表!B299),1),"")</f>
        <v>32</v>
      </c>
      <c r="C301">
        <f>IFERROR(VLOOKUP($A301,图纸材料表!$A:$E,COLUMN(图纸材料表!C299),1),"")</f>
        <v>17</v>
      </c>
      <c r="D301">
        <f>IFERROR(VLOOKUP($A301,图纸材料表!$A:$E,COLUMN(图纸材料表!D299),1),"")</f>
        <v>0</v>
      </c>
      <c r="E301">
        <f>IFERROR(VLOOKUP($A301,图纸材料表!$A:$E,COLUMN(图纸材料表!E299),1),"")</f>
        <v>62</v>
      </c>
    </row>
    <row r="302" spans="1:5">
      <c r="A302">
        <f>IF(ROW()-2&lt;=COUNT(图纸材料表!B:B),ROW()-2,"")</f>
        <v>300</v>
      </c>
      <c r="B302">
        <f>IFERROR(VLOOKUP($A302,图纸材料表!$A:$E,COLUMN(图纸材料表!B300),1),"")</f>
        <v>32</v>
      </c>
      <c r="C302">
        <f>IFERROR(VLOOKUP($A302,图纸材料表!$A:$E,COLUMN(图纸材料表!C300),1),"")</f>
        <v>44</v>
      </c>
      <c r="D302">
        <f>IFERROR(VLOOKUP($A302,图纸材料表!$A:$E,COLUMN(图纸材料表!D300),1),"")</f>
        <v>1</v>
      </c>
      <c r="E302">
        <f>IFERROR(VLOOKUP($A302,图纸材料表!$A:$E,COLUMN(图纸材料表!E300),1),"")</f>
        <v>13</v>
      </c>
    </row>
    <row r="303" spans="1:5">
      <c r="A303">
        <f>IF(ROW()-2&lt;=COUNT(图纸材料表!B:B),ROW()-2,"")</f>
        <v>301</v>
      </c>
      <c r="B303">
        <f>IFERROR(VLOOKUP($A303,图纸材料表!$A:$E,COLUMN(图纸材料表!B301),1),"")</f>
        <v>32</v>
      </c>
      <c r="C303">
        <f>IFERROR(VLOOKUP($A303,图纸材料表!$A:$E,COLUMN(图纸材料表!C301),1),"")</f>
        <v>53</v>
      </c>
      <c r="D303">
        <f>IFERROR(VLOOKUP($A303,图纸材料表!$A:$E,COLUMN(图纸材料表!D301),1),"")</f>
        <v>0</v>
      </c>
      <c r="E303">
        <f>IFERROR(VLOOKUP($A303,图纸材料表!$A:$E,COLUMN(图纸材料表!E301),1),"")</f>
        <v>57</v>
      </c>
    </row>
    <row r="304" spans="1:5">
      <c r="A304">
        <f>IF(ROW()-2&lt;=COUNT(图纸材料表!B:B),ROW()-2,"")</f>
        <v>302</v>
      </c>
      <c r="B304">
        <f>IFERROR(VLOOKUP($A304,图纸材料表!$A:$E,COLUMN(图纸材料表!B302),1),"")</f>
        <v>32</v>
      </c>
      <c r="C304">
        <f>IFERROR(VLOOKUP($A304,图纸材料表!$A:$E,COLUMN(图纸材料表!C302),1),"")</f>
        <v>324</v>
      </c>
      <c r="D304">
        <f>IFERROR(VLOOKUP($A304,图纸材料表!$A:$E,COLUMN(图纸材料表!D302),1),"")</f>
        <v>0</v>
      </c>
      <c r="E304">
        <f>IFERROR(VLOOKUP($A304,图纸材料表!$A:$E,COLUMN(图纸材料表!E302),1),"")</f>
        <v>3</v>
      </c>
    </row>
    <row r="305" spans="1:5">
      <c r="A305">
        <f>IF(ROW()-2&lt;=COUNT(图纸材料表!B:B),ROW()-2,"")</f>
        <v>303</v>
      </c>
      <c r="B305">
        <f>IFERROR(VLOOKUP($A305,图纸材料表!$A:$E,COLUMN(图纸材料表!B303),1),"")</f>
        <v>32</v>
      </c>
      <c r="C305">
        <f>IFERROR(VLOOKUP($A305,图纸材料表!$A:$E,COLUMN(图纸材料表!C303),1),"")</f>
        <v>85</v>
      </c>
      <c r="D305">
        <f>IFERROR(VLOOKUP($A305,图纸材料表!$A:$E,COLUMN(图纸材料表!D303),1),"")</f>
        <v>0</v>
      </c>
      <c r="E305">
        <f>IFERROR(VLOOKUP($A305,图纸材料表!$A:$E,COLUMN(图纸材料表!E303),1),"")</f>
        <v>16</v>
      </c>
    </row>
    <row r="306" spans="1:5">
      <c r="A306">
        <f>IF(ROW()-2&lt;=COUNT(图纸材料表!B:B),ROW()-2,"")</f>
        <v>304</v>
      </c>
      <c r="B306">
        <f>IFERROR(VLOOKUP($A306,图纸材料表!$A:$E,COLUMN(图纸材料表!B304),1),"")</f>
        <v>32</v>
      </c>
      <c r="C306">
        <f>IFERROR(VLOOKUP($A306,图纸材料表!$A:$E,COLUMN(图纸材料表!C304),1),"")</f>
        <v>98</v>
      </c>
      <c r="D306">
        <f>IFERROR(VLOOKUP($A306,图纸材料表!$A:$E,COLUMN(图纸材料表!D304),1),"")</f>
        <v>3</v>
      </c>
      <c r="E306">
        <f>IFERROR(VLOOKUP($A306,图纸材料表!$A:$E,COLUMN(图纸材料表!E304),1),"")</f>
        <v>17</v>
      </c>
    </row>
    <row r="307" spans="1:5">
      <c r="A307">
        <f>IF(ROW()-2&lt;=COUNT(图纸材料表!B:B),ROW()-2,"")</f>
        <v>305</v>
      </c>
      <c r="B307">
        <f>IFERROR(VLOOKUP($A307,图纸材料表!$A:$E,COLUMN(图纸材料表!B305),1),"")</f>
        <v>32</v>
      </c>
      <c r="C307">
        <f>IFERROR(VLOOKUP($A307,图纸材料表!$A:$E,COLUMN(图纸材料表!C305),1),"")</f>
        <v>102</v>
      </c>
      <c r="D307">
        <f>IFERROR(VLOOKUP($A307,图纸材料表!$A:$E,COLUMN(图纸材料表!D305),1),"")</f>
        <v>0</v>
      </c>
      <c r="E307">
        <f>IFERROR(VLOOKUP($A307,图纸材料表!$A:$E,COLUMN(图纸材料表!E305),1),"")</f>
        <v>15</v>
      </c>
    </row>
    <row r="308" spans="1:5">
      <c r="A308">
        <f>IF(ROW()-2&lt;=COUNT(图纸材料表!B:B),ROW()-2,"")</f>
        <v>306</v>
      </c>
      <c r="B308">
        <f>IFERROR(VLOOKUP($A308,图纸材料表!$A:$E,COLUMN(图纸材料表!B306),1),"")</f>
        <v>32</v>
      </c>
      <c r="C308">
        <f>IFERROR(VLOOKUP($A308,图纸材料表!$A:$E,COLUMN(图纸材料表!C306),1),"")</f>
        <v>128</v>
      </c>
      <c r="D308">
        <f>IFERROR(VLOOKUP($A308,图纸材料表!$A:$E,COLUMN(图纸材料表!D306),1),"")</f>
        <v>0</v>
      </c>
      <c r="E308">
        <f>IFERROR(VLOOKUP($A308,图纸材料表!$A:$E,COLUMN(图纸材料表!E306),1),"")</f>
        <v>83</v>
      </c>
    </row>
    <row r="309" spans="1:5">
      <c r="A309">
        <f>IF(ROW()-2&lt;=COUNT(图纸材料表!B:B),ROW()-2,"")</f>
        <v>307</v>
      </c>
      <c r="B309">
        <f>IFERROR(VLOOKUP($A309,图纸材料表!$A:$E,COLUMN(图纸材料表!B307),1),"")</f>
        <v>32</v>
      </c>
      <c r="C309">
        <f>IFERROR(VLOOKUP($A309,图纸材料表!$A:$E,COLUMN(图纸材料表!C307),1),"")</f>
        <v>135</v>
      </c>
      <c r="D309">
        <f>IFERROR(VLOOKUP($A309,图纸材料表!$A:$E,COLUMN(图纸材料表!D307),1),"")</f>
        <v>0</v>
      </c>
      <c r="E309">
        <f>IFERROR(VLOOKUP($A309,图纸材料表!$A:$E,COLUMN(图纸材料表!E307),1),"")</f>
        <v>16</v>
      </c>
    </row>
    <row r="310" spans="1:5">
      <c r="A310">
        <f>IF(ROW()-2&lt;=COUNT(图纸材料表!B:B),ROW()-2,"")</f>
        <v>308</v>
      </c>
      <c r="B310">
        <f>IFERROR(VLOOKUP($A310,图纸材料表!$A:$E,COLUMN(图纸材料表!B308),1),"")</f>
        <v>33</v>
      </c>
      <c r="C310">
        <f>IFERROR(VLOOKUP($A310,图纸材料表!$A:$E,COLUMN(图纸材料表!C308),1),"")</f>
        <v>2</v>
      </c>
      <c r="D310">
        <f>IFERROR(VLOOKUP($A310,图纸材料表!$A:$E,COLUMN(图纸材料表!D308),1),"")</f>
        <v>0</v>
      </c>
      <c r="E310">
        <f>IFERROR(VLOOKUP($A310,图纸材料表!$A:$E,COLUMN(图纸材料表!E308),1),"")</f>
        <v>15</v>
      </c>
    </row>
    <row r="311" spans="1:5">
      <c r="A311">
        <f>IF(ROW()-2&lt;=COUNT(图纸材料表!B:B),ROW()-2,"")</f>
        <v>309</v>
      </c>
      <c r="B311">
        <f>IFERROR(VLOOKUP($A311,图纸材料表!$A:$E,COLUMN(图纸材料表!B309),1),"")</f>
        <v>33</v>
      </c>
      <c r="C311">
        <f>IFERROR(VLOOKUP($A311,图纸材料表!$A:$E,COLUMN(图纸材料表!C309),1),"")</f>
        <v>4</v>
      </c>
      <c r="D311">
        <f>IFERROR(VLOOKUP($A311,图纸材料表!$A:$E,COLUMN(图纸材料表!D309),1),"")</f>
        <v>0</v>
      </c>
      <c r="E311">
        <f>IFERROR(VLOOKUP($A311,图纸材料表!$A:$E,COLUMN(图纸材料表!E309),1),"")</f>
        <v>68</v>
      </c>
    </row>
    <row r="312" spans="1:5">
      <c r="A312">
        <f>IF(ROW()-2&lt;=COUNT(图纸材料表!B:B),ROW()-2,"")</f>
        <v>310</v>
      </c>
      <c r="B312">
        <f>IFERROR(VLOOKUP($A312,图纸材料表!$A:$E,COLUMN(图纸材料表!B310),1),"")</f>
        <v>33</v>
      </c>
      <c r="C312">
        <f>IFERROR(VLOOKUP($A312,图纸材料表!$A:$E,COLUMN(图纸材料表!C310),1),"")</f>
        <v>5</v>
      </c>
      <c r="D312">
        <f>IFERROR(VLOOKUP($A312,图纸材料表!$A:$E,COLUMN(图纸材料表!D310),1),"")</f>
        <v>0</v>
      </c>
      <c r="E312">
        <f>IFERROR(VLOOKUP($A312,图纸材料表!$A:$E,COLUMN(图纸材料表!E310),1),"")</f>
        <v>50</v>
      </c>
    </row>
    <row r="313" spans="1:5">
      <c r="A313">
        <f>IF(ROW()-2&lt;=COUNT(图纸材料表!B:B),ROW()-2,"")</f>
        <v>311</v>
      </c>
      <c r="B313">
        <f>IFERROR(VLOOKUP($A313,图纸材料表!$A:$E,COLUMN(图纸材料表!B311),1),"")</f>
        <v>33</v>
      </c>
      <c r="C313">
        <f>IFERROR(VLOOKUP($A313,图纸材料表!$A:$E,COLUMN(图纸材料表!C311),1),"")</f>
        <v>5</v>
      </c>
      <c r="D313">
        <f>IFERROR(VLOOKUP($A313,图纸材料表!$A:$E,COLUMN(图纸材料表!D311),1),"")</f>
        <v>1</v>
      </c>
      <c r="E313">
        <f>IFERROR(VLOOKUP($A313,图纸材料表!$A:$E,COLUMN(图纸材料表!E311),1),"")</f>
        <v>25</v>
      </c>
    </row>
    <row r="314" spans="1:5">
      <c r="A314">
        <f>IF(ROW()-2&lt;=COUNT(图纸材料表!B:B),ROW()-2,"")</f>
        <v>312</v>
      </c>
      <c r="B314">
        <f>IFERROR(VLOOKUP($A314,图纸材料表!$A:$E,COLUMN(图纸材料表!B312),1),"")</f>
        <v>33</v>
      </c>
      <c r="C314">
        <f>IFERROR(VLOOKUP($A314,图纸材料表!$A:$E,COLUMN(图纸材料表!C312),1),"")</f>
        <v>5</v>
      </c>
      <c r="D314">
        <f>IFERROR(VLOOKUP($A314,图纸材料表!$A:$E,COLUMN(图纸材料表!D312),1),"")</f>
        <v>2</v>
      </c>
      <c r="E314">
        <f>IFERROR(VLOOKUP($A314,图纸材料表!$A:$E,COLUMN(图纸材料表!E312),1),"")</f>
        <v>45</v>
      </c>
    </row>
    <row r="315" spans="1:5">
      <c r="A315">
        <f>IF(ROW()-2&lt;=COUNT(图纸材料表!B:B),ROW()-2,"")</f>
        <v>313</v>
      </c>
      <c r="B315">
        <f>IFERROR(VLOOKUP($A315,图纸材料表!$A:$E,COLUMN(图纸材料表!B313),1),"")</f>
        <v>33</v>
      </c>
      <c r="C315">
        <f>IFERROR(VLOOKUP($A315,图纸材料表!$A:$E,COLUMN(图纸材料表!C313),1),"")</f>
        <v>17</v>
      </c>
      <c r="D315">
        <f>IFERROR(VLOOKUP($A315,图纸材料表!$A:$E,COLUMN(图纸材料表!D313),1),"")</f>
        <v>2</v>
      </c>
      <c r="E315">
        <f>IFERROR(VLOOKUP($A315,图纸材料表!$A:$E,COLUMN(图纸材料表!E313),1),"")</f>
        <v>157</v>
      </c>
    </row>
    <row r="316" spans="1:5">
      <c r="A316">
        <f>IF(ROW()-2&lt;=COUNT(图纸材料表!B:B),ROW()-2,"")</f>
        <v>314</v>
      </c>
      <c r="B316">
        <f>IFERROR(VLOOKUP($A316,图纸材料表!$A:$E,COLUMN(图纸材料表!B314),1),"")</f>
        <v>33</v>
      </c>
      <c r="C316">
        <f>IFERROR(VLOOKUP($A316,图纸材料表!$A:$E,COLUMN(图纸材料表!C314),1),"")</f>
        <v>18</v>
      </c>
      <c r="D316">
        <f>IFERROR(VLOOKUP($A316,图纸材料表!$A:$E,COLUMN(图纸材料表!D314),1),"")</f>
        <v>0</v>
      </c>
      <c r="E316">
        <f>IFERROR(VLOOKUP($A316,图纸材料表!$A:$E,COLUMN(图纸材料表!E314),1),"")</f>
        <v>58</v>
      </c>
    </row>
    <row r="317" spans="1:5">
      <c r="A317">
        <f>IF(ROW()-2&lt;=COUNT(图纸材料表!B:B),ROW()-2,"")</f>
        <v>315</v>
      </c>
      <c r="B317">
        <f>IFERROR(VLOOKUP($A317,图纸材料表!$A:$E,COLUMN(图纸材料表!B315),1),"")</f>
        <v>33</v>
      </c>
      <c r="C317">
        <f>IFERROR(VLOOKUP($A317,图纸材料表!$A:$E,COLUMN(图纸材料表!C315),1),"")</f>
        <v>44</v>
      </c>
      <c r="D317">
        <f>IFERROR(VLOOKUP($A317,图纸材料表!$A:$E,COLUMN(图纸材料表!D315),1),"")</f>
        <v>0</v>
      </c>
      <c r="E317">
        <f>IFERROR(VLOOKUP($A317,图纸材料表!$A:$E,COLUMN(图纸材料表!E315),1),"")</f>
        <v>15</v>
      </c>
    </row>
    <row r="318" spans="1:5">
      <c r="A318">
        <f>IF(ROW()-2&lt;=COUNT(图纸材料表!B:B),ROW()-2,"")</f>
        <v>316</v>
      </c>
      <c r="B318">
        <f>IFERROR(VLOOKUP($A318,图纸材料表!$A:$E,COLUMN(图纸材料表!B316),1),"")</f>
        <v>33</v>
      </c>
      <c r="C318">
        <f>IFERROR(VLOOKUP($A318,图纸材料表!$A:$E,COLUMN(图纸材料表!C316),1),"")</f>
        <v>53</v>
      </c>
      <c r="D318">
        <f>IFERROR(VLOOKUP($A318,图纸材料表!$A:$E,COLUMN(图纸材料表!D316),1),"")</f>
        <v>0</v>
      </c>
      <c r="E318">
        <f>IFERROR(VLOOKUP($A318,图纸材料表!$A:$E,COLUMN(图纸材料表!E316),1),"")</f>
        <v>3</v>
      </c>
    </row>
    <row r="319" spans="1:5">
      <c r="A319">
        <f>IF(ROW()-2&lt;=COUNT(图纸材料表!B:B),ROW()-2,"")</f>
        <v>317</v>
      </c>
      <c r="B319">
        <f>IFERROR(VLOOKUP($A319,图纸材料表!$A:$E,COLUMN(图纸材料表!B317),1),"")</f>
        <v>33</v>
      </c>
      <c r="C319">
        <f>IFERROR(VLOOKUP($A319,图纸材料表!$A:$E,COLUMN(图纸材料表!C317),1),"")</f>
        <v>324</v>
      </c>
      <c r="D319">
        <f>IFERROR(VLOOKUP($A319,图纸材料表!$A:$E,COLUMN(图纸材料表!D317),1),"")</f>
        <v>0</v>
      </c>
      <c r="E319">
        <f>IFERROR(VLOOKUP($A319,图纸材料表!$A:$E,COLUMN(图纸材料表!E317),1),"")</f>
        <v>3</v>
      </c>
    </row>
    <row r="320" spans="1:5">
      <c r="A320">
        <f>IF(ROW()-2&lt;=COUNT(图纸材料表!B:B),ROW()-2,"")</f>
        <v>318</v>
      </c>
      <c r="B320">
        <f>IFERROR(VLOOKUP($A320,图纸材料表!$A:$E,COLUMN(图纸材料表!B318),1),"")</f>
        <v>33</v>
      </c>
      <c r="C320">
        <f>IFERROR(VLOOKUP($A320,图纸材料表!$A:$E,COLUMN(图纸材料表!C318),1),"")</f>
        <v>67</v>
      </c>
      <c r="D320">
        <f>IFERROR(VLOOKUP($A320,图纸材料表!$A:$E,COLUMN(图纸材料表!D318),1),"")</f>
        <v>0</v>
      </c>
      <c r="E320">
        <f>IFERROR(VLOOKUP($A320,图纸材料表!$A:$E,COLUMN(图纸材料表!E318),1),"")</f>
        <v>88</v>
      </c>
    </row>
    <row r="321" spans="1:5">
      <c r="A321">
        <f>IF(ROW()-2&lt;=COUNT(图纸材料表!B:B),ROW()-2,"")</f>
        <v>319</v>
      </c>
      <c r="B321">
        <f>IFERROR(VLOOKUP($A321,图纸材料表!$A:$E,COLUMN(图纸材料表!B319),1),"")</f>
        <v>33</v>
      </c>
      <c r="C321">
        <f>IFERROR(VLOOKUP($A321,图纸材料表!$A:$E,COLUMN(图纸材料表!C319),1),"")</f>
        <v>85</v>
      </c>
      <c r="D321">
        <f>IFERROR(VLOOKUP($A321,图纸材料表!$A:$E,COLUMN(图纸材料表!D319),1),"")</f>
        <v>0</v>
      </c>
      <c r="E321">
        <f>IFERROR(VLOOKUP($A321,图纸材料表!$A:$E,COLUMN(图纸材料表!E319),1),"")</f>
        <v>5</v>
      </c>
    </row>
    <row r="322" spans="1:5">
      <c r="A322">
        <f>IF(ROW()-2&lt;=COUNT(图纸材料表!B:B),ROW()-2,"")</f>
        <v>320</v>
      </c>
      <c r="B322">
        <f>IFERROR(VLOOKUP($A322,图纸材料表!$A:$E,COLUMN(图纸材料表!B320),1),"")</f>
        <v>33</v>
      </c>
      <c r="C322">
        <f>IFERROR(VLOOKUP($A322,图纸材料表!$A:$E,COLUMN(图纸材料表!C320),1),"")</f>
        <v>96</v>
      </c>
      <c r="D322">
        <f>IFERROR(VLOOKUP($A322,图纸材料表!$A:$E,COLUMN(图纸材料表!D320),1),"")</f>
        <v>0</v>
      </c>
      <c r="E322">
        <f>IFERROR(VLOOKUP($A322,图纸材料表!$A:$E,COLUMN(图纸材料表!E320),1),"")</f>
        <v>15</v>
      </c>
    </row>
    <row r="323" spans="1:5">
      <c r="A323">
        <f>IF(ROW()-2&lt;=COUNT(图纸材料表!B:B),ROW()-2,"")</f>
        <v>321</v>
      </c>
      <c r="B323">
        <f>IFERROR(VLOOKUP($A323,图纸材料表!$A:$E,COLUMN(图纸材料表!B321),1),"")</f>
        <v>33</v>
      </c>
      <c r="C323">
        <f>IFERROR(VLOOKUP($A323,图纸材料表!$A:$E,COLUMN(图纸材料表!C321),1),"")</f>
        <v>98</v>
      </c>
      <c r="D323">
        <f>IFERROR(VLOOKUP($A323,图纸材料表!$A:$E,COLUMN(图纸材料表!D321),1),"")</f>
        <v>0</v>
      </c>
      <c r="E323">
        <f>IFERROR(VLOOKUP($A323,图纸材料表!$A:$E,COLUMN(图纸材料表!E321),1),"")</f>
        <v>191</v>
      </c>
    </row>
    <row r="324" spans="1:5">
      <c r="A324">
        <f>IF(ROW()-2&lt;=COUNT(图纸材料表!B:B),ROW()-2,"")</f>
        <v>322</v>
      </c>
      <c r="B324">
        <f>IFERROR(VLOOKUP($A324,图纸材料表!$A:$E,COLUMN(图纸材料表!B322),1),"")</f>
        <v>33</v>
      </c>
      <c r="C324">
        <f>IFERROR(VLOOKUP($A324,图纸材料表!$A:$E,COLUMN(图纸材料表!C322),1),"")</f>
        <v>126</v>
      </c>
      <c r="D324">
        <f>IFERROR(VLOOKUP($A324,图纸材料表!$A:$E,COLUMN(图纸材料表!D322),1),"")</f>
        <v>2</v>
      </c>
      <c r="E324">
        <f>IFERROR(VLOOKUP($A324,图纸材料表!$A:$E,COLUMN(图纸材料表!E322),1),"")</f>
        <v>25</v>
      </c>
    </row>
    <row r="325" spans="1:5">
      <c r="A325">
        <f>IF(ROW()-2&lt;=COUNT(图纸材料表!B:B),ROW()-2,"")</f>
        <v>323</v>
      </c>
      <c r="B325">
        <f>IFERROR(VLOOKUP($A325,图纸材料表!$A:$E,COLUMN(图纸材料表!B323),1),"")</f>
        <v>33</v>
      </c>
      <c r="C325">
        <f>IFERROR(VLOOKUP($A325,图纸材料表!$A:$E,COLUMN(图纸材料表!C323),1),"")</f>
        <v>128</v>
      </c>
      <c r="D325">
        <f>IFERROR(VLOOKUP($A325,图纸材料表!$A:$E,COLUMN(图纸材料表!D323),1),"")</f>
        <v>0</v>
      </c>
      <c r="E325">
        <f>IFERROR(VLOOKUP($A325,图纸材料表!$A:$E,COLUMN(图纸材料表!E323),1),"")</f>
        <v>24</v>
      </c>
    </row>
    <row r="326" spans="1:5">
      <c r="A326">
        <f>IF(ROW()-2&lt;=COUNT(图纸材料表!B:B),ROW()-2,"")</f>
        <v>324</v>
      </c>
      <c r="B326">
        <f>IFERROR(VLOOKUP($A326,图纸材料表!$A:$E,COLUMN(图纸材料表!B324),1),"")</f>
        <v>33</v>
      </c>
      <c r="C326">
        <f>IFERROR(VLOOKUP($A326,图纸材料表!$A:$E,COLUMN(图纸材料表!C324),1),"")</f>
        <v>134</v>
      </c>
      <c r="D326">
        <f>IFERROR(VLOOKUP($A326,图纸材料表!$A:$E,COLUMN(图纸材料表!D324),1),"")</f>
        <v>0</v>
      </c>
      <c r="E326">
        <f>IFERROR(VLOOKUP($A326,图纸材料表!$A:$E,COLUMN(图纸材料表!E324),1),"")</f>
        <v>100</v>
      </c>
    </row>
    <row r="327" spans="1:5">
      <c r="A327">
        <f>IF(ROW()-2&lt;=COUNT(图纸材料表!B:B),ROW()-2,"")</f>
        <v>325</v>
      </c>
      <c r="B327">
        <f>IFERROR(VLOOKUP($A327,图纸材料表!$A:$E,COLUMN(图纸材料表!B325),1),"")</f>
        <v>33</v>
      </c>
      <c r="C327">
        <f>IFERROR(VLOOKUP($A327,图纸材料表!$A:$E,COLUMN(图纸材料表!C325),1),"")</f>
        <v>135</v>
      </c>
      <c r="D327">
        <f>IFERROR(VLOOKUP($A327,图纸材料表!$A:$E,COLUMN(图纸材料表!D325),1),"")</f>
        <v>0</v>
      </c>
      <c r="E327">
        <f>IFERROR(VLOOKUP($A327,图纸材料表!$A:$E,COLUMN(图纸材料表!E325),1),"")</f>
        <v>14</v>
      </c>
    </row>
    <row r="328" spans="1:5">
      <c r="A328">
        <f>IF(ROW()-2&lt;=COUNT(图纸材料表!B:B),ROW()-2,"")</f>
        <v>326</v>
      </c>
      <c r="B328">
        <f>IFERROR(VLOOKUP($A328,图纸材料表!$A:$E,COLUMN(图纸材料表!B326),1),"")</f>
        <v>33</v>
      </c>
      <c r="C328">
        <f>IFERROR(VLOOKUP($A328,图纸材料表!$A:$E,COLUMN(图纸材料表!C326),1),"")</f>
        <v>139</v>
      </c>
      <c r="D328">
        <f>IFERROR(VLOOKUP($A328,图纸材料表!$A:$E,COLUMN(图纸材料表!D326),1),"")</f>
        <v>1</v>
      </c>
      <c r="E328">
        <f>IFERROR(VLOOKUP($A328,图纸材料表!$A:$E,COLUMN(图纸材料表!E326),1),"")</f>
        <v>30</v>
      </c>
    </row>
    <row r="329" spans="1:5">
      <c r="A329">
        <f>IF(ROW()-2&lt;=COUNT(图纸材料表!B:B),ROW()-2,"")</f>
        <v>327</v>
      </c>
      <c r="B329">
        <f>IFERROR(VLOOKUP($A329,图纸材料表!$A:$E,COLUMN(图纸材料表!B327),1),"")</f>
        <v>33</v>
      </c>
      <c r="C329">
        <f>IFERROR(VLOOKUP($A329,图纸材料表!$A:$E,COLUMN(图纸材料表!C327),1),"")</f>
        <v>160</v>
      </c>
      <c r="D329">
        <f>IFERROR(VLOOKUP($A329,图纸材料表!$A:$E,COLUMN(图纸材料表!D327),1),"")</f>
        <v>1</v>
      </c>
      <c r="E329">
        <f>IFERROR(VLOOKUP($A329,图纸材料表!$A:$E,COLUMN(图纸材料表!E327),1),"")</f>
        <v>14</v>
      </c>
    </row>
    <row r="330" spans="1:5">
      <c r="A330">
        <f>IF(ROW()-2&lt;=COUNT(图纸材料表!B:B),ROW()-2,"")</f>
        <v>328</v>
      </c>
      <c r="B330">
        <f>IFERROR(VLOOKUP($A330,图纸材料表!$A:$E,COLUMN(图纸材料表!B328),1),"")</f>
        <v>34</v>
      </c>
      <c r="C330">
        <f>IFERROR(VLOOKUP($A330,图纸材料表!$A:$E,COLUMN(图纸材料表!C328),1),"")</f>
        <v>5</v>
      </c>
      <c r="D330">
        <f>IFERROR(VLOOKUP($A330,图纸材料表!$A:$E,COLUMN(图纸材料表!D328),1),"")</f>
        <v>0</v>
      </c>
      <c r="E330">
        <f>IFERROR(VLOOKUP($A330,图纸材料表!$A:$E,COLUMN(图纸材料表!E328),1),"")</f>
        <v>105</v>
      </c>
    </row>
    <row r="331" spans="1:5">
      <c r="A331">
        <f>IF(ROW()-2&lt;=COUNT(图纸材料表!B:B),ROW()-2,"")</f>
        <v>329</v>
      </c>
      <c r="B331">
        <f>IFERROR(VLOOKUP($A331,图纸材料表!$A:$E,COLUMN(图纸材料表!B329),1),"")</f>
        <v>34</v>
      </c>
      <c r="C331">
        <f>IFERROR(VLOOKUP($A331,图纸材料表!$A:$E,COLUMN(图纸材料表!C329),1),"")</f>
        <v>5</v>
      </c>
      <c r="D331">
        <f>IFERROR(VLOOKUP($A331,图纸材料表!$A:$E,COLUMN(图纸材料表!D329),1),"")</f>
        <v>2</v>
      </c>
      <c r="E331">
        <f>IFERROR(VLOOKUP($A331,图纸材料表!$A:$E,COLUMN(图纸材料表!E329),1),"")</f>
        <v>93</v>
      </c>
    </row>
    <row r="332" spans="1:5">
      <c r="A332">
        <f>IF(ROW()-2&lt;=COUNT(图纸材料表!B:B),ROW()-2,"")</f>
        <v>330</v>
      </c>
      <c r="B332">
        <f>IFERROR(VLOOKUP($A332,图纸材料表!$A:$E,COLUMN(图纸材料表!B330),1),"")</f>
        <v>34</v>
      </c>
      <c r="C332">
        <f>IFERROR(VLOOKUP($A332,图纸材料表!$A:$E,COLUMN(图纸材料表!C330),1),"")</f>
        <v>53</v>
      </c>
      <c r="D332">
        <f>IFERROR(VLOOKUP($A332,图纸材料表!$A:$E,COLUMN(图纸材料表!D330),1),"")</f>
        <v>0</v>
      </c>
      <c r="E332">
        <f>IFERROR(VLOOKUP($A332,图纸材料表!$A:$E,COLUMN(图纸材料表!E330),1),"")</f>
        <v>267</v>
      </c>
    </row>
    <row r="333" spans="1:5">
      <c r="A333">
        <f>IF(ROW()-2&lt;=COUNT(图纸材料表!B:B),ROW()-2,"")</f>
        <v>331</v>
      </c>
      <c r="B333">
        <f>IFERROR(VLOOKUP($A333,图纸材料表!$A:$E,COLUMN(图纸材料表!B331),1),"")</f>
        <v>34</v>
      </c>
      <c r="C333">
        <f>IFERROR(VLOOKUP($A333,图纸材料表!$A:$E,COLUMN(图纸材料表!C331),1),"")</f>
        <v>65</v>
      </c>
      <c r="D333">
        <f>IFERROR(VLOOKUP($A333,图纸材料表!$A:$E,COLUMN(图纸材料表!D331),1),"")</f>
        <v>0</v>
      </c>
      <c r="E333">
        <f>IFERROR(VLOOKUP($A333,图纸材料表!$A:$E,COLUMN(图纸材料表!E331),1),"")</f>
        <v>42</v>
      </c>
    </row>
    <row r="334" spans="1:5">
      <c r="A334">
        <f>IF(ROW()-2&lt;=COUNT(图纸材料表!B:B),ROW()-2,"")</f>
        <v>332</v>
      </c>
      <c r="B334">
        <f>IFERROR(VLOOKUP($A334,图纸材料表!$A:$E,COLUMN(图纸材料表!B332),1),"")</f>
        <v>34</v>
      </c>
      <c r="C334">
        <f>IFERROR(VLOOKUP($A334,图纸材料表!$A:$E,COLUMN(图纸材料表!C332),1),"")</f>
        <v>85</v>
      </c>
      <c r="D334">
        <f>IFERROR(VLOOKUP($A334,图纸材料表!$A:$E,COLUMN(图纸材料表!D332),1),"")</f>
        <v>0</v>
      </c>
      <c r="E334">
        <f>IFERROR(VLOOKUP($A334,图纸材料表!$A:$E,COLUMN(图纸材料表!E332),1),"")</f>
        <v>83</v>
      </c>
    </row>
    <row r="335" spans="1:5">
      <c r="A335">
        <f>IF(ROW()-2&lt;=COUNT(图纸材料表!B:B),ROW()-2,"")</f>
        <v>333</v>
      </c>
      <c r="B335">
        <f>IFERROR(VLOOKUP($A335,图纸材料表!$A:$E,COLUMN(图纸材料表!B333),1),"")</f>
        <v>34</v>
      </c>
      <c r="C335">
        <f>IFERROR(VLOOKUP($A335,图纸材料表!$A:$E,COLUMN(图纸材料表!C333),1),"")</f>
        <v>96</v>
      </c>
      <c r="D335">
        <f>IFERROR(VLOOKUP($A335,图纸材料表!$A:$E,COLUMN(图纸材料表!D333),1),"")</f>
        <v>0</v>
      </c>
      <c r="E335">
        <f>IFERROR(VLOOKUP($A335,图纸材料表!$A:$E,COLUMN(图纸材料表!E333),1),"")</f>
        <v>25</v>
      </c>
    </row>
    <row r="336" spans="1:5">
      <c r="A336">
        <f>IF(ROW()-2&lt;=COUNT(图纸材料表!B:B),ROW()-2,"")</f>
        <v>334</v>
      </c>
      <c r="B336">
        <f>IFERROR(VLOOKUP($A336,图纸材料表!$A:$E,COLUMN(图纸材料表!B334),1),"")</f>
        <v>34</v>
      </c>
      <c r="C336">
        <f>IFERROR(VLOOKUP($A336,图纸材料表!$A:$E,COLUMN(图纸材料表!C334),1),"")</f>
        <v>98</v>
      </c>
      <c r="D336">
        <f>IFERROR(VLOOKUP($A336,图纸材料表!$A:$E,COLUMN(图纸材料表!D334),1),"")</f>
        <v>0</v>
      </c>
      <c r="E336">
        <f>IFERROR(VLOOKUP($A336,图纸材料表!$A:$E,COLUMN(图纸材料表!E334),1),"")</f>
        <v>242</v>
      </c>
    </row>
    <row r="337" spans="1:5">
      <c r="A337">
        <f>IF(ROW()-2&lt;=COUNT(图纸材料表!B:B),ROW()-2,"")</f>
        <v>335</v>
      </c>
      <c r="B337">
        <f>IFERROR(VLOOKUP($A337,图纸材料表!$A:$E,COLUMN(图纸材料表!B335),1),"")</f>
        <v>34</v>
      </c>
      <c r="C337">
        <f>IFERROR(VLOOKUP($A337,图纸材料表!$A:$E,COLUMN(图纸材料表!C335),1),"")</f>
        <v>109</v>
      </c>
      <c r="D337">
        <f>IFERROR(VLOOKUP($A337,图纸材料表!$A:$E,COLUMN(图纸材料表!D335),1),"")</f>
        <v>0</v>
      </c>
      <c r="E337">
        <f>IFERROR(VLOOKUP($A337,图纸材料表!$A:$E,COLUMN(图纸材料表!E335),1),"")</f>
        <v>320</v>
      </c>
    </row>
    <row r="338" spans="1:5">
      <c r="A338">
        <f>IF(ROW()-2&lt;=COUNT(图纸材料表!B:B),ROW()-2,"")</f>
        <v>336</v>
      </c>
      <c r="B338">
        <f>IFERROR(VLOOKUP($A338,图纸材料表!$A:$E,COLUMN(图纸材料表!B336),1),"")</f>
        <v>34</v>
      </c>
      <c r="C338">
        <f>IFERROR(VLOOKUP($A338,图纸材料表!$A:$E,COLUMN(图纸材料表!C336),1),"")</f>
        <v>126</v>
      </c>
      <c r="D338">
        <f>IFERROR(VLOOKUP($A338,图纸材料表!$A:$E,COLUMN(图纸材料表!D336),1),"")</f>
        <v>0</v>
      </c>
      <c r="E338">
        <f>IFERROR(VLOOKUP($A338,图纸材料表!$A:$E,COLUMN(图纸材料表!E336),1),"")</f>
        <v>19</v>
      </c>
    </row>
    <row r="339" spans="1:5">
      <c r="A339">
        <f>IF(ROW()-2&lt;=COUNT(图纸材料表!B:B),ROW()-2,"")</f>
        <v>337</v>
      </c>
      <c r="B339">
        <f>IFERROR(VLOOKUP($A339,图纸材料表!$A:$E,COLUMN(图纸材料表!B337),1),"")</f>
        <v>34</v>
      </c>
      <c r="C339">
        <f>IFERROR(VLOOKUP($A339,图纸材料表!$A:$E,COLUMN(图纸材料表!C337),1),"")</f>
        <v>139</v>
      </c>
      <c r="D339">
        <f>IFERROR(VLOOKUP($A339,图纸材料表!$A:$E,COLUMN(图纸材料表!D337),1),"")</f>
        <v>0</v>
      </c>
      <c r="E339">
        <f>IFERROR(VLOOKUP($A339,图纸材料表!$A:$E,COLUMN(图纸材料表!E337),1),"")</f>
        <v>4</v>
      </c>
    </row>
    <row r="340" spans="1:5">
      <c r="A340">
        <f>IF(ROW()-2&lt;=COUNT(图纸材料表!B:B),ROW()-2,"")</f>
        <v>338</v>
      </c>
      <c r="B340">
        <f>IFERROR(VLOOKUP($A340,图纸材料表!$A:$E,COLUMN(图纸材料表!B338),1),"")</f>
        <v>34</v>
      </c>
      <c r="C340">
        <f>IFERROR(VLOOKUP($A340,图纸材料表!$A:$E,COLUMN(图纸材料表!C338),1),"")</f>
        <v>160</v>
      </c>
      <c r="D340">
        <f>IFERROR(VLOOKUP($A340,图纸材料表!$A:$E,COLUMN(图纸材料表!D338),1),"")</f>
        <v>1</v>
      </c>
      <c r="E340">
        <f>IFERROR(VLOOKUP($A340,图纸材料表!$A:$E,COLUMN(图纸材料表!E338),1),"")</f>
        <v>36</v>
      </c>
    </row>
    <row r="341" spans="1:5">
      <c r="A341">
        <f>IF(ROW()-2&lt;=COUNT(图纸材料表!B:B),ROW()-2,"")</f>
        <v>339</v>
      </c>
      <c r="B341">
        <f>IFERROR(VLOOKUP($A341,图纸材料表!$A:$E,COLUMN(图纸材料表!B339),1),"")</f>
        <v>34</v>
      </c>
      <c r="C341">
        <f>IFERROR(VLOOKUP($A341,图纸材料表!$A:$E,COLUMN(图纸材料表!C339),1),"")</f>
        <v>162</v>
      </c>
      <c r="D341">
        <f>IFERROR(VLOOKUP($A341,图纸材料表!$A:$E,COLUMN(图纸材料表!D339),1),"")</f>
        <v>1</v>
      </c>
      <c r="E341">
        <f>IFERROR(VLOOKUP($A341,图纸材料表!$A:$E,COLUMN(图纸材料表!E339),1),"")</f>
        <v>557</v>
      </c>
    </row>
    <row r="342" spans="1:5">
      <c r="A342">
        <f>IF(ROW()-2&lt;=COUNT(图纸材料表!B:B),ROW()-2,"")</f>
        <v>340</v>
      </c>
      <c r="B342">
        <f>IFERROR(VLOOKUP($A342,图纸材料表!$A:$E,COLUMN(图纸材料表!B340),1),"")</f>
        <v>35</v>
      </c>
      <c r="C342">
        <f>IFERROR(VLOOKUP($A342,图纸材料表!$A:$E,COLUMN(图纸材料表!C340),1),"")</f>
        <v>2</v>
      </c>
      <c r="D342">
        <f>IFERROR(VLOOKUP($A342,图纸材料表!$A:$E,COLUMN(图纸材料表!D340),1),"")</f>
        <v>0</v>
      </c>
      <c r="E342">
        <f>IFERROR(VLOOKUP($A342,图纸材料表!$A:$E,COLUMN(图纸材料表!E340),1),"")</f>
        <v>3</v>
      </c>
    </row>
    <row r="343" spans="1:5">
      <c r="A343">
        <f>IF(ROW()-2&lt;=COUNT(图纸材料表!B:B),ROW()-2,"")</f>
        <v>341</v>
      </c>
      <c r="B343">
        <f>IFERROR(VLOOKUP($A343,图纸材料表!$A:$E,COLUMN(图纸材料表!B341),1),"")</f>
        <v>35</v>
      </c>
      <c r="C343">
        <f>IFERROR(VLOOKUP($A343,图纸材料表!$A:$E,COLUMN(图纸材料表!C341),1),"")</f>
        <v>3</v>
      </c>
      <c r="D343">
        <f>IFERROR(VLOOKUP($A343,图纸材料表!$A:$E,COLUMN(图纸材料表!D341),1),"")</f>
        <v>0</v>
      </c>
      <c r="E343">
        <f>IFERROR(VLOOKUP($A343,图纸材料表!$A:$E,COLUMN(图纸材料表!E341),1),"")</f>
        <v>26</v>
      </c>
    </row>
    <row r="344" spans="1:5">
      <c r="A344">
        <f>IF(ROW()-2&lt;=COUNT(图纸材料表!B:B),ROW()-2,"")</f>
        <v>342</v>
      </c>
      <c r="B344">
        <f>IFERROR(VLOOKUP($A344,图纸材料表!$A:$E,COLUMN(图纸材料表!B342),1),"")</f>
        <v>35</v>
      </c>
      <c r="C344">
        <f>IFERROR(VLOOKUP($A344,图纸材料表!$A:$E,COLUMN(图纸材料表!C342),1),"")</f>
        <v>4</v>
      </c>
      <c r="D344">
        <f>IFERROR(VLOOKUP($A344,图纸材料表!$A:$E,COLUMN(图纸材料表!D342),1),"")</f>
        <v>0</v>
      </c>
      <c r="E344">
        <f>IFERROR(VLOOKUP($A344,图纸材料表!$A:$E,COLUMN(图纸材料表!E342),1),"")</f>
        <v>161</v>
      </c>
    </row>
    <row r="345" spans="1:5">
      <c r="A345">
        <f>IF(ROW()-2&lt;=COUNT(图纸材料表!B:B),ROW()-2,"")</f>
        <v>343</v>
      </c>
      <c r="B345">
        <f>IFERROR(VLOOKUP($A345,图纸材料表!$A:$E,COLUMN(图纸材料表!B343),1),"")</f>
        <v>35</v>
      </c>
      <c r="C345">
        <f>IFERROR(VLOOKUP($A345,图纸材料表!$A:$E,COLUMN(图纸材料表!C343),1),"")</f>
        <v>5</v>
      </c>
      <c r="D345">
        <f>IFERROR(VLOOKUP($A345,图纸材料表!$A:$E,COLUMN(图纸材料表!D343),1),"")</f>
        <v>0</v>
      </c>
      <c r="E345">
        <f>IFERROR(VLOOKUP($A345,图纸材料表!$A:$E,COLUMN(图纸材料表!E343),1),"")</f>
        <v>123</v>
      </c>
    </row>
    <row r="346" spans="1:5">
      <c r="A346">
        <f>IF(ROW()-2&lt;=COUNT(图纸材料表!B:B),ROW()-2,"")</f>
        <v>344</v>
      </c>
      <c r="B346">
        <f>IFERROR(VLOOKUP($A346,图纸材料表!$A:$E,COLUMN(图纸材料表!B344),1),"")</f>
        <v>35</v>
      </c>
      <c r="C346">
        <f>IFERROR(VLOOKUP($A346,图纸材料表!$A:$E,COLUMN(图纸材料表!C344),1),"")</f>
        <v>5</v>
      </c>
      <c r="D346">
        <f>IFERROR(VLOOKUP($A346,图纸材料表!$A:$E,COLUMN(图纸材料表!D344),1),"")</f>
        <v>1</v>
      </c>
      <c r="E346">
        <f>IFERROR(VLOOKUP($A346,图纸材料表!$A:$E,COLUMN(图纸材料表!E344),1),"")</f>
        <v>102</v>
      </c>
    </row>
    <row r="347" spans="1:5">
      <c r="A347">
        <f>IF(ROW()-2&lt;=COUNT(图纸材料表!B:B),ROW()-2,"")</f>
        <v>345</v>
      </c>
      <c r="B347">
        <f>IFERROR(VLOOKUP($A347,图纸材料表!$A:$E,COLUMN(图纸材料表!B345),1),"")</f>
        <v>35</v>
      </c>
      <c r="C347">
        <f>IFERROR(VLOOKUP($A347,图纸材料表!$A:$E,COLUMN(图纸材料表!C345),1),"")</f>
        <v>5</v>
      </c>
      <c r="D347">
        <f>IFERROR(VLOOKUP($A347,图纸材料表!$A:$E,COLUMN(图纸材料表!D345),1),"")</f>
        <v>2</v>
      </c>
      <c r="E347">
        <f>IFERROR(VLOOKUP($A347,图纸材料表!$A:$E,COLUMN(图纸材料表!E345),1),"")</f>
        <v>170</v>
      </c>
    </row>
    <row r="348" spans="1:5">
      <c r="A348">
        <f>IF(ROW()-2&lt;=COUNT(图纸材料表!B:B),ROW()-2,"")</f>
        <v>346</v>
      </c>
      <c r="B348">
        <f>IFERROR(VLOOKUP($A348,图纸材料表!$A:$E,COLUMN(图纸材料表!B346),1),"")</f>
        <v>35</v>
      </c>
      <c r="C348">
        <f>IFERROR(VLOOKUP($A348,图纸材料表!$A:$E,COLUMN(图纸材料表!C346),1),"")</f>
        <v>17</v>
      </c>
      <c r="D348">
        <f>IFERROR(VLOOKUP($A348,图纸材料表!$A:$E,COLUMN(图纸材料表!D346),1),"")</f>
        <v>1</v>
      </c>
      <c r="E348">
        <f>IFERROR(VLOOKUP($A348,图纸材料表!$A:$E,COLUMN(图纸材料表!E346),1),"")</f>
        <v>37</v>
      </c>
    </row>
    <row r="349" spans="1:5">
      <c r="A349">
        <f>IF(ROW()-2&lt;=COUNT(图纸材料表!B:B),ROW()-2,"")</f>
        <v>347</v>
      </c>
      <c r="B349">
        <f>IFERROR(VLOOKUP($A349,图纸材料表!$A:$E,COLUMN(图纸材料表!B347),1),"")</f>
        <v>35</v>
      </c>
      <c r="C349">
        <f>IFERROR(VLOOKUP($A349,图纸材料表!$A:$E,COLUMN(图纸材料表!C347),1),"")</f>
        <v>18</v>
      </c>
      <c r="D349">
        <f>IFERROR(VLOOKUP($A349,图纸材料表!$A:$E,COLUMN(图纸材料表!D347),1),"")</f>
        <v>0</v>
      </c>
      <c r="E349">
        <f>IFERROR(VLOOKUP($A349,图纸材料表!$A:$E,COLUMN(图纸材料表!E347),1),"")</f>
        <v>30</v>
      </c>
    </row>
    <row r="350" spans="1:5">
      <c r="A350">
        <f>IF(ROW()-2&lt;=COUNT(图纸材料表!B:B),ROW()-2,"")</f>
        <v>348</v>
      </c>
      <c r="B350">
        <f>IFERROR(VLOOKUP($A350,图纸材料表!$A:$E,COLUMN(图纸材料表!B348),1),"")</f>
        <v>35</v>
      </c>
      <c r="C350">
        <f>IFERROR(VLOOKUP($A350,图纸材料表!$A:$E,COLUMN(图纸材料表!C348),1),"")</f>
        <v>18</v>
      </c>
      <c r="D350">
        <f>IFERROR(VLOOKUP($A350,图纸材料表!$A:$E,COLUMN(图纸材料表!D348),1),"")</f>
        <v>3</v>
      </c>
      <c r="E350">
        <f>IFERROR(VLOOKUP($A350,图纸材料表!$A:$E,COLUMN(图纸材料表!E348),1),"")</f>
        <v>17</v>
      </c>
    </row>
    <row r="351" spans="1:5">
      <c r="A351">
        <f>IF(ROW()-2&lt;=COUNT(图纸材料表!B:B),ROW()-2,"")</f>
        <v>349</v>
      </c>
      <c r="B351">
        <f>IFERROR(VLOOKUP($A351,图纸材料表!$A:$E,COLUMN(图纸材料表!B349),1),"")</f>
        <v>35</v>
      </c>
      <c r="C351">
        <f>IFERROR(VLOOKUP($A351,图纸材料表!$A:$E,COLUMN(图纸材料表!C349),1),"")</f>
        <v>53</v>
      </c>
      <c r="D351">
        <f>IFERROR(VLOOKUP($A351,图纸材料表!$A:$E,COLUMN(图纸材料表!D349),1),"")</f>
        <v>0</v>
      </c>
      <c r="E351">
        <f>IFERROR(VLOOKUP($A351,图纸材料表!$A:$E,COLUMN(图纸材料表!E349),1),"")</f>
        <v>15</v>
      </c>
    </row>
    <row r="352" spans="1:5">
      <c r="A352">
        <f>IF(ROW()-2&lt;=COUNT(图纸材料表!B:B),ROW()-2,"")</f>
        <v>350</v>
      </c>
      <c r="B352">
        <f>IFERROR(VLOOKUP($A352,图纸材料表!$A:$E,COLUMN(图纸材料表!B350),1),"")</f>
        <v>35</v>
      </c>
      <c r="C352">
        <f>IFERROR(VLOOKUP($A352,图纸材料表!$A:$E,COLUMN(图纸材料表!C350),1),"")</f>
        <v>65</v>
      </c>
      <c r="D352">
        <f>IFERROR(VLOOKUP($A352,图纸材料表!$A:$E,COLUMN(图纸材料表!D350),1),"")</f>
        <v>0</v>
      </c>
      <c r="E352">
        <f>IFERROR(VLOOKUP($A352,图纸材料表!$A:$E,COLUMN(图纸材料表!E350),1),"")</f>
        <v>5</v>
      </c>
    </row>
    <row r="353" spans="1:5">
      <c r="A353">
        <f>IF(ROW()-2&lt;=COUNT(图纸材料表!B:B),ROW()-2,"")</f>
        <v>351</v>
      </c>
      <c r="B353">
        <f>IFERROR(VLOOKUP($A353,图纸材料表!$A:$E,COLUMN(图纸材料表!B351),1),"")</f>
        <v>35</v>
      </c>
      <c r="C353">
        <f>IFERROR(VLOOKUP($A353,图纸材料表!$A:$E,COLUMN(图纸材料表!C351),1),"")</f>
        <v>96</v>
      </c>
      <c r="D353">
        <f>IFERROR(VLOOKUP($A353,图纸材料表!$A:$E,COLUMN(图纸材料表!D351),1),"")</f>
        <v>0</v>
      </c>
      <c r="E353">
        <f>IFERROR(VLOOKUP($A353,图纸材料表!$A:$E,COLUMN(图纸材料表!E351),1),"")</f>
        <v>1</v>
      </c>
    </row>
    <row r="354" spans="1:5">
      <c r="A354">
        <f>IF(ROW()-2&lt;=COUNT(图纸材料表!B:B),ROW()-2,"")</f>
        <v>352</v>
      </c>
      <c r="B354">
        <f>IFERROR(VLOOKUP($A354,图纸材料表!$A:$E,COLUMN(图纸材料表!B352),1),"")</f>
        <v>35</v>
      </c>
      <c r="C354">
        <f>IFERROR(VLOOKUP($A354,图纸材料表!$A:$E,COLUMN(图纸材料表!C352),1),"")</f>
        <v>126</v>
      </c>
      <c r="D354">
        <f>IFERROR(VLOOKUP($A354,图纸材料表!$A:$E,COLUMN(图纸材料表!D352),1),"")</f>
        <v>0</v>
      </c>
      <c r="E354">
        <f>IFERROR(VLOOKUP($A354,图纸材料表!$A:$E,COLUMN(图纸材料表!E352),1),"")</f>
        <v>26</v>
      </c>
    </row>
    <row r="355" spans="1:5">
      <c r="A355">
        <f>IF(ROW()-2&lt;=COUNT(图纸材料表!B:B),ROW()-2,"")</f>
        <v>353</v>
      </c>
      <c r="B355">
        <f>IFERROR(VLOOKUP($A355,图纸材料表!$A:$E,COLUMN(图纸材料表!B353),1),"")</f>
        <v>35</v>
      </c>
      <c r="C355">
        <f>IFERROR(VLOOKUP($A355,图纸材料表!$A:$E,COLUMN(图纸材料表!C353),1),"")</f>
        <v>126</v>
      </c>
      <c r="D355">
        <f>IFERROR(VLOOKUP($A355,图纸材料表!$A:$E,COLUMN(图纸材料表!D353),1),"")</f>
        <v>1</v>
      </c>
      <c r="E355">
        <f>IFERROR(VLOOKUP($A355,图纸材料表!$A:$E,COLUMN(图纸材料表!E353),1),"")</f>
        <v>7</v>
      </c>
    </row>
    <row r="356" spans="1:5">
      <c r="A356">
        <f>IF(ROW()-2&lt;=COUNT(图纸材料表!B:B),ROW()-2,"")</f>
        <v>354</v>
      </c>
      <c r="B356">
        <f>IFERROR(VLOOKUP($A356,图纸材料表!$A:$E,COLUMN(图纸材料表!B354),1),"")</f>
        <v>35</v>
      </c>
      <c r="C356">
        <f>IFERROR(VLOOKUP($A356,图纸材料表!$A:$E,COLUMN(图纸材料表!C354),1),"")</f>
        <v>126</v>
      </c>
      <c r="D356">
        <f>IFERROR(VLOOKUP($A356,图纸材料表!$A:$E,COLUMN(图纸材料表!D354),1),"")</f>
        <v>2</v>
      </c>
      <c r="E356">
        <f>IFERROR(VLOOKUP($A356,图纸材料表!$A:$E,COLUMN(图纸材料表!E354),1),"")</f>
        <v>49</v>
      </c>
    </row>
    <row r="357" spans="1:5">
      <c r="A357">
        <f>IF(ROW()-2&lt;=COUNT(图纸材料表!B:B),ROW()-2,"")</f>
        <v>355</v>
      </c>
      <c r="B357">
        <f>IFERROR(VLOOKUP($A357,图纸材料表!$A:$E,COLUMN(图纸材料表!B355),1),"")</f>
        <v>35</v>
      </c>
      <c r="C357">
        <f>IFERROR(VLOOKUP($A357,图纸材料表!$A:$E,COLUMN(图纸材料表!C355),1),"")</f>
        <v>126</v>
      </c>
      <c r="D357">
        <f>IFERROR(VLOOKUP($A357,图纸材料表!$A:$E,COLUMN(图纸材料表!D355),1),"")</f>
        <v>1</v>
      </c>
      <c r="E357">
        <f>IFERROR(VLOOKUP($A357,图纸材料表!$A:$E,COLUMN(图纸材料表!E355),1),"")</f>
        <v>16</v>
      </c>
    </row>
    <row r="358" spans="1:5">
      <c r="A358">
        <f>IF(ROW()-2&lt;=COUNT(图纸材料表!B:B),ROW()-2,"")</f>
        <v>356</v>
      </c>
      <c r="B358">
        <f>IFERROR(VLOOKUP($A358,图纸材料表!$A:$E,COLUMN(图纸材料表!B356),1),"")</f>
        <v>35</v>
      </c>
      <c r="C358">
        <f>IFERROR(VLOOKUP($A358,图纸材料表!$A:$E,COLUMN(图纸材料表!C356),1),"")</f>
        <v>126</v>
      </c>
      <c r="D358">
        <f>IFERROR(VLOOKUP($A358,图纸材料表!$A:$E,COLUMN(图纸材料表!D356),1),"")</f>
        <v>2</v>
      </c>
      <c r="E358">
        <f>IFERROR(VLOOKUP($A358,图纸材料表!$A:$E,COLUMN(图纸材料表!E356),1),"")</f>
        <v>48</v>
      </c>
    </row>
    <row r="359" spans="1:5">
      <c r="A359">
        <f>IF(ROW()-2&lt;=COUNT(图纸材料表!B:B),ROW()-2,"")</f>
        <v>357</v>
      </c>
      <c r="B359">
        <f>IFERROR(VLOOKUP($A359,图纸材料表!$A:$E,COLUMN(图纸材料表!B357),1),"")</f>
        <v>35</v>
      </c>
      <c r="C359">
        <f>IFERROR(VLOOKUP($A359,图纸材料表!$A:$E,COLUMN(图纸材料表!C357),1),"")</f>
        <v>134</v>
      </c>
      <c r="D359">
        <f>IFERROR(VLOOKUP($A359,图纸材料表!$A:$E,COLUMN(图纸材料表!D357),1),"")</f>
        <v>0</v>
      </c>
      <c r="E359">
        <f>IFERROR(VLOOKUP($A359,图纸材料表!$A:$E,COLUMN(图纸材料表!E357),1),"")</f>
        <v>4</v>
      </c>
    </row>
    <row r="360" spans="1:5">
      <c r="A360">
        <f>IF(ROW()-2&lt;=COUNT(图纸材料表!B:B),ROW()-2,"")</f>
        <v>358</v>
      </c>
      <c r="B360">
        <f>IFERROR(VLOOKUP($A360,图纸材料表!$A:$E,COLUMN(图纸材料表!B358),1),"")</f>
        <v>35</v>
      </c>
      <c r="C360">
        <f>IFERROR(VLOOKUP($A360,图纸材料表!$A:$E,COLUMN(图纸材料表!C358),1),"")</f>
        <v>135</v>
      </c>
      <c r="D360">
        <f>IFERROR(VLOOKUP($A360,图纸材料表!$A:$E,COLUMN(图纸材料表!D358),1),"")</f>
        <v>0</v>
      </c>
      <c r="E360">
        <f>IFERROR(VLOOKUP($A360,图纸材料表!$A:$E,COLUMN(图纸材料表!E358),1),"")</f>
        <v>46</v>
      </c>
    </row>
    <row r="361" spans="1:5">
      <c r="A361">
        <f>IF(ROW()-2&lt;=COUNT(图纸材料表!B:B),ROW()-2,"")</f>
        <v>359</v>
      </c>
      <c r="B361">
        <f>IFERROR(VLOOKUP($A361,图纸材料表!$A:$E,COLUMN(图纸材料表!B359),1),"")</f>
        <v>35</v>
      </c>
      <c r="C361">
        <f>IFERROR(VLOOKUP($A361,图纸材料表!$A:$E,COLUMN(图纸材料表!C359),1),"")</f>
        <v>139</v>
      </c>
      <c r="D361">
        <f>IFERROR(VLOOKUP($A361,图纸材料表!$A:$E,COLUMN(图纸材料表!D359),1),"")</f>
        <v>0</v>
      </c>
      <c r="E361">
        <f>IFERROR(VLOOKUP($A361,图纸材料表!$A:$E,COLUMN(图纸材料表!E359),1),"")</f>
        <v>47</v>
      </c>
    </row>
    <row r="362" spans="1:5">
      <c r="A362">
        <f>IF(ROW()-2&lt;=COUNT(图纸材料表!B:B),ROW()-2,"")</f>
        <v>360</v>
      </c>
      <c r="B362">
        <f>IFERROR(VLOOKUP($A362,图纸材料表!$A:$E,COLUMN(图纸材料表!B360),1),"")</f>
        <v>35</v>
      </c>
      <c r="C362">
        <f>IFERROR(VLOOKUP($A362,图纸材料表!$A:$E,COLUMN(图纸材料表!C360),1),"")</f>
        <v>159</v>
      </c>
      <c r="D362">
        <f>IFERROR(VLOOKUP($A362,图纸材料表!$A:$E,COLUMN(图纸材料表!D360),1),"")</f>
        <v>13</v>
      </c>
      <c r="E362">
        <f>IFERROR(VLOOKUP($A362,图纸材料表!$A:$E,COLUMN(图纸材料表!E360),1),"")</f>
        <v>280</v>
      </c>
    </row>
    <row r="363" spans="1:5">
      <c r="A363">
        <f>IF(ROW()-2&lt;=COUNT(图纸材料表!B:B),ROW()-2,"")</f>
        <v>361</v>
      </c>
      <c r="B363">
        <f>IFERROR(VLOOKUP($A363,图纸材料表!$A:$E,COLUMN(图纸材料表!B361),1),"")</f>
        <v>35</v>
      </c>
      <c r="C363">
        <f>IFERROR(VLOOKUP($A363,图纸材料表!$A:$E,COLUMN(图纸材料表!C361),1),"")</f>
        <v>160</v>
      </c>
      <c r="D363">
        <f>IFERROR(VLOOKUP($A363,图纸材料表!$A:$E,COLUMN(图纸材料表!D361),1),"")</f>
        <v>1</v>
      </c>
      <c r="E363">
        <f>IFERROR(VLOOKUP($A363,图纸材料表!$A:$E,COLUMN(图纸材料表!E361),1),"")</f>
        <v>14</v>
      </c>
    </row>
    <row r="364" spans="1:5">
      <c r="A364">
        <f>IF(ROW()-2&lt;=COUNT(图纸材料表!B:B),ROW()-2,"")</f>
        <v>362</v>
      </c>
      <c r="B364">
        <f>IFERROR(VLOOKUP($A364,图纸材料表!$A:$E,COLUMN(图纸材料表!B362),1),"")</f>
        <v>35</v>
      </c>
      <c r="C364">
        <f>IFERROR(VLOOKUP($A364,图纸材料表!$A:$E,COLUMN(图纸材料表!C362),1),"")</f>
        <v>160</v>
      </c>
      <c r="D364">
        <f>IFERROR(VLOOKUP($A364,图纸材料表!$A:$E,COLUMN(图纸材料表!D362),1),"")</f>
        <v>12</v>
      </c>
      <c r="E364">
        <f>IFERROR(VLOOKUP($A364,图纸材料表!$A:$E,COLUMN(图纸材料表!E362),1),"")</f>
        <v>11</v>
      </c>
    </row>
    <row r="365" spans="1:5">
      <c r="A365">
        <f>IF(ROW()-2&lt;=COUNT(图纸材料表!B:B),ROW()-2,"")</f>
        <v>363</v>
      </c>
      <c r="B365">
        <f>IFERROR(VLOOKUP($A365,图纸材料表!$A:$E,COLUMN(图纸材料表!B363),1),"")</f>
        <v>35</v>
      </c>
      <c r="C365">
        <f>IFERROR(VLOOKUP($A365,图纸材料表!$A:$E,COLUMN(图纸材料表!C363),1),"")</f>
        <v>162</v>
      </c>
      <c r="D365">
        <f>IFERROR(VLOOKUP($A365,图纸材料表!$A:$E,COLUMN(图纸材料表!D363),1),"")</f>
        <v>1</v>
      </c>
      <c r="E365">
        <f>IFERROR(VLOOKUP($A365,图纸材料表!$A:$E,COLUMN(图纸材料表!E363),1),"")</f>
        <v>40</v>
      </c>
    </row>
    <row r="366" spans="1:5">
      <c r="A366">
        <f>IF(ROW()-2&lt;=COUNT(图纸材料表!B:B),ROW()-2,"")</f>
        <v>364</v>
      </c>
      <c r="B366">
        <f>IFERROR(VLOOKUP($A366,图纸材料表!$A:$E,COLUMN(图纸材料表!B364),1),"")</f>
        <v>35</v>
      </c>
      <c r="C366">
        <f>IFERROR(VLOOKUP($A366,图纸材料表!$A:$E,COLUMN(图纸材料表!C364),1),"")</f>
        <v>171</v>
      </c>
      <c r="D366">
        <f>IFERROR(VLOOKUP($A366,图纸材料表!$A:$E,COLUMN(图纸材料表!D364),1),"")</f>
        <v>8</v>
      </c>
      <c r="E366">
        <f>IFERROR(VLOOKUP($A366,图纸材料表!$A:$E,COLUMN(图纸材料表!E364),1),"")</f>
        <v>4</v>
      </c>
    </row>
    <row r="367" spans="1:5">
      <c r="A367">
        <f>IF(ROW()-2&lt;=COUNT(图纸材料表!B:B),ROW()-2,"")</f>
        <v>365</v>
      </c>
      <c r="B367">
        <f>IFERROR(VLOOKUP($A367,图纸材料表!$A:$E,COLUMN(图纸材料表!B365),1),"")</f>
        <v>36</v>
      </c>
      <c r="C367">
        <f>IFERROR(VLOOKUP($A367,图纸材料表!$A:$E,COLUMN(图纸材料表!C365),1),"")</f>
        <v>4</v>
      </c>
      <c r="D367">
        <f>IFERROR(VLOOKUP($A367,图纸材料表!$A:$E,COLUMN(图纸材料表!D365),1),"")</f>
        <v>0</v>
      </c>
      <c r="E367">
        <f>IFERROR(VLOOKUP($A367,图纸材料表!$A:$E,COLUMN(图纸材料表!E365),1),"")</f>
        <v>119</v>
      </c>
    </row>
    <row r="368" spans="1:5">
      <c r="A368">
        <f>IF(ROW()-2&lt;=COUNT(图纸材料表!B:B),ROW()-2,"")</f>
        <v>366</v>
      </c>
      <c r="B368">
        <f>IFERROR(VLOOKUP($A368,图纸材料表!$A:$E,COLUMN(图纸材料表!B366),1),"")</f>
        <v>36</v>
      </c>
      <c r="C368">
        <f>IFERROR(VLOOKUP($A368,图纸材料表!$A:$E,COLUMN(图纸材料表!C366),1),"")</f>
        <v>5</v>
      </c>
      <c r="D368">
        <f>IFERROR(VLOOKUP($A368,图纸材料表!$A:$E,COLUMN(图纸材料表!D366),1),"")</f>
        <v>0</v>
      </c>
      <c r="E368">
        <f>IFERROR(VLOOKUP($A368,图纸材料表!$A:$E,COLUMN(图纸材料表!E366),1),"")</f>
        <v>247</v>
      </c>
    </row>
    <row r="369" spans="1:5">
      <c r="A369">
        <f>IF(ROW()-2&lt;=COUNT(图纸材料表!B:B),ROW()-2,"")</f>
        <v>367</v>
      </c>
      <c r="B369">
        <f>IFERROR(VLOOKUP($A369,图纸材料表!$A:$E,COLUMN(图纸材料表!B367),1),"")</f>
        <v>36</v>
      </c>
      <c r="C369">
        <f>IFERROR(VLOOKUP($A369,图纸材料表!$A:$E,COLUMN(图纸材料表!C367),1),"")</f>
        <v>5</v>
      </c>
      <c r="D369">
        <f>IFERROR(VLOOKUP($A369,图纸材料表!$A:$E,COLUMN(图纸材料表!D367),1),"")</f>
        <v>1</v>
      </c>
      <c r="E369">
        <f>IFERROR(VLOOKUP($A369,图纸材料表!$A:$E,COLUMN(图纸材料表!E367),1),"")</f>
        <v>234</v>
      </c>
    </row>
    <row r="370" spans="1:5">
      <c r="A370">
        <f>IF(ROW()-2&lt;=COUNT(图纸材料表!B:B),ROW()-2,"")</f>
        <v>368</v>
      </c>
      <c r="B370">
        <f>IFERROR(VLOOKUP($A370,图纸材料表!$A:$E,COLUMN(图纸材料表!B368),1),"")</f>
        <v>36</v>
      </c>
      <c r="C370">
        <f>IFERROR(VLOOKUP($A370,图纸材料表!$A:$E,COLUMN(图纸材料表!C368),1),"")</f>
        <v>5</v>
      </c>
      <c r="D370">
        <f>IFERROR(VLOOKUP($A370,图纸材料表!$A:$E,COLUMN(图纸材料表!D368),1),"")</f>
        <v>2</v>
      </c>
      <c r="E370">
        <f>IFERROR(VLOOKUP($A370,图纸材料表!$A:$E,COLUMN(图纸材料表!E368),1),"")</f>
        <v>330</v>
      </c>
    </row>
    <row r="371" spans="1:5">
      <c r="A371">
        <f>IF(ROW()-2&lt;=COUNT(图纸材料表!B:B),ROW()-2,"")</f>
        <v>369</v>
      </c>
      <c r="B371">
        <f>IFERROR(VLOOKUP($A371,图纸材料表!$A:$E,COLUMN(图纸材料表!B369),1),"")</f>
        <v>36</v>
      </c>
      <c r="C371">
        <f>IFERROR(VLOOKUP($A371,图纸材料表!$A:$E,COLUMN(图纸材料表!C369),1),"")</f>
        <v>17</v>
      </c>
      <c r="D371">
        <f>IFERROR(VLOOKUP($A371,图纸材料表!$A:$E,COLUMN(图纸材料表!D369),1),"")</f>
        <v>2</v>
      </c>
      <c r="E371">
        <f>IFERROR(VLOOKUP($A371,图纸材料表!$A:$E,COLUMN(图纸材料表!E369),1),"")</f>
        <v>27</v>
      </c>
    </row>
    <row r="372" spans="1:5">
      <c r="A372">
        <f>IF(ROW()-2&lt;=COUNT(图纸材料表!B:B),ROW()-2,"")</f>
        <v>370</v>
      </c>
      <c r="B372">
        <f>IFERROR(VLOOKUP($A372,图纸材料表!$A:$E,COLUMN(图纸材料表!B370),1),"")</f>
        <v>36</v>
      </c>
      <c r="C372">
        <f>IFERROR(VLOOKUP($A372,图纸材料表!$A:$E,COLUMN(图纸材料表!C370),1),"")</f>
        <v>17</v>
      </c>
      <c r="D372">
        <f>IFERROR(VLOOKUP($A372,图纸材料表!$A:$E,COLUMN(图纸材料表!D370),1),"")</f>
        <v>3</v>
      </c>
      <c r="E372">
        <f>IFERROR(VLOOKUP($A372,图纸材料表!$A:$E,COLUMN(图纸材料表!E370),1),"")</f>
        <v>67</v>
      </c>
    </row>
    <row r="373" spans="1:5">
      <c r="A373">
        <f>IF(ROW()-2&lt;=COUNT(图纸材料表!B:B),ROW()-2,"")</f>
        <v>371</v>
      </c>
      <c r="B373">
        <f>IFERROR(VLOOKUP($A373,图纸材料表!$A:$E,COLUMN(图纸材料表!B371),1),"")</f>
        <v>36</v>
      </c>
      <c r="C373">
        <f>IFERROR(VLOOKUP($A373,图纸材料表!$A:$E,COLUMN(图纸材料表!C371),1),"")</f>
        <v>18</v>
      </c>
      <c r="D373">
        <f>IFERROR(VLOOKUP($A373,图纸材料表!$A:$E,COLUMN(图纸材料表!D371),1),"")</f>
        <v>0</v>
      </c>
      <c r="E373">
        <f>IFERROR(VLOOKUP($A373,图纸材料表!$A:$E,COLUMN(图纸材料表!E371),1),"")</f>
        <v>62</v>
      </c>
    </row>
    <row r="374" spans="1:5">
      <c r="A374">
        <f>IF(ROW()-2&lt;=COUNT(图纸材料表!B:B),ROW()-2,"")</f>
        <v>372</v>
      </c>
      <c r="B374">
        <f>IFERROR(VLOOKUP($A374,图纸材料表!$A:$E,COLUMN(图纸材料表!B372),1),"")</f>
        <v>36</v>
      </c>
      <c r="C374">
        <f>IFERROR(VLOOKUP($A374,图纸材料表!$A:$E,COLUMN(图纸材料表!C372),1),"")</f>
        <v>18</v>
      </c>
      <c r="D374">
        <f>IFERROR(VLOOKUP($A374,图纸材料表!$A:$E,COLUMN(图纸材料表!D372),1),"")</f>
        <v>3</v>
      </c>
      <c r="E374">
        <f>IFERROR(VLOOKUP($A374,图纸材料表!$A:$E,COLUMN(图纸材料表!E372),1),"")</f>
        <v>50</v>
      </c>
    </row>
    <row r="375" spans="1:5">
      <c r="A375">
        <f>IF(ROW()-2&lt;=COUNT(图纸材料表!B:B),ROW()-2,"")</f>
        <v>373</v>
      </c>
      <c r="B375">
        <f>IFERROR(VLOOKUP($A375,图纸材料表!$A:$E,COLUMN(图纸材料表!B373),1),"")</f>
        <v>36</v>
      </c>
      <c r="C375">
        <f>IFERROR(VLOOKUP($A375,图纸材料表!$A:$E,COLUMN(图纸材料表!C373),1),"")</f>
        <v>18</v>
      </c>
      <c r="D375">
        <f>IFERROR(VLOOKUP($A375,图纸材料表!$A:$E,COLUMN(图纸材料表!D373),1),"")</f>
        <v>0</v>
      </c>
      <c r="E375">
        <f>IFERROR(VLOOKUP($A375,图纸材料表!$A:$E,COLUMN(图纸材料表!E373),1),"")</f>
        <v>36</v>
      </c>
    </row>
    <row r="376" spans="1:5">
      <c r="A376">
        <f>IF(ROW()-2&lt;=COUNT(图纸材料表!B:B),ROW()-2,"")</f>
        <v>374</v>
      </c>
      <c r="B376">
        <f>IFERROR(VLOOKUP($A376,图纸材料表!$A:$E,COLUMN(图纸材料表!B374),1),"")</f>
        <v>36</v>
      </c>
      <c r="C376">
        <f>IFERROR(VLOOKUP($A376,图纸材料表!$A:$E,COLUMN(图纸材料表!C374),1),"")</f>
        <v>18</v>
      </c>
      <c r="D376">
        <f>IFERROR(VLOOKUP($A376,图纸材料表!$A:$E,COLUMN(图纸材料表!D374),1),"")</f>
        <v>3</v>
      </c>
      <c r="E376">
        <f>IFERROR(VLOOKUP($A376,图纸材料表!$A:$E,COLUMN(图纸材料表!E374),1),"")</f>
        <v>13</v>
      </c>
    </row>
    <row r="377" spans="1:5">
      <c r="A377">
        <f>IF(ROW()-2&lt;=COUNT(图纸材料表!B:B),ROW()-2,"")</f>
        <v>375</v>
      </c>
      <c r="B377">
        <f>IFERROR(VLOOKUP($A377,图纸材料表!$A:$E,COLUMN(图纸材料表!B375),1),"")</f>
        <v>36</v>
      </c>
      <c r="C377">
        <f>IFERROR(VLOOKUP($A377,图纸材料表!$A:$E,COLUMN(图纸材料表!C375),1),"")</f>
        <v>24</v>
      </c>
      <c r="D377">
        <f>IFERROR(VLOOKUP($A377,图纸材料表!$A:$E,COLUMN(图纸材料表!D375),1),"")</f>
        <v>0</v>
      </c>
      <c r="E377">
        <f>IFERROR(VLOOKUP($A377,图纸材料表!$A:$E,COLUMN(图纸材料表!E375),1),"")</f>
        <v>681</v>
      </c>
    </row>
    <row r="378" spans="1:5">
      <c r="A378">
        <f>IF(ROW()-2&lt;=COUNT(图纸材料表!B:B),ROW()-2,"")</f>
        <v>376</v>
      </c>
      <c r="B378">
        <f>IFERROR(VLOOKUP($A378,图纸材料表!$A:$E,COLUMN(图纸材料表!B376),1),"")</f>
        <v>36</v>
      </c>
      <c r="C378">
        <f>IFERROR(VLOOKUP($A378,图纸材料表!$A:$E,COLUMN(图纸材料表!C376),1),"")</f>
        <v>53</v>
      </c>
      <c r="D378">
        <f>IFERROR(VLOOKUP($A378,图纸材料表!$A:$E,COLUMN(图纸材料表!D376),1),"")</f>
        <v>0</v>
      </c>
      <c r="E378">
        <f>IFERROR(VLOOKUP($A378,图纸材料表!$A:$E,COLUMN(图纸材料表!E376),1),"")</f>
        <v>16</v>
      </c>
    </row>
    <row r="379" spans="1:5">
      <c r="A379">
        <f>IF(ROW()-2&lt;=COUNT(图纸材料表!B:B),ROW()-2,"")</f>
        <v>377</v>
      </c>
      <c r="B379">
        <f>IFERROR(VLOOKUP($A379,图纸材料表!$A:$E,COLUMN(图纸材料表!B377),1),"")</f>
        <v>36</v>
      </c>
      <c r="C379">
        <f>IFERROR(VLOOKUP($A379,图纸材料表!$A:$E,COLUMN(图纸材料表!C377),1),"")</f>
        <v>65</v>
      </c>
      <c r="D379">
        <f>IFERROR(VLOOKUP($A379,图纸材料表!$A:$E,COLUMN(图纸材料表!D377),1),"")</f>
        <v>0</v>
      </c>
      <c r="E379">
        <f>IFERROR(VLOOKUP($A379,图纸材料表!$A:$E,COLUMN(图纸材料表!E377),1),"")</f>
        <v>5</v>
      </c>
    </row>
    <row r="380" spans="1:5">
      <c r="A380">
        <f>IF(ROW()-2&lt;=COUNT(图纸材料表!B:B),ROW()-2,"")</f>
        <v>378</v>
      </c>
      <c r="B380">
        <f>IFERROR(VLOOKUP($A380,图纸材料表!$A:$E,COLUMN(图纸材料表!B378),1),"")</f>
        <v>36</v>
      </c>
      <c r="C380">
        <f>IFERROR(VLOOKUP($A380,图纸材料表!$A:$E,COLUMN(图纸材料表!C378),1),"")</f>
        <v>67</v>
      </c>
      <c r="D380">
        <f>IFERROR(VLOOKUP($A380,图纸材料表!$A:$E,COLUMN(图纸材料表!D378),1),"")</f>
        <v>0</v>
      </c>
      <c r="E380">
        <f>IFERROR(VLOOKUP($A380,图纸材料表!$A:$E,COLUMN(图纸材料表!E378),1),"")</f>
        <v>14</v>
      </c>
    </row>
    <row r="381" spans="1:5">
      <c r="A381">
        <f>IF(ROW()-2&lt;=COUNT(图纸材料表!B:B),ROW()-2,"")</f>
        <v>379</v>
      </c>
      <c r="B381">
        <f>IFERROR(VLOOKUP($A381,图纸材料表!$A:$E,COLUMN(图纸材料表!B379),1),"")</f>
        <v>36</v>
      </c>
      <c r="C381">
        <f>IFERROR(VLOOKUP($A381,图纸材料表!$A:$E,COLUMN(图纸材料表!C379),1),"")</f>
        <v>85</v>
      </c>
      <c r="D381">
        <f>IFERROR(VLOOKUP($A381,图纸材料表!$A:$E,COLUMN(图纸材料表!D379),1),"")</f>
        <v>0</v>
      </c>
      <c r="E381">
        <f>IFERROR(VLOOKUP($A381,图纸材料表!$A:$E,COLUMN(图纸材料表!E379),1),"")</f>
        <v>48</v>
      </c>
    </row>
    <row r="382" spans="1:5">
      <c r="A382">
        <f>IF(ROW()-2&lt;=COUNT(图纸材料表!B:B),ROW()-2,"")</f>
        <v>380</v>
      </c>
      <c r="B382">
        <f>IFERROR(VLOOKUP($A382,图纸材料表!$A:$E,COLUMN(图纸材料表!B380),1),"")</f>
        <v>36</v>
      </c>
      <c r="C382">
        <f>IFERROR(VLOOKUP($A382,图纸材料表!$A:$E,COLUMN(图纸材料表!C380),1),"")</f>
        <v>98</v>
      </c>
      <c r="D382">
        <f>IFERROR(VLOOKUP($A382,图纸材料表!$A:$E,COLUMN(图纸材料表!D380),1),"")</f>
        <v>0</v>
      </c>
      <c r="E382">
        <f>IFERROR(VLOOKUP($A382,图纸材料表!$A:$E,COLUMN(图纸材料表!E380),1),"")</f>
        <v>660</v>
      </c>
    </row>
    <row r="383" spans="1:5">
      <c r="A383">
        <f>IF(ROW()-2&lt;=COUNT(图纸材料表!B:B),ROW()-2,"")</f>
        <v>381</v>
      </c>
      <c r="B383">
        <f>IFERROR(VLOOKUP($A383,图纸材料表!$A:$E,COLUMN(图纸材料表!B381),1),"")</f>
        <v>36</v>
      </c>
      <c r="C383">
        <f>IFERROR(VLOOKUP($A383,图纸材料表!$A:$E,COLUMN(图纸材料表!C381),1),"")</f>
        <v>109</v>
      </c>
      <c r="D383">
        <f>IFERROR(VLOOKUP($A383,图纸材料表!$A:$E,COLUMN(图纸材料表!D381),1),"")</f>
        <v>0</v>
      </c>
      <c r="E383">
        <f>IFERROR(VLOOKUP($A383,图纸材料表!$A:$E,COLUMN(图纸材料表!E381),1),"")</f>
        <v>80</v>
      </c>
    </row>
    <row r="384" spans="1:5">
      <c r="A384">
        <f>IF(ROW()-2&lt;=COUNT(图纸材料表!B:B),ROW()-2,"")</f>
        <v>382</v>
      </c>
      <c r="B384">
        <f>IFERROR(VLOOKUP($A384,图纸材料表!$A:$E,COLUMN(图纸材料表!B382),1),"")</f>
        <v>36</v>
      </c>
      <c r="C384">
        <f>IFERROR(VLOOKUP($A384,图纸材料表!$A:$E,COLUMN(图纸材料表!C382),1),"")</f>
        <v>126</v>
      </c>
      <c r="D384">
        <f>IFERROR(VLOOKUP($A384,图纸材料表!$A:$E,COLUMN(图纸材料表!D382),1),"")</f>
        <v>0</v>
      </c>
      <c r="E384">
        <f>IFERROR(VLOOKUP($A384,图纸材料表!$A:$E,COLUMN(图纸材料表!E382),1),"")</f>
        <v>56</v>
      </c>
    </row>
    <row r="385" spans="1:5">
      <c r="A385">
        <f>IF(ROW()-2&lt;=COUNT(图纸材料表!B:B),ROW()-2,"")</f>
        <v>383</v>
      </c>
      <c r="B385">
        <f>IFERROR(VLOOKUP($A385,图纸材料表!$A:$E,COLUMN(图纸材料表!B383),1),"")</f>
        <v>36</v>
      </c>
      <c r="C385">
        <f>IFERROR(VLOOKUP($A385,图纸材料表!$A:$E,COLUMN(图纸材料表!C383),1),"")</f>
        <v>126</v>
      </c>
      <c r="D385">
        <f>IFERROR(VLOOKUP($A385,图纸材料表!$A:$E,COLUMN(图纸材料表!D383),1),"")</f>
        <v>1</v>
      </c>
      <c r="E385">
        <f>IFERROR(VLOOKUP($A385,图纸材料表!$A:$E,COLUMN(图纸材料表!E383),1),"")</f>
        <v>10</v>
      </c>
    </row>
    <row r="386" spans="1:5">
      <c r="A386">
        <f>IF(ROW()-2&lt;=COUNT(图纸材料表!B:B),ROW()-2,"")</f>
        <v>384</v>
      </c>
      <c r="B386">
        <f>IFERROR(VLOOKUP($A386,图纸材料表!$A:$E,COLUMN(图纸材料表!B384),1),"")</f>
        <v>36</v>
      </c>
      <c r="C386">
        <f>IFERROR(VLOOKUP($A386,图纸材料表!$A:$E,COLUMN(图纸材料表!C384),1),"")</f>
        <v>126</v>
      </c>
      <c r="D386">
        <f>IFERROR(VLOOKUP($A386,图纸材料表!$A:$E,COLUMN(图纸材料表!D384),1),"")</f>
        <v>2</v>
      </c>
      <c r="E386">
        <f>IFERROR(VLOOKUP($A386,图纸材料表!$A:$E,COLUMN(图纸材料表!E384),1),"")</f>
        <v>15</v>
      </c>
    </row>
    <row r="387" spans="1:5">
      <c r="A387">
        <f>IF(ROW()-2&lt;=COUNT(图纸材料表!B:B),ROW()-2,"")</f>
        <v>385</v>
      </c>
      <c r="B387">
        <f>IFERROR(VLOOKUP($A387,图纸材料表!$A:$E,COLUMN(图纸材料表!B385),1),"")</f>
        <v>36</v>
      </c>
      <c r="C387">
        <f>IFERROR(VLOOKUP($A387,图纸材料表!$A:$E,COLUMN(图纸材料表!C385),1),"")</f>
        <v>126</v>
      </c>
      <c r="D387">
        <f>IFERROR(VLOOKUP($A387,图纸材料表!$A:$E,COLUMN(图纸材料表!D385),1),"")</f>
        <v>0</v>
      </c>
      <c r="E387">
        <f>IFERROR(VLOOKUP($A387,图纸材料表!$A:$E,COLUMN(图纸材料表!E385),1),"")</f>
        <v>38</v>
      </c>
    </row>
    <row r="388" spans="1:5">
      <c r="A388">
        <f>IF(ROW()-2&lt;=COUNT(图纸材料表!B:B),ROW()-2,"")</f>
        <v>386</v>
      </c>
      <c r="B388">
        <f>IFERROR(VLOOKUP($A388,图纸材料表!$A:$E,COLUMN(图纸材料表!B386),1),"")</f>
        <v>36</v>
      </c>
      <c r="C388">
        <f>IFERROR(VLOOKUP($A388,图纸材料表!$A:$E,COLUMN(图纸材料表!C386),1),"")</f>
        <v>126</v>
      </c>
      <c r="D388">
        <f>IFERROR(VLOOKUP($A388,图纸材料表!$A:$E,COLUMN(图纸材料表!D386),1),"")</f>
        <v>1</v>
      </c>
      <c r="E388">
        <f>IFERROR(VLOOKUP($A388,图纸材料表!$A:$E,COLUMN(图纸材料表!E386),1),"")</f>
        <v>5</v>
      </c>
    </row>
    <row r="389" spans="1:5">
      <c r="A389">
        <f>IF(ROW()-2&lt;=COUNT(图纸材料表!B:B),ROW()-2,"")</f>
        <v>387</v>
      </c>
      <c r="B389">
        <f>IFERROR(VLOOKUP($A389,图纸材料表!$A:$E,COLUMN(图纸材料表!B387),1),"")</f>
        <v>36</v>
      </c>
      <c r="C389">
        <f>IFERROR(VLOOKUP($A389,图纸材料表!$A:$E,COLUMN(图纸材料表!C387),1),"")</f>
        <v>126</v>
      </c>
      <c r="D389">
        <f>IFERROR(VLOOKUP($A389,图纸材料表!$A:$E,COLUMN(图纸材料表!D387),1),"")</f>
        <v>2</v>
      </c>
      <c r="E389">
        <f>IFERROR(VLOOKUP($A389,图纸材料表!$A:$E,COLUMN(图纸材料表!E387),1),"")</f>
        <v>16</v>
      </c>
    </row>
    <row r="390" spans="1:5">
      <c r="A390">
        <f>IF(ROW()-2&lt;=COUNT(图纸材料表!B:B),ROW()-2,"")</f>
        <v>388</v>
      </c>
      <c r="B390">
        <f>IFERROR(VLOOKUP($A390,图纸材料表!$A:$E,COLUMN(图纸材料表!B388),1),"")</f>
        <v>36</v>
      </c>
      <c r="C390">
        <f>IFERROR(VLOOKUP($A390,图纸材料表!$A:$E,COLUMN(图纸材料表!C388),1),"")</f>
        <v>134</v>
      </c>
      <c r="D390">
        <f>IFERROR(VLOOKUP($A390,图纸材料表!$A:$E,COLUMN(图纸材料表!D388),1),"")</f>
        <v>0</v>
      </c>
      <c r="E390">
        <f>IFERROR(VLOOKUP($A390,图纸材料表!$A:$E,COLUMN(图纸材料表!E388),1),"")</f>
        <v>4</v>
      </c>
    </row>
    <row r="391" spans="1:5">
      <c r="A391">
        <f>IF(ROW()-2&lt;=COUNT(图纸材料表!B:B),ROW()-2,"")</f>
        <v>389</v>
      </c>
      <c r="B391">
        <f>IFERROR(VLOOKUP($A391,图纸材料表!$A:$E,COLUMN(图纸材料表!B389),1),"")</f>
        <v>36</v>
      </c>
      <c r="C391">
        <f>IFERROR(VLOOKUP($A391,图纸材料表!$A:$E,COLUMN(图纸材料表!C389),1),"")</f>
        <v>135</v>
      </c>
      <c r="D391">
        <f>IFERROR(VLOOKUP($A391,图纸材料表!$A:$E,COLUMN(图纸材料表!D389),1),"")</f>
        <v>0</v>
      </c>
      <c r="E391">
        <f>IFERROR(VLOOKUP($A391,图纸材料表!$A:$E,COLUMN(图纸材料表!E389),1),"")</f>
        <v>4</v>
      </c>
    </row>
    <row r="392" spans="1:5">
      <c r="A392">
        <f>IF(ROW()-2&lt;=COUNT(图纸材料表!B:B),ROW()-2,"")</f>
        <v>390</v>
      </c>
      <c r="B392">
        <f>IFERROR(VLOOKUP($A392,图纸材料表!$A:$E,COLUMN(图纸材料表!B390),1),"")</f>
        <v>36</v>
      </c>
      <c r="C392">
        <f>IFERROR(VLOOKUP($A392,图纸材料表!$A:$E,COLUMN(图纸材料表!C390),1),"")</f>
        <v>136</v>
      </c>
      <c r="D392">
        <f>IFERROR(VLOOKUP($A392,图纸材料表!$A:$E,COLUMN(图纸材料表!D390),1),"")</f>
        <v>0</v>
      </c>
      <c r="E392">
        <f>IFERROR(VLOOKUP($A392,图纸材料表!$A:$E,COLUMN(图纸材料表!E390),1),"")</f>
        <v>2</v>
      </c>
    </row>
    <row r="393" spans="1:5">
      <c r="A393">
        <f>IF(ROW()-2&lt;=COUNT(图纸材料表!B:B),ROW()-2,"")</f>
        <v>391</v>
      </c>
      <c r="B393">
        <f>IFERROR(VLOOKUP($A393,图纸材料表!$A:$E,COLUMN(图纸材料表!B391),1),"")</f>
        <v>36</v>
      </c>
      <c r="C393">
        <f>IFERROR(VLOOKUP($A393,图纸材料表!$A:$E,COLUMN(图纸材料表!C391),1),"")</f>
        <v>139</v>
      </c>
      <c r="D393">
        <f>IFERROR(VLOOKUP($A393,图纸材料表!$A:$E,COLUMN(图纸材料表!D391),1),"")</f>
        <v>0</v>
      </c>
      <c r="E393">
        <f>IFERROR(VLOOKUP($A393,图纸材料表!$A:$E,COLUMN(图纸材料表!E391),1),"")</f>
        <v>54</v>
      </c>
    </row>
    <row r="394" spans="1:5">
      <c r="A394">
        <f>IF(ROW()-2&lt;=COUNT(图纸材料表!B:B),ROW()-2,"")</f>
        <v>392</v>
      </c>
      <c r="B394">
        <f>IFERROR(VLOOKUP($A394,图纸材料表!$A:$E,COLUMN(图纸材料表!B392),1),"")</f>
        <v>36</v>
      </c>
      <c r="C394">
        <f>IFERROR(VLOOKUP($A394,图纸材料表!$A:$E,COLUMN(图纸材料表!C392),1),"")</f>
        <v>160</v>
      </c>
      <c r="D394">
        <f>IFERROR(VLOOKUP($A394,图纸材料表!$A:$E,COLUMN(图纸材料表!D392),1),"")</f>
        <v>1</v>
      </c>
      <c r="E394">
        <f>IFERROR(VLOOKUP($A394,图纸材料表!$A:$E,COLUMN(图纸材料表!E392),1),"")</f>
        <v>29</v>
      </c>
    </row>
    <row r="395" spans="1:5">
      <c r="A395">
        <f>IF(ROW()-2&lt;=COUNT(图纸材料表!B:B),ROW()-2,"")</f>
        <v>393</v>
      </c>
      <c r="B395">
        <f>IFERROR(VLOOKUP($A395,图纸材料表!$A:$E,COLUMN(图纸材料表!B393),1),"")</f>
        <v>36</v>
      </c>
      <c r="C395">
        <f>IFERROR(VLOOKUP($A395,图纸材料表!$A:$E,COLUMN(图纸材料表!C393),1),"")</f>
        <v>162</v>
      </c>
      <c r="D395">
        <f>IFERROR(VLOOKUP($A395,图纸材料表!$A:$E,COLUMN(图纸材料表!D393),1),"")</f>
        <v>1</v>
      </c>
      <c r="E395">
        <f>IFERROR(VLOOKUP($A395,图纸材料表!$A:$E,COLUMN(图纸材料表!E393),1),"")</f>
        <v>5</v>
      </c>
    </row>
    <row r="396" spans="1:5">
      <c r="A396">
        <f>IF(ROW()-2&lt;=COUNT(图纸材料表!B:B),ROW()-2,"")</f>
        <v>394</v>
      </c>
      <c r="B396">
        <f>IFERROR(VLOOKUP($A396,图纸材料表!$A:$E,COLUMN(图纸材料表!B394),1),"")</f>
        <v>37</v>
      </c>
      <c r="C396">
        <f>IFERROR(VLOOKUP($A396,图纸材料表!$A:$E,COLUMN(图纸材料表!C394),1),"")</f>
        <v>5</v>
      </c>
      <c r="D396">
        <f>IFERROR(VLOOKUP($A396,图纸材料表!$A:$E,COLUMN(图纸材料表!D394),1),"")</f>
        <v>0</v>
      </c>
      <c r="E396">
        <f>IFERROR(VLOOKUP($A396,图纸材料表!$A:$E,COLUMN(图纸材料表!E394),1),"")</f>
        <v>44</v>
      </c>
    </row>
    <row r="397" spans="1:5">
      <c r="A397">
        <f>IF(ROW()-2&lt;=COUNT(图纸材料表!B:B),ROW()-2,"")</f>
        <v>395</v>
      </c>
      <c r="B397">
        <f>IFERROR(VLOOKUP($A397,图纸材料表!$A:$E,COLUMN(图纸材料表!B395),1),"")</f>
        <v>37</v>
      </c>
      <c r="C397">
        <f>IFERROR(VLOOKUP($A397,图纸材料表!$A:$E,COLUMN(图纸材料表!C395),1),"")</f>
        <v>5</v>
      </c>
      <c r="D397">
        <f>IFERROR(VLOOKUP($A397,图纸材料表!$A:$E,COLUMN(图纸材料表!D395),1),"")</f>
        <v>1</v>
      </c>
      <c r="E397">
        <f>IFERROR(VLOOKUP($A397,图纸材料表!$A:$E,COLUMN(图纸材料表!E395),1),"")</f>
        <v>327</v>
      </c>
    </row>
    <row r="398" spans="1:5">
      <c r="A398">
        <f>IF(ROW()-2&lt;=COUNT(图纸材料表!B:B),ROW()-2,"")</f>
        <v>396</v>
      </c>
      <c r="B398">
        <f>IFERROR(VLOOKUP($A398,图纸材料表!$A:$E,COLUMN(图纸材料表!B396),1),"")</f>
        <v>37</v>
      </c>
      <c r="C398">
        <f>IFERROR(VLOOKUP($A398,图纸材料表!$A:$E,COLUMN(图纸材料表!C396),1),"")</f>
        <v>5</v>
      </c>
      <c r="D398">
        <f>IFERROR(VLOOKUP($A398,图纸材料表!$A:$E,COLUMN(图纸材料表!D396),1),"")</f>
        <v>2</v>
      </c>
      <c r="E398">
        <f>IFERROR(VLOOKUP($A398,图纸材料表!$A:$E,COLUMN(图纸材料表!E396),1),"")</f>
        <v>258</v>
      </c>
    </row>
    <row r="399" spans="1:5">
      <c r="A399">
        <f>IF(ROW()-2&lt;=COUNT(图纸材料表!B:B),ROW()-2,"")</f>
        <v>397</v>
      </c>
      <c r="B399">
        <f>IFERROR(VLOOKUP($A399,图纸材料表!$A:$E,COLUMN(图纸材料表!B397),1),"")</f>
        <v>37</v>
      </c>
      <c r="C399">
        <f>IFERROR(VLOOKUP($A399,图纸材料表!$A:$E,COLUMN(图纸材料表!C397),1),"")</f>
        <v>5</v>
      </c>
      <c r="D399">
        <f>IFERROR(VLOOKUP($A399,图纸材料表!$A:$E,COLUMN(图纸材料表!D397),1),"")</f>
        <v>4</v>
      </c>
      <c r="E399">
        <f>IFERROR(VLOOKUP($A399,图纸材料表!$A:$E,COLUMN(图纸材料表!E397),1),"")</f>
        <v>589</v>
      </c>
    </row>
    <row r="400" spans="1:5">
      <c r="A400">
        <f>IF(ROW()-2&lt;=COUNT(图纸材料表!B:B),ROW()-2,"")</f>
        <v>398</v>
      </c>
      <c r="B400">
        <f>IFERROR(VLOOKUP($A400,图纸材料表!$A:$E,COLUMN(图纸材料表!B398),1),"")</f>
        <v>37</v>
      </c>
      <c r="C400">
        <f>IFERROR(VLOOKUP($A400,图纸材料表!$A:$E,COLUMN(图纸材料表!C398),1),"")</f>
        <v>17</v>
      </c>
      <c r="D400">
        <f>IFERROR(VLOOKUP($A400,图纸材料表!$A:$E,COLUMN(图纸材料表!D398),1),"")</f>
        <v>1</v>
      </c>
      <c r="E400">
        <f>IFERROR(VLOOKUP($A400,图纸材料表!$A:$E,COLUMN(图纸材料表!E398),1),"")</f>
        <v>259</v>
      </c>
    </row>
    <row r="401" spans="1:5">
      <c r="A401">
        <f>IF(ROW()-2&lt;=COUNT(图纸材料表!B:B),ROW()-2,"")</f>
        <v>399</v>
      </c>
      <c r="B401">
        <f>IFERROR(VLOOKUP($A401,图纸材料表!$A:$E,COLUMN(图纸材料表!B399),1),"")</f>
        <v>37</v>
      </c>
      <c r="C401">
        <f>IFERROR(VLOOKUP($A401,图纸材料表!$A:$E,COLUMN(图纸材料表!C399),1),"")</f>
        <v>18</v>
      </c>
      <c r="D401">
        <f>IFERROR(VLOOKUP($A401,图纸材料表!$A:$E,COLUMN(图纸材料表!D399),1),"")</f>
        <v>0</v>
      </c>
      <c r="E401">
        <f>IFERROR(VLOOKUP($A401,图纸材料表!$A:$E,COLUMN(图纸材料表!E399),1),"")</f>
        <v>2</v>
      </c>
    </row>
    <row r="402" spans="1:5">
      <c r="A402">
        <f>IF(ROW()-2&lt;=COUNT(图纸材料表!B:B),ROW()-2,"")</f>
        <v>400</v>
      </c>
      <c r="B402">
        <f>IFERROR(VLOOKUP($A402,图纸材料表!$A:$E,COLUMN(图纸材料表!B400),1),"")</f>
        <v>37</v>
      </c>
      <c r="C402">
        <f>IFERROR(VLOOKUP($A402,图纸材料表!$A:$E,COLUMN(图纸材料表!C400),1),"")</f>
        <v>18</v>
      </c>
      <c r="D402">
        <f>IFERROR(VLOOKUP($A402,图纸材料表!$A:$E,COLUMN(图纸材料表!D400),1),"")</f>
        <v>3</v>
      </c>
      <c r="E402">
        <f>IFERROR(VLOOKUP($A402,图纸材料表!$A:$E,COLUMN(图纸材料表!E400),1),"")</f>
        <v>6</v>
      </c>
    </row>
    <row r="403" spans="1:5">
      <c r="A403">
        <f>IF(ROW()-2&lt;=COUNT(图纸材料表!B:B),ROW()-2,"")</f>
        <v>401</v>
      </c>
      <c r="B403">
        <f>IFERROR(VLOOKUP($A403,图纸材料表!$A:$E,COLUMN(图纸材料表!B401),1),"")</f>
        <v>37</v>
      </c>
      <c r="C403">
        <f>IFERROR(VLOOKUP($A403,图纸材料表!$A:$E,COLUMN(图纸材料表!C401),1),"")</f>
        <v>18</v>
      </c>
      <c r="D403">
        <f>IFERROR(VLOOKUP($A403,图纸材料表!$A:$E,COLUMN(图纸材料表!D401),1),"")</f>
        <v>0</v>
      </c>
      <c r="E403">
        <f>IFERROR(VLOOKUP($A403,图纸材料表!$A:$E,COLUMN(图纸材料表!E401),1),"")</f>
        <v>43</v>
      </c>
    </row>
    <row r="404" spans="1:5">
      <c r="A404">
        <f>IF(ROW()-2&lt;=COUNT(图纸材料表!B:B),ROW()-2,"")</f>
        <v>402</v>
      </c>
      <c r="B404">
        <f>IFERROR(VLOOKUP($A404,图纸材料表!$A:$E,COLUMN(图纸材料表!B402),1),"")</f>
        <v>37</v>
      </c>
      <c r="C404">
        <f>IFERROR(VLOOKUP($A404,图纸材料表!$A:$E,COLUMN(图纸材料表!C402),1),"")</f>
        <v>18</v>
      </c>
      <c r="D404">
        <f>IFERROR(VLOOKUP($A404,图纸材料表!$A:$E,COLUMN(图纸材料表!D402),1),"")</f>
        <v>1</v>
      </c>
      <c r="E404">
        <f>IFERROR(VLOOKUP($A404,图纸材料表!$A:$E,COLUMN(图纸材料表!E402),1),"")</f>
        <v>2</v>
      </c>
    </row>
    <row r="405" spans="1:5">
      <c r="A405">
        <f>IF(ROW()-2&lt;=COUNT(图纸材料表!B:B),ROW()-2,"")</f>
        <v>403</v>
      </c>
      <c r="B405">
        <f>IFERROR(VLOOKUP($A405,图纸材料表!$A:$E,COLUMN(图纸材料表!B403),1),"")</f>
        <v>37</v>
      </c>
      <c r="C405">
        <f>IFERROR(VLOOKUP($A405,图纸材料表!$A:$E,COLUMN(图纸材料表!C403),1),"")</f>
        <v>18</v>
      </c>
      <c r="D405">
        <f>IFERROR(VLOOKUP($A405,图纸材料表!$A:$E,COLUMN(图纸材料表!D403),1),"")</f>
        <v>3</v>
      </c>
      <c r="E405">
        <f>IFERROR(VLOOKUP($A405,图纸材料表!$A:$E,COLUMN(图纸材料表!E403),1),"")</f>
        <v>25</v>
      </c>
    </row>
    <row r="406" spans="1:5">
      <c r="A406">
        <f>IF(ROW()-2&lt;=COUNT(图纸材料表!B:B),ROW()-2,"")</f>
        <v>404</v>
      </c>
      <c r="B406">
        <f>IFERROR(VLOOKUP($A406,图纸材料表!$A:$E,COLUMN(图纸材料表!B404),1),"")</f>
        <v>37</v>
      </c>
      <c r="C406">
        <f>IFERROR(VLOOKUP($A406,图纸材料表!$A:$E,COLUMN(图纸材料表!C404),1),"")</f>
        <v>30</v>
      </c>
      <c r="D406">
        <f>IFERROR(VLOOKUP($A406,图纸材料表!$A:$E,COLUMN(图纸材料表!D404),1),"")</f>
        <v>0</v>
      </c>
      <c r="E406">
        <f>IFERROR(VLOOKUP($A406,图纸材料表!$A:$E,COLUMN(图纸材料表!E404),1),"")</f>
        <v>37</v>
      </c>
    </row>
    <row r="407" spans="1:5">
      <c r="A407">
        <f>IF(ROW()-2&lt;=COUNT(图纸材料表!B:B),ROW()-2,"")</f>
        <v>405</v>
      </c>
      <c r="B407">
        <f>IFERROR(VLOOKUP($A407,图纸材料表!$A:$E,COLUMN(图纸材料表!B405),1),"")</f>
        <v>37</v>
      </c>
      <c r="C407">
        <f>IFERROR(VLOOKUP($A407,图纸材料表!$A:$E,COLUMN(图纸材料表!C405),1),"")</f>
        <v>44</v>
      </c>
      <c r="D407">
        <f>IFERROR(VLOOKUP($A407,图纸材料表!$A:$E,COLUMN(图纸材料表!D405),1),"")</f>
        <v>0</v>
      </c>
      <c r="E407">
        <f>IFERROR(VLOOKUP($A407,图纸材料表!$A:$E,COLUMN(图纸材料表!E405),1),"")</f>
        <v>18</v>
      </c>
    </row>
    <row r="408" spans="1:5">
      <c r="A408">
        <f>IF(ROW()-2&lt;=COUNT(图纸材料表!B:B),ROW()-2,"")</f>
        <v>406</v>
      </c>
      <c r="B408">
        <f>IFERROR(VLOOKUP($A408,图纸材料表!$A:$E,COLUMN(图纸材料表!B406),1),"")</f>
        <v>37</v>
      </c>
      <c r="C408">
        <f>IFERROR(VLOOKUP($A408,图纸材料表!$A:$E,COLUMN(图纸材料表!C406),1),"")</f>
        <v>53</v>
      </c>
      <c r="D408">
        <f>IFERROR(VLOOKUP($A408,图纸材料表!$A:$E,COLUMN(图纸材料表!D406),1),"")</f>
        <v>0</v>
      </c>
      <c r="E408">
        <f>IFERROR(VLOOKUP($A408,图纸材料表!$A:$E,COLUMN(图纸材料表!E406),1),"")</f>
        <v>40</v>
      </c>
    </row>
    <row r="409" spans="1:5">
      <c r="A409">
        <f>IF(ROW()-2&lt;=COUNT(图纸材料表!B:B),ROW()-2,"")</f>
        <v>407</v>
      </c>
      <c r="B409">
        <f>IFERROR(VLOOKUP($A409,图纸材料表!$A:$E,COLUMN(图纸材料表!B407),1),"")</f>
        <v>37</v>
      </c>
      <c r="C409">
        <f>IFERROR(VLOOKUP($A409,图纸材料表!$A:$E,COLUMN(图纸材料表!C407),1),"")</f>
        <v>65</v>
      </c>
      <c r="D409">
        <f>IFERROR(VLOOKUP($A409,图纸材料表!$A:$E,COLUMN(图纸材料表!D407),1),"")</f>
        <v>0</v>
      </c>
      <c r="E409">
        <f>IFERROR(VLOOKUP($A409,图纸材料表!$A:$E,COLUMN(图纸材料表!E407),1),"")</f>
        <v>27</v>
      </c>
    </row>
    <row r="410" spans="1:5">
      <c r="A410">
        <f>IF(ROW()-2&lt;=COUNT(图纸材料表!B:B),ROW()-2,"")</f>
        <v>408</v>
      </c>
      <c r="B410">
        <f>IFERROR(VLOOKUP($A410,图纸材料表!$A:$E,COLUMN(图纸材料表!B408),1),"")</f>
        <v>37</v>
      </c>
      <c r="C410">
        <f>IFERROR(VLOOKUP($A410,图纸材料表!$A:$E,COLUMN(图纸材料表!C408),1),"")</f>
        <v>85</v>
      </c>
      <c r="D410">
        <f>IFERROR(VLOOKUP($A410,图纸材料表!$A:$E,COLUMN(图纸材料表!D408),1),"")</f>
        <v>0</v>
      </c>
      <c r="E410">
        <f>IFERROR(VLOOKUP($A410,图纸材料表!$A:$E,COLUMN(图纸材料表!E408),1),"")</f>
        <v>20</v>
      </c>
    </row>
    <row r="411" spans="1:5">
      <c r="A411">
        <f>IF(ROW()-2&lt;=COUNT(图纸材料表!B:B),ROW()-2,"")</f>
        <v>409</v>
      </c>
      <c r="B411">
        <f>IFERROR(VLOOKUP($A411,图纸材料表!$A:$E,COLUMN(图纸材料表!B409),1),"")</f>
        <v>37</v>
      </c>
      <c r="C411">
        <f>IFERROR(VLOOKUP($A411,图纸材料表!$A:$E,COLUMN(图纸材料表!C409),1),"")</f>
        <v>96</v>
      </c>
      <c r="D411">
        <f>IFERROR(VLOOKUP($A411,图纸材料表!$A:$E,COLUMN(图纸材料表!D409),1),"")</f>
        <v>0</v>
      </c>
      <c r="E411">
        <f>IFERROR(VLOOKUP($A411,图纸材料表!$A:$E,COLUMN(图纸材料表!E409),1),"")</f>
        <v>3</v>
      </c>
    </row>
    <row r="412" spans="1:5">
      <c r="A412">
        <f>IF(ROW()-2&lt;=COUNT(图纸材料表!B:B),ROW()-2,"")</f>
        <v>410</v>
      </c>
      <c r="B412">
        <f>IFERROR(VLOOKUP($A412,图纸材料表!$A:$E,COLUMN(图纸材料表!B410),1),"")</f>
        <v>37</v>
      </c>
      <c r="C412">
        <f>IFERROR(VLOOKUP($A412,图纸材料表!$A:$E,COLUMN(图纸材料表!C410),1),"")</f>
        <v>98</v>
      </c>
      <c r="D412">
        <f>IFERROR(VLOOKUP($A412,图纸材料表!$A:$E,COLUMN(图纸材料表!D410),1),"")</f>
        <v>0</v>
      </c>
      <c r="E412">
        <f>IFERROR(VLOOKUP($A412,图纸材料表!$A:$E,COLUMN(图纸材料表!E410),1),"")</f>
        <v>48</v>
      </c>
    </row>
    <row r="413" spans="1:5">
      <c r="A413">
        <f>IF(ROW()-2&lt;=COUNT(图纸材料表!B:B),ROW()-2,"")</f>
        <v>411</v>
      </c>
      <c r="B413">
        <f>IFERROR(VLOOKUP($A413,图纸材料表!$A:$E,COLUMN(图纸材料表!B411),1),"")</f>
        <v>37</v>
      </c>
      <c r="C413">
        <f>IFERROR(VLOOKUP($A413,图纸材料表!$A:$E,COLUMN(图纸材料表!C411),1),"")</f>
        <v>98</v>
      </c>
      <c r="D413">
        <f>IFERROR(VLOOKUP($A413,图纸材料表!$A:$E,COLUMN(图纸材料表!D411),1),"")</f>
        <v>3</v>
      </c>
      <c r="E413">
        <f>IFERROR(VLOOKUP($A413,图纸材料表!$A:$E,COLUMN(图纸材料表!E411),1),"")</f>
        <v>4</v>
      </c>
    </row>
    <row r="414" spans="1:5">
      <c r="A414">
        <f>IF(ROW()-2&lt;=COUNT(图纸材料表!B:B),ROW()-2,"")</f>
        <v>412</v>
      </c>
      <c r="B414">
        <f>IFERROR(VLOOKUP($A414,图纸材料表!$A:$E,COLUMN(图纸材料表!B412),1),"")</f>
        <v>37</v>
      </c>
      <c r="C414">
        <f>IFERROR(VLOOKUP($A414,图纸材料表!$A:$E,COLUMN(图纸材料表!C412),1),"")</f>
        <v>109</v>
      </c>
      <c r="D414">
        <f>IFERROR(VLOOKUP($A414,图纸材料表!$A:$E,COLUMN(图纸材料表!D412),1),"")</f>
        <v>0</v>
      </c>
      <c r="E414">
        <f>IFERROR(VLOOKUP($A414,图纸材料表!$A:$E,COLUMN(图纸材料表!E412),1),"")</f>
        <v>3</v>
      </c>
    </row>
    <row r="415" spans="1:5">
      <c r="A415">
        <f>IF(ROW()-2&lt;=COUNT(图纸材料表!B:B),ROW()-2,"")</f>
        <v>413</v>
      </c>
      <c r="B415">
        <f>IFERROR(VLOOKUP($A415,图纸材料表!$A:$E,COLUMN(图纸材料表!B413),1),"")</f>
        <v>37</v>
      </c>
      <c r="C415">
        <f>IFERROR(VLOOKUP($A415,图纸材料表!$A:$E,COLUMN(图纸材料表!C413),1),"")</f>
        <v>126</v>
      </c>
      <c r="D415">
        <f>IFERROR(VLOOKUP($A415,图纸材料表!$A:$E,COLUMN(图纸材料表!D413),1),"")</f>
        <v>0</v>
      </c>
      <c r="E415">
        <f>IFERROR(VLOOKUP($A415,图纸材料表!$A:$E,COLUMN(图纸材料表!E413),1),"")</f>
        <v>5</v>
      </c>
    </row>
    <row r="416" spans="1:5">
      <c r="A416">
        <f>IF(ROW()-2&lt;=COUNT(图纸材料表!B:B),ROW()-2,"")</f>
        <v>414</v>
      </c>
      <c r="B416">
        <f>IFERROR(VLOOKUP($A416,图纸材料表!$A:$E,COLUMN(图纸材料表!B414),1),"")</f>
        <v>37</v>
      </c>
      <c r="C416">
        <f>IFERROR(VLOOKUP($A416,图纸材料表!$A:$E,COLUMN(图纸材料表!C414),1),"")</f>
        <v>126</v>
      </c>
      <c r="D416">
        <f>IFERROR(VLOOKUP($A416,图纸材料表!$A:$E,COLUMN(图纸材料表!D414),1),"")</f>
        <v>1</v>
      </c>
      <c r="E416">
        <f>IFERROR(VLOOKUP($A416,图纸材料表!$A:$E,COLUMN(图纸材料表!E414),1),"")</f>
        <v>33</v>
      </c>
    </row>
    <row r="417" spans="1:5">
      <c r="A417">
        <f>IF(ROW()-2&lt;=COUNT(图纸材料表!B:B),ROW()-2,"")</f>
        <v>415</v>
      </c>
      <c r="B417">
        <f>IFERROR(VLOOKUP($A417,图纸材料表!$A:$E,COLUMN(图纸材料表!B415),1),"")</f>
        <v>37</v>
      </c>
      <c r="C417">
        <f>IFERROR(VLOOKUP($A417,图纸材料表!$A:$E,COLUMN(图纸材料表!C415),1),"")</f>
        <v>126</v>
      </c>
      <c r="D417">
        <f>IFERROR(VLOOKUP($A417,图纸材料表!$A:$E,COLUMN(图纸材料表!D415),1),"")</f>
        <v>2</v>
      </c>
      <c r="E417">
        <f>IFERROR(VLOOKUP($A417,图纸材料表!$A:$E,COLUMN(图纸材料表!E415),1),"")</f>
        <v>1</v>
      </c>
    </row>
    <row r="418" spans="1:5">
      <c r="A418">
        <f>IF(ROW()-2&lt;=COUNT(图纸材料表!B:B),ROW()-2,"")</f>
        <v>416</v>
      </c>
      <c r="B418">
        <f>IFERROR(VLOOKUP($A418,图纸材料表!$A:$E,COLUMN(图纸材料表!B416),1),"")</f>
        <v>37</v>
      </c>
      <c r="C418">
        <f>IFERROR(VLOOKUP($A418,图纸材料表!$A:$E,COLUMN(图纸材料表!C416),1),"")</f>
        <v>126</v>
      </c>
      <c r="D418">
        <f>IFERROR(VLOOKUP($A418,图纸材料表!$A:$E,COLUMN(图纸材料表!D416),1),"")</f>
        <v>1</v>
      </c>
      <c r="E418">
        <f>IFERROR(VLOOKUP($A418,图纸材料表!$A:$E,COLUMN(图纸材料表!E416),1),"")</f>
        <v>29</v>
      </c>
    </row>
    <row r="419" spans="1:5">
      <c r="A419">
        <f>IF(ROW()-2&lt;=COUNT(图纸材料表!B:B),ROW()-2,"")</f>
        <v>417</v>
      </c>
      <c r="B419">
        <f>IFERROR(VLOOKUP($A419,图纸材料表!$A:$E,COLUMN(图纸材料表!B417),1),"")</f>
        <v>37</v>
      </c>
      <c r="C419">
        <f>IFERROR(VLOOKUP($A419,图纸材料表!$A:$E,COLUMN(图纸材料表!C417),1),"")</f>
        <v>134</v>
      </c>
      <c r="D419">
        <f>IFERROR(VLOOKUP($A419,图纸材料表!$A:$E,COLUMN(图纸材料表!D417),1),"")</f>
        <v>0</v>
      </c>
      <c r="E419">
        <f>IFERROR(VLOOKUP($A419,图纸材料表!$A:$E,COLUMN(图纸材料表!E417),1),"")</f>
        <v>221</v>
      </c>
    </row>
    <row r="420" spans="1:5">
      <c r="A420">
        <f>IF(ROW()-2&lt;=COUNT(图纸材料表!B:B),ROW()-2,"")</f>
        <v>418</v>
      </c>
      <c r="B420">
        <f>IFERROR(VLOOKUP($A420,图纸材料表!$A:$E,COLUMN(图纸材料表!B418),1),"")</f>
        <v>37</v>
      </c>
      <c r="C420">
        <f>IFERROR(VLOOKUP($A420,图纸材料表!$A:$E,COLUMN(图纸材料表!C418),1),"")</f>
        <v>139</v>
      </c>
      <c r="D420">
        <f>IFERROR(VLOOKUP($A420,图纸材料表!$A:$E,COLUMN(图纸材料表!D418),1),"")</f>
        <v>0</v>
      </c>
      <c r="E420">
        <f>IFERROR(VLOOKUP($A420,图纸材料表!$A:$E,COLUMN(图纸材料表!E418),1),"")</f>
        <v>33</v>
      </c>
    </row>
    <row r="421" spans="1:5">
      <c r="A421">
        <f>IF(ROW()-2&lt;=COUNT(图纸材料表!B:B),ROW()-2,"")</f>
        <v>419</v>
      </c>
      <c r="B421">
        <f>IFERROR(VLOOKUP($A421,图纸材料表!$A:$E,COLUMN(图纸材料表!B419),1),"")</f>
        <v>37</v>
      </c>
      <c r="C421">
        <f>IFERROR(VLOOKUP($A421,图纸材料表!$A:$E,COLUMN(图纸材料表!C419),1),"")</f>
        <v>160</v>
      </c>
      <c r="D421">
        <f>IFERROR(VLOOKUP($A421,图纸材料表!$A:$E,COLUMN(图纸材料表!D419),1),"")</f>
        <v>1</v>
      </c>
      <c r="E421">
        <f>IFERROR(VLOOKUP($A421,图纸材料表!$A:$E,COLUMN(图纸材料表!E419),1),"")</f>
        <v>30</v>
      </c>
    </row>
    <row r="422" spans="1:5">
      <c r="A422">
        <f>IF(ROW()-2&lt;=COUNT(图纸材料表!B:B),ROW()-2,"")</f>
        <v>420</v>
      </c>
      <c r="B422">
        <f>IFERROR(VLOOKUP($A422,图纸材料表!$A:$E,COLUMN(图纸材料表!B420),1),"")</f>
        <v>37</v>
      </c>
      <c r="C422">
        <f>IFERROR(VLOOKUP($A422,图纸材料表!$A:$E,COLUMN(图纸材料表!C420),1),"")</f>
        <v>160</v>
      </c>
      <c r="D422">
        <f>IFERROR(VLOOKUP($A422,图纸材料表!$A:$E,COLUMN(图纸材料表!D420),1),"")</f>
        <v>12</v>
      </c>
      <c r="E422">
        <f>IFERROR(VLOOKUP($A422,图纸材料表!$A:$E,COLUMN(图纸材料表!E420),1),"")</f>
        <v>21</v>
      </c>
    </row>
    <row r="423" spans="1:5">
      <c r="A423">
        <f>IF(ROW()-2&lt;=COUNT(图纸材料表!B:B),ROW()-2,"")</f>
        <v>421</v>
      </c>
      <c r="B423">
        <f>IFERROR(VLOOKUP($A423,图纸材料表!$A:$E,COLUMN(图纸材料表!B421),1),"")</f>
        <v>37</v>
      </c>
      <c r="C423">
        <f>IFERROR(VLOOKUP($A423,图纸材料表!$A:$E,COLUMN(图纸材料表!C421),1),"")</f>
        <v>162</v>
      </c>
      <c r="D423">
        <f>IFERROR(VLOOKUP($A423,图纸材料表!$A:$E,COLUMN(图纸材料表!D421),1),"")</f>
        <v>1</v>
      </c>
      <c r="E423">
        <f>IFERROR(VLOOKUP($A423,图纸材料表!$A:$E,COLUMN(图纸材料表!E421),1),"")</f>
        <v>20</v>
      </c>
    </row>
    <row r="424" spans="1:5">
      <c r="A424">
        <f>IF(ROW()-2&lt;=COUNT(图纸材料表!B:B),ROW()-2,"")</f>
        <v>422</v>
      </c>
      <c r="B424">
        <f>IFERROR(VLOOKUP($A424,图纸材料表!$A:$E,COLUMN(图纸材料表!B422),1),"")</f>
        <v>37</v>
      </c>
      <c r="C424">
        <f>IFERROR(VLOOKUP($A424,图纸材料表!$A:$E,COLUMN(图纸材料表!C422),1),"")</f>
        <v>171</v>
      </c>
      <c r="D424">
        <f>IFERROR(VLOOKUP($A424,图纸材料表!$A:$E,COLUMN(图纸材料表!D422),1),"")</f>
        <v>8</v>
      </c>
      <c r="E424">
        <f>IFERROR(VLOOKUP($A424,图纸材料表!$A:$E,COLUMN(图纸材料表!E422),1),"")</f>
        <v>12</v>
      </c>
    </row>
    <row r="425" spans="1:5">
      <c r="A425">
        <f>IF(ROW()-2&lt;=COUNT(图纸材料表!B:B),ROW()-2,"")</f>
        <v>423</v>
      </c>
      <c r="B425">
        <f>IFERROR(VLOOKUP($A425,图纸材料表!$A:$E,COLUMN(图纸材料表!B423),1),"")</f>
        <v>38</v>
      </c>
      <c r="C425">
        <f>IFERROR(VLOOKUP($A425,图纸材料表!$A:$E,COLUMN(图纸材料表!C423),1),"")</f>
        <v>2</v>
      </c>
      <c r="D425">
        <f>IFERROR(VLOOKUP($A425,图纸材料表!$A:$E,COLUMN(图纸材料表!D423),1),"")</f>
        <v>0</v>
      </c>
      <c r="E425">
        <f>IFERROR(VLOOKUP($A425,图纸材料表!$A:$E,COLUMN(图纸材料表!E423),1),"")</f>
        <v>25</v>
      </c>
    </row>
    <row r="426" spans="1:5">
      <c r="A426">
        <f>IF(ROW()-2&lt;=COUNT(图纸材料表!B:B),ROW()-2,"")</f>
        <v>424</v>
      </c>
      <c r="B426">
        <f>IFERROR(VLOOKUP($A426,图纸材料表!$A:$E,COLUMN(图纸材料表!B424),1),"")</f>
        <v>38</v>
      </c>
      <c r="C426">
        <f>IFERROR(VLOOKUP($A426,图纸材料表!$A:$E,COLUMN(图纸材料表!C424),1),"")</f>
        <v>3</v>
      </c>
      <c r="D426">
        <f>IFERROR(VLOOKUP($A426,图纸材料表!$A:$E,COLUMN(图纸材料表!D424),1),"")</f>
        <v>0</v>
      </c>
      <c r="E426">
        <f>IFERROR(VLOOKUP($A426,图纸材料表!$A:$E,COLUMN(图纸材料表!E424),1),"")</f>
        <v>1</v>
      </c>
    </row>
    <row r="427" spans="1:5">
      <c r="A427">
        <f>IF(ROW()-2&lt;=COUNT(图纸材料表!B:B),ROW()-2,"")</f>
        <v>425</v>
      </c>
      <c r="B427">
        <f>IFERROR(VLOOKUP($A427,图纸材料表!$A:$E,COLUMN(图纸材料表!B425),1),"")</f>
        <v>38</v>
      </c>
      <c r="C427">
        <f>IFERROR(VLOOKUP($A427,图纸材料表!$A:$E,COLUMN(图纸材料表!C425),1),"")</f>
        <v>5</v>
      </c>
      <c r="D427">
        <f>IFERROR(VLOOKUP($A427,图纸材料表!$A:$E,COLUMN(图纸材料表!D425),1),"")</f>
        <v>0</v>
      </c>
      <c r="E427">
        <f>IFERROR(VLOOKUP($A427,图纸材料表!$A:$E,COLUMN(图纸材料表!E425),1),"")</f>
        <v>135</v>
      </c>
    </row>
    <row r="428" spans="1:5">
      <c r="A428">
        <f>IF(ROW()-2&lt;=COUNT(图纸材料表!B:B),ROW()-2,"")</f>
        <v>426</v>
      </c>
      <c r="B428">
        <f>IFERROR(VLOOKUP($A428,图纸材料表!$A:$E,COLUMN(图纸材料表!B426),1),"")</f>
        <v>38</v>
      </c>
      <c r="C428">
        <f>IFERROR(VLOOKUP($A428,图纸材料表!$A:$E,COLUMN(图纸材料表!C426),1),"")</f>
        <v>5</v>
      </c>
      <c r="D428">
        <f>IFERROR(VLOOKUP($A428,图纸材料表!$A:$E,COLUMN(图纸材料表!D426),1),"")</f>
        <v>1</v>
      </c>
      <c r="E428">
        <f>IFERROR(VLOOKUP($A428,图纸材料表!$A:$E,COLUMN(图纸材料表!E426),1),"")</f>
        <v>403</v>
      </c>
    </row>
    <row r="429" spans="1:5">
      <c r="A429">
        <f>IF(ROW()-2&lt;=COUNT(图纸材料表!B:B),ROW()-2,"")</f>
        <v>427</v>
      </c>
      <c r="B429">
        <f>IFERROR(VLOOKUP($A429,图纸材料表!$A:$E,COLUMN(图纸材料表!B427),1),"")</f>
        <v>38</v>
      </c>
      <c r="C429">
        <f>IFERROR(VLOOKUP($A429,图纸材料表!$A:$E,COLUMN(图纸材料表!C427),1),"")</f>
        <v>5</v>
      </c>
      <c r="D429">
        <f>IFERROR(VLOOKUP($A429,图纸材料表!$A:$E,COLUMN(图纸材料表!D427),1),"")</f>
        <v>2</v>
      </c>
      <c r="E429">
        <f>IFERROR(VLOOKUP($A429,图纸材料表!$A:$E,COLUMN(图纸材料表!E427),1),"")</f>
        <v>388</v>
      </c>
    </row>
    <row r="430" spans="1:5">
      <c r="A430">
        <f>IF(ROW()-2&lt;=COUNT(图纸材料表!B:B),ROW()-2,"")</f>
        <v>428</v>
      </c>
      <c r="B430">
        <f>IFERROR(VLOOKUP($A430,图纸材料表!$A:$E,COLUMN(图纸材料表!B428),1),"")</f>
        <v>38</v>
      </c>
      <c r="C430">
        <f>IFERROR(VLOOKUP($A430,图纸材料表!$A:$E,COLUMN(图纸材料表!C428),1),"")</f>
        <v>17</v>
      </c>
      <c r="D430">
        <f>IFERROR(VLOOKUP($A430,图纸材料表!$A:$E,COLUMN(图纸材料表!D428),1),"")</f>
        <v>3</v>
      </c>
      <c r="E430">
        <f>IFERROR(VLOOKUP($A430,图纸材料表!$A:$E,COLUMN(图纸材料表!E428),1),"")</f>
        <v>278</v>
      </c>
    </row>
    <row r="431" spans="1:5">
      <c r="A431">
        <f>IF(ROW()-2&lt;=COUNT(图纸材料表!B:B),ROW()-2,"")</f>
        <v>429</v>
      </c>
      <c r="B431">
        <f>IFERROR(VLOOKUP($A431,图纸材料表!$A:$E,COLUMN(图纸材料表!B429),1),"")</f>
        <v>38</v>
      </c>
      <c r="C431">
        <f>IFERROR(VLOOKUP($A431,图纸材料表!$A:$E,COLUMN(图纸材料表!C429),1),"")</f>
        <v>18</v>
      </c>
      <c r="D431">
        <f>IFERROR(VLOOKUP($A431,图纸材料表!$A:$E,COLUMN(图纸材料表!D429),1),"")</f>
        <v>0</v>
      </c>
      <c r="E431">
        <f>IFERROR(VLOOKUP($A431,图纸材料表!$A:$E,COLUMN(图纸材料表!E429),1),"")</f>
        <v>53</v>
      </c>
    </row>
    <row r="432" spans="1:5">
      <c r="A432">
        <f>IF(ROW()-2&lt;=COUNT(图纸材料表!B:B),ROW()-2,"")</f>
        <v>430</v>
      </c>
      <c r="B432">
        <f>IFERROR(VLOOKUP($A432,图纸材料表!$A:$E,COLUMN(图纸材料表!B430),1),"")</f>
        <v>38</v>
      </c>
      <c r="C432">
        <f>IFERROR(VLOOKUP($A432,图纸材料表!$A:$E,COLUMN(图纸材料表!C430),1),"")</f>
        <v>18</v>
      </c>
      <c r="D432">
        <f>IFERROR(VLOOKUP($A432,图纸材料表!$A:$E,COLUMN(图纸材料表!D430),1),"")</f>
        <v>3</v>
      </c>
      <c r="E432">
        <f>IFERROR(VLOOKUP($A432,图纸材料表!$A:$E,COLUMN(图纸材料表!E430),1),"")</f>
        <v>24</v>
      </c>
    </row>
    <row r="433" spans="1:5">
      <c r="A433">
        <f>IF(ROW()-2&lt;=COUNT(图纸材料表!B:B),ROW()-2,"")</f>
        <v>431</v>
      </c>
      <c r="B433">
        <f>IFERROR(VLOOKUP($A433,图纸材料表!$A:$E,COLUMN(图纸材料表!B431),1),"")</f>
        <v>38</v>
      </c>
      <c r="C433">
        <f>IFERROR(VLOOKUP($A433,图纸材料表!$A:$E,COLUMN(图纸材料表!C431),1),"")</f>
        <v>18</v>
      </c>
      <c r="D433">
        <f>IFERROR(VLOOKUP($A433,图纸材料表!$A:$E,COLUMN(图纸材料表!D431),1),"")</f>
        <v>0</v>
      </c>
      <c r="E433">
        <f>IFERROR(VLOOKUP($A433,图纸材料表!$A:$E,COLUMN(图纸材料表!E431),1),"")</f>
        <v>36</v>
      </c>
    </row>
    <row r="434" spans="1:5">
      <c r="A434">
        <f>IF(ROW()-2&lt;=COUNT(图纸材料表!B:B),ROW()-2,"")</f>
        <v>432</v>
      </c>
      <c r="B434">
        <f>IFERROR(VLOOKUP($A434,图纸材料表!$A:$E,COLUMN(图纸材料表!B432),1),"")</f>
        <v>38</v>
      </c>
      <c r="C434">
        <f>IFERROR(VLOOKUP($A434,图纸材料表!$A:$E,COLUMN(图纸材料表!C432),1),"")</f>
        <v>18</v>
      </c>
      <c r="D434">
        <f>IFERROR(VLOOKUP($A434,图纸材料表!$A:$E,COLUMN(图纸材料表!D432),1),"")</f>
        <v>3</v>
      </c>
      <c r="E434">
        <f>IFERROR(VLOOKUP($A434,图纸材料表!$A:$E,COLUMN(图纸材料表!E432),1),"")</f>
        <v>39</v>
      </c>
    </row>
    <row r="435" spans="1:5">
      <c r="A435">
        <f>IF(ROW()-2&lt;=COUNT(图纸材料表!B:B),ROW()-2,"")</f>
        <v>433</v>
      </c>
      <c r="B435">
        <f>IFERROR(VLOOKUP($A435,图纸材料表!$A:$E,COLUMN(图纸材料表!B433),1),"")</f>
        <v>38</v>
      </c>
      <c r="C435">
        <f>IFERROR(VLOOKUP($A435,图纸材料表!$A:$E,COLUMN(图纸材料表!C433),1),"")</f>
        <v>30</v>
      </c>
      <c r="D435">
        <f>IFERROR(VLOOKUP($A435,图纸材料表!$A:$E,COLUMN(图纸材料表!D433),1),"")</f>
        <v>0</v>
      </c>
      <c r="E435">
        <f>IFERROR(VLOOKUP($A435,图纸材料表!$A:$E,COLUMN(图纸材料表!E433),1),"")</f>
        <v>26</v>
      </c>
    </row>
    <row r="436" spans="1:5">
      <c r="A436">
        <f>IF(ROW()-2&lt;=COUNT(图纸材料表!B:B),ROW()-2,"")</f>
        <v>434</v>
      </c>
      <c r="B436">
        <f>IFERROR(VLOOKUP($A436,图纸材料表!$A:$E,COLUMN(图纸材料表!B434),1),"")</f>
        <v>38</v>
      </c>
      <c r="C436">
        <f>IFERROR(VLOOKUP($A436,图纸材料表!$A:$E,COLUMN(图纸材料表!C434),1),"")</f>
        <v>44</v>
      </c>
      <c r="D436">
        <f>IFERROR(VLOOKUP($A436,图纸材料表!$A:$E,COLUMN(图纸材料表!D434),1),"")</f>
        <v>0</v>
      </c>
      <c r="E436">
        <f>IFERROR(VLOOKUP($A436,图纸材料表!$A:$E,COLUMN(图纸材料表!E434),1),"")</f>
        <v>25</v>
      </c>
    </row>
    <row r="437" spans="1:5">
      <c r="A437">
        <f>IF(ROW()-2&lt;=COUNT(图纸材料表!B:B),ROW()-2,"")</f>
        <v>435</v>
      </c>
      <c r="B437">
        <f>IFERROR(VLOOKUP($A437,图纸材料表!$A:$E,COLUMN(图纸材料表!B435),1),"")</f>
        <v>38</v>
      </c>
      <c r="C437">
        <f>IFERROR(VLOOKUP($A437,图纸材料表!$A:$E,COLUMN(图纸材料表!C435),1),"")</f>
        <v>44</v>
      </c>
      <c r="D437">
        <f>IFERROR(VLOOKUP($A437,图纸材料表!$A:$E,COLUMN(图纸材料表!D435),1),"")</f>
        <v>6</v>
      </c>
      <c r="E437">
        <f>IFERROR(VLOOKUP($A437,图纸材料表!$A:$E,COLUMN(图纸材料表!E435),1),"")</f>
        <v>53</v>
      </c>
    </row>
    <row r="438" spans="1:5">
      <c r="A438">
        <f>IF(ROW()-2&lt;=COUNT(图纸材料表!B:B),ROW()-2,"")</f>
        <v>436</v>
      </c>
      <c r="B438">
        <f>IFERROR(VLOOKUP($A438,图纸材料表!$A:$E,COLUMN(图纸材料表!B436),1),"")</f>
        <v>38</v>
      </c>
      <c r="C438">
        <f>IFERROR(VLOOKUP($A438,图纸材料表!$A:$E,COLUMN(图纸材料表!C436),1),"")</f>
        <v>44</v>
      </c>
      <c r="D438">
        <f>IFERROR(VLOOKUP($A438,图纸材料表!$A:$E,COLUMN(图纸材料表!D436),1),"")</f>
        <v>6</v>
      </c>
      <c r="E438">
        <f>IFERROR(VLOOKUP($A438,图纸材料表!$A:$E,COLUMN(图纸材料表!E436),1),"")</f>
        <v>63</v>
      </c>
    </row>
    <row r="439" spans="1:5">
      <c r="A439">
        <f>IF(ROW()-2&lt;=COUNT(图纸材料表!B:B),ROW()-2,"")</f>
        <v>437</v>
      </c>
      <c r="B439">
        <f>IFERROR(VLOOKUP($A439,图纸材料表!$A:$E,COLUMN(图纸材料表!B437),1),"")</f>
        <v>38</v>
      </c>
      <c r="C439">
        <f>IFERROR(VLOOKUP($A439,图纸材料表!$A:$E,COLUMN(图纸材料表!C437),1),"")</f>
        <v>53</v>
      </c>
      <c r="D439">
        <f>IFERROR(VLOOKUP($A439,图纸材料表!$A:$E,COLUMN(图纸材料表!D437),1),"")</f>
        <v>0</v>
      </c>
      <c r="E439">
        <f>IFERROR(VLOOKUP($A439,图纸材料表!$A:$E,COLUMN(图纸材料表!E437),1),"")</f>
        <v>126</v>
      </c>
    </row>
    <row r="440" spans="1:5">
      <c r="A440">
        <f>IF(ROW()-2&lt;=COUNT(图纸材料表!B:B),ROW()-2,"")</f>
        <v>438</v>
      </c>
      <c r="B440">
        <f>IFERROR(VLOOKUP($A440,图纸材料表!$A:$E,COLUMN(图纸材料表!B438),1),"")</f>
        <v>38</v>
      </c>
      <c r="C440">
        <f>IFERROR(VLOOKUP($A440,图纸材料表!$A:$E,COLUMN(图纸材料表!C438),1),"")</f>
        <v>324</v>
      </c>
      <c r="D440">
        <f>IFERROR(VLOOKUP($A440,图纸材料表!$A:$E,COLUMN(图纸材料表!D438),1),"")</f>
        <v>0</v>
      </c>
      <c r="E440">
        <f>IFERROR(VLOOKUP($A440,图纸材料表!$A:$E,COLUMN(图纸材料表!E438),1),"")</f>
        <v>1</v>
      </c>
    </row>
    <row r="441" spans="1:5">
      <c r="A441">
        <f>IF(ROW()-2&lt;=COUNT(图纸材料表!B:B),ROW()-2,"")</f>
        <v>439</v>
      </c>
      <c r="B441">
        <f>IFERROR(VLOOKUP($A441,图纸材料表!$A:$E,COLUMN(图纸材料表!B439),1),"")</f>
        <v>38</v>
      </c>
      <c r="C441">
        <f>IFERROR(VLOOKUP($A441,图纸材料表!$A:$E,COLUMN(图纸材料表!C439),1),"")</f>
        <v>65</v>
      </c>
      <c r="D441">
        <f>IFERROR(VLOOKUP($A441,图纸材料表!$A:$E,COLUMN(图纸材料表!D439),1),"")</f>
        <v>0</v>
      </c>
      <c r="E441">
        <f>IFERROR(VLOOKUP($A441,图纸材料表!$A:$E,COLUMN(图纸材料表!E439),1),"")</f>
        <v>28</v>
      </c>
    </row>
    <row r="442" spans="1:5">
      <c r="A442">
        <f>IF(ROW()-2&lt;=COUNT(图纸材料表!B:B),ROW()-2,"")</f>
        <v>440</v>
      </c>
      <c r="B442">
        <f>IFERROR(VLOOKUP($A442,图纸材料表!$A:$E,COLUMN(图纸材料表!B440),1),"")</f>
        <v>38</v>
      </c>
      <c r="C442">
        <f>IFERROR(VLOOKUP($A442,图纸材料表!$A:$E,COLUMN(图纸材料表!C440),1),"")</f>
        <v>85</v>
      </c>
      <c r="D442">
        <f>IFERROR(VLOOKUP($A442,图纸材料表!$A:$E,COLUMN(图纸材料表!D440),1),"")</f>
        <v>0</v>
      </c>
      <c r="E442">
        <f>IFERROR(VLOOKUP($A442,图纸材料表!$A:$E,COLUMN(图纸材料表!E440),1),"")</f>
        <v>23</v>
      </c>
    </row>
    <row r="443" spans="1:5">
      <c r="A443">
        <f>IF(ROW()-2&lt;=COUNT(图纸材料表!B:B),ROW()-2,"")</f>
        <v>441</v>
      </c>
      <c r="B443">
        <f>IFERROR(VLOOKUP($A443,图纸材料表!$A:$E,COLUMN(图纸材料表!B441),1),"")</f>
        <v>38</v>
      </c>
      <c r="C443">
        <f>IFERROR(VLOOKUP($A443,图纸材料表!$A:$E,COLUMN(图纸材料表!C441),1),"")</f>
        <v>95</v>
      </c>
      <c r="D443">
        <f>IFERROR(VLOOKUP($A443,图纸材料表!$A:$E,COLUMN(图纸材料表!D441),1),"")</f>
        <v>8</v>
      </c>
      <c r="E443">
        <f>IFERROR(VLOOKUP($A443,图纸材料表!$A:$E,COLUMN(图纸材料表!E441),1),"")</f>
        <v>1</v>
      </c>
    </row>
    <row r="444" spans="1:5">
      <c r="A444">
        <f>IF(ROW()-2&lt;=COUNT(图纸材料表!B:B),ROW()-2,"")</f>
        <v>442</v>
      </c>
      <c r="B444">
        <f>IFERROR(VLOOKUP($A444,图纸材料表!$A:$E,COLUMN(图纸材料表!B442),1),"")</f>
        <v>38</v>
      </c>
      <c r="C444">
        <f>IFERROR(VLOOKUP($A444,图纸材料表!$A:$E,COLUMN(图纸材料表!C442),1),"")</f>
        <v>96</v>
      </c>
      <c r="D444">
        <f>IFERROR(VLOOKUP($A444,图纸材料表!$A:$E,COLUMN(图纸材料表!D442),1),"")</f>
        <v>0</v>
      </c>
      <c r="E444">
        <f>IFERROR(VLOOKUP($A444,图纸材料表!$A:$E,COLUMN(图纸材料表!E442),1),"")</f>
        <v>1</v>
      </c>
    </row>
    <row r="445" spans="1:5">
      <c r="A445">
        <f>IF(ROW()-2&lt;=COUNT(图纸材料表!B:B),ROW()-2,"")</f>
        <v>443</v>
      </c>
      <c r="B445">
        <f>IFERROR(VLOOKUP($A445,图纸材料表!$A:$E,COLUMN(图纸材料表!B443),1),"")</f>
        <v>38</v>
      </c>
      <c r="C445">
        <f>IFERROR(VLOOKUP($A445,图纸材料表!$A:$E,COLUMN(图纸材料表!C443),1),"")</f>
        <v>98</v>
      </c>
      <c r="D445">
        <f>IFERROR(VLOOKUP($A445,图纸材料表!$A:$E,COLUMN(图纸材料表!D443),1),"")</f>
        <v>0</v>
      </c>
      <c r="E445">
        <f>IFERROR(VLOOKUP($A445,图纸材料表!$A:$E,COLUMN(图纸材料表!E443),1),"")</f>
        <v>500</v>
      </c>
    </row>
    <row r="446" spans="1:5">
      <c r="A446">
        <f>IF(ROW()-2&lt;=COUNT(图纸材料表!B:B),ROW()-2,"")</f>
        <v>444</v>
      </c>
      <c r="B446">
        <f>IFERROR(VLOOKUP($A446,图纸材料表!$A:$E,COLUMN(图纸材料表!B444),1),"")</f>
        <v>38</v>
      </c>
      <c r="C446">
        <f>IFERROR(VLOOKUP($A446,图纸材料表!$A:$E,COLUMN(图纸材料表!C444),1),"")</f>
        <v>109</v>
      </c>
      <c r="D446">
        <f>IFERROR(VLOOKUP($A446,图纸材料表!$A:$E,COLUMN(图纸材料表!D444),1),"")</f>
        <v>0</v>
      </c>
      <c r="E446">
        <f>IFERROR(VLOOKUP($A446,图纸材料表!$A:$E,COLUMN(图纸材料表!E444),1),"")</f>
        <v>31</v>
      </c>
    </row>
    <row r="447" spans="1:5">
      <c r="A447">
        <f>IF(ROW()-2&lt;=COUNT(图纸材料表!B:B),ROW()-2,"")</f>
        <v>445</v>
      </c>
      <c r="B447">
        <f>IFERROR(VLOOKUP($A447,图纸材料表!$A:$E,COLUMN(图纸材料表!B445),1),"")</f>
        <v>38</v>
      </c>
      <c r="C447">
        <f>IFERROR(VLOOKUP($A447,图纸材料表!$A:$E,COLUMN(图纸材料表!C445),1),"")</f>
        <v>112</v>
      </c>
      <c r="D447">
        <f>IFERROR(VLOOKUP($A447,图纸材料表!$A:$E,COLUMN(图纸材料表!D445),1),"")</f>
        <v>0</v>
      </c>
      <c r="E447">
        <f>IFERROR(VLOOKUP($A447,图纸材料表!$A:$E,COLUMN(图纸材料表!E445),1),"")</f>
        <v>132</v>
      </c>
    </row>
    <row r="448" spans="1:5">
      <c r="A448">
        <f>IF(ROW()-2&lt;=COUNT(图纸材料表!B:B),ROW()-2,"")</f>
        <v>446</v>
      </c>
      <c r="B448">
        <f>IFERROR(VLOOKUP($A448,图纸材料表!$A:$E,COLUMN(图纸材料表!B446),1),"")</f>
        <v>38</v>
      </c>
      <c r="C448">
        <f>IFERROR(VLOOKUP($A448,图纸材料表!$A:$E,COLUMN(图纸材料表!C446),1),"")</f>
        <v>114</v>
      </c>
      <c r="D448">
        <f>IFERROR(VLOOKUP($A448,图纸材料表!$A:$E,COLUMN(图纸材料表!D446),1),"")</f>
        <v>0</v>
      </c>
      <c r="E448">
        <f>IFERROR(VLOOKUP($A448,图纸材料表!$A:$E,COLUMN(图纸材料表!E446),1),"")</f>
        <v>178</v>
      </c>
    </row>
    <row r="449" spans="1:5">
      <c r="A449">
        <f>IF(ROW()-2&lt;=COUNT(图纸材料表!B:B),ROW()-2,"")</f>
        <v>447</v>
      </c>
      <c r="B449">
        <f>IFERROR(VLOOKUP($A449,图纸材料表!$A:$E,COLUMN(图纸材料表!B447),1),"")</f>
        <v>38</v>
      </c>
      <c r="C449">
        <f>IFERROR(VLOOKUP($A449,图纸材料表!$A:$E,COLUMN(图纸材料表!C447),1),"")</f>
        <v>126</v>
      </c>
      <c r="D449">
        <f>IFERROR(VLOOKUP($A449,图纸材料表!$A:$E,COLUMN(图纸材料表!D447),1),"")</f>
        <v>1</v>
      </c>
      <c r="E449">
        <f>IFERROR(VLOOKUP($A449,图纸材料表!$A:$E,COLUMN(图纸材料表!E447),1),"")</f>
        <v>9</v>
      </c>
    </row>
    <row r="450" spans="1:5">
      <c r="A450">
        <f>IF(ROW()-2&lt;=COUNT(图纸材料表!B:B),ROW()-2,"")</f>
        <v>448</v>
      </c>
      <c r="B450">
        <f>IFERROR(VLOOKUP($A450,图纸材料表!$A:$E,COLUMN(图纸材料表!B448),1),"")</f>
        <v>38</v>
      </c>
      <c r="C450">
        <f>IFERROR(VLOOKUP($A450,图纸材料表!$A:$E,COLUMN(图纸材料表!C448),1),"")</f>
        <v>126</v>
      </c>
      <c r="D450">
        <f>IFERROR(VLOOKUP($A450,图纸材料表!$A:$E,COLUMN(图纸材料表!D448),1),"")</f>
        <v>1</v>
      </c>
      <c r="E450">
        <f>IFERROR(VLOOKUP($A450,图纸材料表!$A:$E,COLUMN(图纸材料表!E448),1),"")</f>
        <v>5</v>
      </c>
    </row>
    <row r="451" spans="1:5">
      <c r="A451">
        <f>IF(ROW()-2&lt;=COUNT(图纸材料表!B:B),ROW()-2,"")</f>
        <v>449</v>
      </c>
      <c r="B451">
        <f>IFERROR(VLOOKUP($A451,图纸材料表!$A:$E,COLUMN(图纸材料表!B449),1),"")</f>
        <v>38</v>
      </c>
      <c r="C451">
        <f>IFERROR(VLOOKUP($A451,图纸材料表!$A:$E,COLUMN(图纸材料表!C449),1),"")</f>
        <v>139</v>
      </c>
      <c r="D451">
        <f>IFERROR(VLOOKUP($A451,图纸材料表!$A:$E,COLUMN(图纸材料表!D449),1),"")</f>
        <v>0</v>
      </c>
      <c r="E451">
        <f>IFERROR(VLOOKUP($A451,图纸材料表!$A:$E,COLUMN(图纸材料表!E449),1),"")</f>
        <v>68</v>
      </c>
    </row>
    <row r="452" spans="1:5">
      <c r="A452">
        <f>IF(ROW()-2&lt;=COUNT(图纸材料表!B:B),ROW()-2,"")</f>
        <v>450</v>
      </c>
      <c r="B452">
        <f>IFERROR(VLOOKUP($A452,图纸材料表!$A:$E,COLUMN(图纸材料表!B450),1),"")</f>
        <v>38</v>
      </c>
      <c r="C452">
        <f>IFERROR(VLOOKUP($A452,图纸材料表!$A:$E,COLUMN(图纸材料表!C450),1),"")</f>
        <v>160</v>
      </c>
      <c r="D452">
        <f>IFERROR(VLOOKUP($A452,图纸材料表!$A:$E,COLUMN(图纸材料表!D450),1),"")</f>
        <v>1</v>
      </c>
      <c r="E452">
        <f>IFERROR(VLOOKUP($A452,图纸材料表!$A:$E,COLUMN(图纸材料表!E450),1),"")</f>
        <v>36</v>
      </c>
    </row>
    <row r="453" spans="1:5">
      <c r="A453">
        <f>IF(ROW()-2&lt;=COUNT(图纸材料表!B:B),ROW()-2,"")</f>
        <v>451</v>
      </c>
      <c r="B453">
        <f>IFERROR(VLOOKUP($A453,图纸材料表!$A:$E,COLUMN(图纸材料表!B451),1),"")</f>
        <v>38</v>
      </c>
      <c r="C453">
        <f>IFERROR(VLOOKUP($A453,图纸材料表!$A:$E,COLUMN(图纸材料表!C451),1),"")</f>
        <v>160</v>
      </c>
      <c r="D453">
        <f>IFERROR(VLOOKUP($A453,图纸材料表!$A:$E,COLUMN(图纸材料表!D451),1),"")</f>
        <v>12</v>
      </c>
      <c r="E453">
        <f>IFERROR(VLOOKUP($A453,图纸材料表!$A:$E,COLUMN(图纸材料表!E451),1),"")</f>
        <v>36</v>
      </c>
    </row>
    <row r="454" spans="1:5">
      <c r="A454">
        <f>IF(ROW()-2&lt;=COUNT(图纸材料表!B:B),ROW()-2,"")</f>
        <v>452</v>
      </c>
      <c r="B454">
        <f>IFERROR(VLOOKUP($A454,图纸材料表!$A:$E,COLUMN(图纸材料表!B452),1),"")</f>
        <v>38</v>
      </c>
      <c r="C454">
        <f>IFERROR(VLOOKUP($A454,图纸材料表!$A:$E,COLUMN(图纸材料表!C452),1),"")</f>
        <v>162</v>
      </c>
      <c r="D454">
        <f>IFERROR(VLOOKUP($A454,图纸材料表!$A:$E,COLUMN(图纸材料表!D452),1),"")</f>
        <v>1</v>
      </c>
      <c r="E454">
        <f>IFERROR(VLOOKUP($A454,图纸材料表!$A:$E,COLUMN(图纸材料表!E452),1),"")</f>
        <v>63</v>
      </c>
    </row>
    <row r="455" spans="1:5">
      <c r="A455">
        <f>IF(ROW()-2&lt;=COUNT(图纸材料表!B:B),ROW()-2,"")</f>
        <v>453</v>
      </c>
      <c r="B455">
        <f>IFERROR(VLOOKUP($A455,图纸材料表!$A:$E,COLUMN(图纸材料表!B453),1),"")</f>
        <v>38</v>
      </c>
      <c r="C455">
        <f>IFERROR(VLOOKUP($A455,图纸材料表!$A:$E,COLUMN(图纸材料表!C453),1),"")</f>
        <v>164</v>
      </c>
      <c r="D455">
        <f>IFERROR(VLOOKUP($A455,图纸材料表!$A:$E,COLUMN(图纸材料表!D453),1),"")</f>
        <v>0</v>
      </c>
      <c r="E455">
        <f>IFERROR(VLOOKUP($A455,图纸材料表!$A:$E,COLUMN(图纸材料表!E453),1),"")</f>
        <v>39</v>
      </c>
    </row>
    <row r="456" spans="1:5">
      <c r="A456">
        <f>IF(ROW()-2&lt;=COUNT(图纸材料表!B:B),ROW()-2,"")</f>
        <v>454</v>
      </c>
      <c r="B456">
        <f>IFERROR(VLOOKUP($A456,图纸材料表!$A:$E,COLUMN(图纸材料表!B454),1),"")</f>
        <v>38</v>
      </c>
      <c r="C456">
        <f>IFERROR(VLOOKUP($A456,图纸材料表!$A:$E,COLUMN(图纸材料表!C454),1),"")</f>
        <v>171</v>
      </c>
      <c r="D456">
        <f>IFERROR(VLOOKUP($A456,图纸材料表!$A:$E,COLUMN(图纸材料表!D454),1),"")</f>
        <v>7</v>
      </c>
      <c r="E456">
        <f>IFERROR(VLOOKUP($A456,图纸材料表!$A:$E,COLUMN(图纸材料表!E454),1),"")</f>
        <v>4</v>
      </c>
    </row>
    <row r="457" spans="1:5">
      <c r="A457">
        <f>IF(ROW()-2&lt;=COUNT(图纸材料表!B:B),ROW()-2,"")</f>
        <v>455</v>
      </c>
      <c r="B457">
        <f>IFERROR(VLOOKUP($A457,图纸材料表!$A:$E,COLUMN(图纸材料表!B455),1),"")</f>
        <v>38</v>
      </c>
      <c r="C457">
        <f>IFERROR(VLOOKUP($A457,图纸材料表!$A:$E,COLUMN(图纸材料表!C455),1),"")</f>
        <v>171</v>
      </c>
      <c r="D457">
        <f>IFERROR(VLOOKUP($A457,图纸材料表!$A:$E,COLUMN(图纸材料表!D455),1),"")</f>
        <v>8</v>
      </c>
      <c r="E457">
        <f>IFERROR(VLOOKUP($A457,图纸材料表!$A:$E,COLUMN(图纸材料表!E455),1),"")</f>
        <v>22</v>
      </c>
    </row>
    <row r="458" spans="1:5">
      <c r="A458">
        <f>IF(ROW()-2&lt;=COUNT(图纸材料表!B:B),ROW()-2,"")</f>
        <v>456</v>
      </c>
      <c r="B458">
        <f>IFERROR(VLOOKUP($A458,图纸材料表!$A:$E,COLUMN(图纸材料表!B456),1),"")</f>
        <v>38</v>
      </c>
      <c r="C458">
        <f>IFERROR(VLOOKUP($A458,图纸材料表!$A:$E,COLUMN(图纸材料表!C456),1),"")</f>
        <v>171</v>
      </c>
      <c r="D458">
        <f>IFERROR(VLOOKUP($A458,图纸材料表!$A:$E,COLUMN(图纸材料表!D456),1),"")</f>
        <v>12</v>
      </c>
      <c r="E458">
        <f>IFERROR(VLOOKUP($A458,图纸材料表!$A:$E,COLUMN(图纸材料表!E456),1),"")</f>
        <v>4</v>
      </c>
    </row>
    <row r="459" spans="1:5">
      <c r="A459">
        <f>IF(ROW()-2&lt;=COUNT(图纸材料表!B:B),ROW()-2,"")</f>
        <v>457</v>
      </c>
      <c r="B459">
        <f>IFERROR(VLOOKUP($A459,图纸材料表!$A:$E,COLUMN(图纸材料表!B457),1),"")</f>
        <v>39</v>
      </c>
      <c r="C459">
        <f>IFERROR(VLOOKUP($A459,图纸材料表!$A:$E,COLUMN(图纸材料表!C457),1),"")</f>
        <v>44</v>
      </c>
      <c r="D459">
        <f>IFERROR(VLOOKUP($A459,图纸材料表!$A:$E,COLUMN(图纸材料表!D457),1),"")</f>
        <v>5</v>
      </c>
      <c r="E459">
        <f>IFERROR(VLOOKUP($A459,图纸材料表!$A:$E,COLUMN(图纸材料表!E457),1),"")</f>
        <v>3</v>
      </c>
    </row>
    <row r="460" spans="1:5">
      <c r="A460">
        <f>IF(ROW()-2&lt;=COUNT(图纸材料表!B:B),ROW()-2,"")</f>
        <v>458</v>
      </c>
      <c r="B460">
        <f>IFERROR(VLOOKUP($A460,图纸材料表!$A:$E,COLUMN(图纸材料表!B458),1),"")</f>
        <v>39</v>
      </c>
      <c r="C460">
        <f>IFERROR(VLOOKUP($A460,图纸材料表!$A:$E,COLUMN(图纸材料表!C458),1),"")</f>
        <v>89</v>
      </c>
      <c r="D460">
        <f>IFERROR(VLOOKUP($A460,图纸材料表!$A:$E,COLUMN(图纸材料表!D458),1),"")</f>
        <v>0</v>
      </c>
      <c r="E460">
        <f>IFERROR(VLOOKUP($A460,图纸材料表!$A:$E,COLUMN(图纸材料表!E458),1),"")</f>
        <v>1</v>
      </c>
    </row>
    <row r="461" spans="1:5">
      <c r="A461">
        <f>IF(ROW()-2&lt;=COUNT(图纸材料表!B:B),ROW()-2,"")</f>
        <v>459</v>
      </c>
      <c r="B461">
        <f>IFERROR(VLOOKUP($A461,图纸材料表!$A:$E,COLUMN(图纸材料表!B459),1),"")</f>
        <v>39</v>
      </c>
      <c r="C461">
        <f>IFERROR(VLOOKUP($A461,图纸材料表!$A:$E,COLUMN(图纸材料表!C459),1),"")</f>
        <v>98</v>
      </c>
      <c r="D461">
        <f>IFERROR(VLOOKUP($A461,图纸材料表!$A:$E,COLUMN(图纸材料表!D459),1),"")</f>
        <v>0</v>
      </c>
      <c r="E461">
        <f>IFERROR(VLOOKUP($A461,图纸材料表!$A:$E,COLUMN(图纸材料表!E459),1),"")</f>
        <v>23</v>
      </c>
    </row>
    <row r="462" spans="1:5">
      <c r="A462">
        <f>IF(ROW()-2&lt;=COUNT(图纸材料表!B:B),ROW()-2,"")</f>
        <v>460</v>
      </c>
      <c r="B462">
        <f>IFERROR(VLOOKUP($A462,图纸材料表!$A:$E,COLUMN(图纸材料表!B460),1),"")</f>
        <v>39</v>
      </c>
      <c r="C462">
        <f>IFERROR(VLOOKUP($A462,图纸材料表!$A:$E,COLUMN(图纸材料表!C460),1),"")</f>
        <v>109</v>
      </c>
      <c r="D462">
        <f>IFERROR(VLOOKUP($A462,图纸材料表!$A:$E,COLUMN(图纸材料表!D460),1),"")</f>
        <v>0</v>
      </c>
      <c r="E462">
        <f>IFERROR(VLOOKUP($A462,图纸材料表!$A:$E,COLUMN(图纸材料表!E460),1),"")</f>
        <v>19</v>
      </c>
    </row>
    <row r="463" spans="1:5">
      <c r="A463">
        <f>IF(ROW()-2&lt;=COUNT(图纸材料表!B:B),ROW()-2,"")</f>
        <v>461</v>
      </c>
      <c r="B463">
        <f>IFERROR(VLOOKUP($A463,图纸材料表!$A:$E,COLUMN(图纸材料表!B461),1),"")</f>
        <v>39</v>
      </c>
      <c r="C463">
        <f>IFERROR(VLOOKUP($A463,图纸材料表!$A:$E,COLUMN(图纸材料表!C461),1),"")</f>
        <v>123</v>
      </c>
      <c r="D463">
        <f>IFERROR(VLOOKUP($A463,图纸材料表!$A:$E,COLUMN(图纸材料表!D461),1),"")</f>
        <v>0</v>
      </c>
      <c r="E463">
        <f>IFERROR(VLOOKUP($A463,图纸材料表!$A:$E,COLUMN(图纸材料表!E461),1),"")</f>
        <v>1</v>
      </c>
    </row>
    <row r="464" spans="1:5">
      <c r="A464">
        <f>IF(ROW()-2&lt;=COUNT(图纸材料表!B:B),ROW()-2,"")</f>
        <v>462</v>
      </c>
      <c r="B464">
        <f>IFERROR(VLOOKUP($A464,图纸材料表!$A:$E,COLUMN(图纸材料表!B462),1),"")</f>
        <v>39</v>
      </c>
      <c r="C464">
        <f>IFERROR(VLOOKUP($A464,图纸材料表!$A:$E,COLUMN(图纸材料表!C462),1),"")</f>
        <v>139</v>
      </c>
      <c r="D464">
        <f>IFERROR(VLOOKUP($A464,图纸材料表!$A:$E,COLUMN(图纸材料表!D462),1),"")</f>
        <v>0</v>
      </c>
      <c r="E464">
        <f>IFERROR(VLOOKUP($A464,图纸材料表!$A:$E,COLUMN(图纸材料表!E462),1),"")</f>
        <v>11</v>
      </c>
    </row>
    <row r="465" spans="1:5">
      <c r="A465">
        <f>IF(ROW()-2&lt;=COUNT(图纸材料表!B:B),ROW()-2,"")</f>
        <v>463</v>
      </c>
      <c r="B465">
        <f>IFERROR(VLOOKUP($A465,图纸材料表!$A:$E,COLUMN(图纸材料表!B463),1),"")</f>
        <v>40</v>
      </c>
      <c r="C465">
        <f>IFERROR(VLOOKUP($A465,图纸材料表!$A:$E,COLUMN(图纸材料表!C463),1),"")</f>
        <v>18</v>
      </c>
      <c r="D465">
        <f>IFERROR(VLOOKUP($A465,图纸材料表!$A:$E,COLUMN(图纸材料表!D463),1),"")</f>
        <v>0</v>
      </c>
      <c r="E465">
        <f>IFERROR(VLOOKUP($A465,图纸材料表!$A:$E,COLUMN(图纸材料表!E463),1),"")</f>
        <v>11</v>
      </c>
    </row>
    <row r="466" spans="1:5">
      <c r="A466">
        <f>IF(ROW()-2&lt;=COUNT(图纸材料表!B:B),ROW()-2,"")</f>
        <v>464</v>
      </c>
      <c r="B466">
        <f>IFERROR(VLOOKUP($A466,图纸材料表!$A:$E,COLUMN(图纸材料表!B464),1),"")</f>
        <v>40</v>
      </c>
      <c r="C466">
        <f>IFERROR(VLOOKUP($A466,图纸材料表!$A:$E,COLUMN(图纸材料表!C464),1),"")</f>
        <v>98</v>
      </c>
      <c r="D466">
        <f>IFERROR(VLOOKUP($A466,图纸材料表!$A:$E,COLUMN(图纸材料表!D464),1),"")</f>
        <v>0</v>
      </c>
      <c r="E466">
        <f>IFERROR(VLOOKUP($A466,图纸材料表!$A:$E,COLUMN(图纸材料表!E464),1),"")</f>
        <v>2</v>
      </c>
    </row>
    <row r="467" spans="1:5">
      <c r="A467">
        <f>IF(ROW()-2&lt;=COUNT(图纸材料表!B:B),ROW()-2,"")</f>
        <v>465</v>
      </c>
      <c r="B467">
        <f>IFERROR(VLOOKUP($A467,图纸材料表!$A:$E,COLUMN(图纸材料表!B465),1),"")</f>
        <v>40</v>
      </c>
      <c r="C467">
        <f>IFERROR(VLOOKUP($A467,图纸材料表!$A:$E,COLUMN(图纸材料表!C465),1),"")</f>
        <v>98</v>
      </c>
      <c r="D467">
        <f>IFERROR(VLOOKUP($A467,图纸材料表!$A:$E,COLUMN(图纸材料表!D465),1),"")</f>
        <v>2</v>
      </c>
      <c r="E467">
        <f>IFERROR(VLOOKUP($A467,图纸材料表!$A:$E,COLUMN(图纸材料表!E465),1),"")</f>
        <v>2</v>
      </c>
    </row>
    <row r="468" spans="1:5">
      <c r="A468">
        <f>IF(ROW()-2&lt;=COUNT(图纸材料表!B:B),ROW()-2,"")</f>
        <v>466</v>
      </c>
      <c r="B468">
        <f>IFERROR(VLOOKUP($A468,图纸材料表!$A:$E,COLUMN(图纸材料表!B466),1),"")</f>
        <v>40</v>
      </c>
      <c r="C468">
        <f>IFERROR(VLOOKUP($A468,图纸材料表!$A:$E,COLUMN(图纸材料表!C466),1),"")</f>
        <v>109</v>
      </c>
      <c r="D468">
        <f>IFERROR(VLOOKUP($A468,图纸材料表!$A:$E,COLUMN(图纸材料表!D466),1),"")</f>
        <v>0</v>
      </c>
      <c r="E468">
        <f>IFERROR(VLOOKUP($A468,图纸材料表!$A:$E,COLUMN(图纸材料表!E466),1),"")</f>
        <v>7</v>
      </c>
    </row>
    <row r="469" spans="1:5">
      <c r="A469">
        <f>IF(ROW()-2&lt;=COUNT(图纸材料表!B:B),ROW()-2,"")</f>
        <v>467</v>
      </c>
      <c r="B469">
        <f>IFERROR(VLOOKUP($A469,图纸材料表!$A:$E,COLUMN(图纸材料表!B467),1),"")</f>
        <v>41</v>
      </c>
      <c r="C469">
        <f>IFERROR(VLOOKUP($A469,图纸材料表!$A:$E,COLUMN(图纸材料表!C467),1),"")</f>
        <v>5</v>
      </c>
      <c r="D469">
        <f>IFERROR(VLOOKUP($A469,图纸材料表!$A:$E,COLUMN(图纸材料表!D467),1),"")</f>
        <v>1</v>
      </c>
      <c r="E469">
        <f>IFERROR(VLOOKUP($A469,图纸材料表!$A:$E,COLUMN(图纸材料表!E467),1),"")</f>
        <v>2</v>
      </c>
    </row>
    <row r="470" spans="1:5">
      <c r="A470">
        <f>IF(ROW()-2&lt;=COUNT(图纸材料表!B:B),ROW()-2,"")</f>
        <v>468</v>
      </c>
      <c r="B470">
        <f>IFERROR(VLOOKUP($A470,图纸材料表!$A:$E,COLUMN(图纸材料表!B468),1),"")</f>
        <v>41</v>
      </c>
      <c r="C470">
        <f>IFERROR(VLOOKUP($A470,图纸材料表!$A:$E,COLUMN(图纸材料表!C468),1),"")</f>
        <v>5</v>
      </c>
      <c r="D470">
        <f>IFERROR(VLOOKUP($A470,图纸材料表!$A:$E,COLUMN(图纸材料表!D468),1),"")</f>
        <v>2</v>
      </c>
      <c r="E470">
        <f>IFERROR(VLOOKUP($A470,图纸材料表!$A:$E,COLUMN(图纸材料表!E468),1),"")</f>
        <v>1</v>
      </c>
    </row>
    <row r="471" spans="1:5">
      <c r="A471">
        <f>IF(ROW()-2&lt;=COUNT(图纸材料表!B:B),ROW()-2,"")</f>
        <v>469</v>
      </c>
      <c r="B471">
        <f>IFERROR(VLOOKUP($A471,图纸材料表!$A:$E,COLUMN(图纸材料表!B469),1),"")</f>
        <v>41</v>
      </c>
      <c r="C471">
        <f>IFERROR(VLOOKUP($A471,图纸材料表!$A:$E,COLUMN(图纸材料表!C469),1),"")</f>
        <v>17</v>
      </c>
      <c r="D471">
        <f>IFERROR(VLOOKUP($A471,图纸材料表!$A:$E,COLUMN(图纸材料表!D469),1),"")</f>
        <v>0</v>
      </c>
      <c r="E471">
        <f>IFERROR(VLOOKUP($A471,图纸材料表!$A:$E,COLUMN(图纸材料表!E469),1),"")</f>
        <v>32</v>
      </c>
    </row>
    <row r="472" spans="1:5">
      <c r="A472">
        <f>IF(ROW()-2&lt;=COUNT(图纸材料表!B:B),ROW()-2,"")</f>
        <v>470</v>
      </c>
      <c r="B472">
        <f>IFERROR(VLOOKUP($A472,图纸材料表!$A:$E,COLUMN(图纸材料表!B470),1),"")</f>
        <v>41</v>
      </c>
      <c r="C472">
        <f>IFERROR(VLOOKUP($A472,图纸材料表!$A:$E,COLUMN(图纸材料表!C470),1),"")</f>
        <v>18</v>
      </c>
      <c r="D472">
        <f>IFERROR(VLOOKUP($A472,图纸材料表!$A:$E,COLUMN(图纸材料表!D470),1),"")</f>
        <v>0</v>
      </c>
      <c r="E472">
        <f>IFERROR(VLOOKUP($A472,图纸材料表!$A:$E,COLUMN(图纸材料表!E470),1),"")</f>
        <v>15</v>
      </c>
    </row>
    <row r="473" spans="1:5">
      <c r="A473">
        <f>IF(ROW()-2&lt;=COUNT(图纸材料表!B:B),ROW()-2,"")</f>
        <v>471</v>
      </c>
      <c r="B473">
        <f>IFERROR(VLOOKUP($A473,图纸材料表!$A:$E,COLUMN(图纸材料表!B471),1),"")</f>
        <v>41</v>
      </c>
      <c r="C473">
        <f>IFERROR(VLOOKUP($A473,图纸材料表!$A:$E,COLUMN(图纸材料表!C471),1),"")</f>
        <v>65</v>
      </c>
      <c r="D473">
        <f>IFERROR(VLOOKUP($A473,图纸材料表!$A:$E,COLUMN(图纸材料表!D471),1),"")</f>
        <v>0</v>
      </c>
      <c r="E473">
        <f>IFERROR(VLOOKUP($A473,图纸材料表!$A:$E,COLUMN(图纸材料表!E471),1),"")</f>
        <v>7</v>
      </c>
    </row>
    <row r="474" spans="1:5">
      <c r="A474">
        <f>IF(ROW()-2&lt;=COUNT(图纸材料表!B:B),ROW()-2,"")</f>
        <v>472</v>
      </c>
      <c r="B474">
        <f>IFERROR(VLOOKUP($A474,图纸材料表!$A:$E,COLUMN(图纸材料表!B472),1),"")</f>
        <v>41</v>
      </c>
      <c r="C474">
        <f>IFERROR(VLOOKUP($A474,图纸材料表!$A:$E,COLUMN(图纸材料表!C472),1),"")</f>
        <v>85</v>
      </c>
      <c r="D474">
        <f>IFERROR(VLOOKUP($A474,图纸材料表!$A:$E,COLUMN(图纸材料表!D472),1),"")</f>
        <v>0</v>
      </c>
      <c r="E474">
        <f>IFERROR(VLOOKUP($A474,图纸材料表!$A:$E,COLUMN(图纸材料表!E472),1),"")</f>
        <v>10</v>
      </c>
    </row>
    <row r="475" spans="1:5">
      <c r="A475">
        <f>IF(ROW()-2&lt;=COUNT(图纸材料表!B:B),ROW()-2,"")</f>
        <v>473</v>
      </c>
      <c r="B475">
        <f>IFERROR(VLOOKUP($A475,图纸材料表!$A:$E,COLUMN(图纸材料表!B473),1),"")</f>
        <v>41</v>
      </c>
      <c r="C475">
        <f>IFERROR(VLOOKUP($A475,图纸材料表!$A:$E,COLUMN(图纸材料表!C473),1),"")</f>
        <v>89</v>
      </c>
      <c r="D475">
        <f>IFERROR(VLOOKUP($A475,图纸材料表!$A:$E,COLUMN(图纸材料表!D473),1),"")</f>
        <v>0</v>
      </c>
      <c r="E475">
        <f>IFERROR(VLOOKUP($A475,图纸材料表!$A:$E,COLUMN(图纸材料表!E473),1),"")</f>
        <v>1</v>
      </c>
    </row>
    <row r="476" spans="1:5">
      <c r="A476">
        <f>IF(ROW()-2&lt;=COUNT(图纸材料表!B:B),ROW()-2,"")</f>
        <v>474</v>
      </c>
      <c r="B476">
        <f>IFERROR(VLOOKUP($A476,图纸材料表!$A:$E,COLUMN(图纸材料表!B474),1),"")</f>
        <v>41</v>
      </c>
      <c r="C476">
        <f>IFERROR(VLOOKUP($A476,图纸材料表!$A:$E,COLUMN(图纸材料表!C474),1),"")</f>
        <v>96</v>
      </c>
      <c r="D476">
        <f>IFERROR(VLOOKUP($A476,图纸材料表!$A:$E,COLUMN(图纸材料表!D474),1),"")</f>
        <v>0</v>
      </c>
      <c r="E476">
        <f>IFERROR(VLOOKUP($A476,图纸材料表!$A:$E,COLUMN(图纸材料表!E474),1),"")</f>
        <v>4</v>
      </c>
    </row>
    <row r="477" spans="1:5">
      <c r="A477">
        <f>IF(ROW()-2&lt;=COUNT(图纸材料表!B:B),ROW()-2,"")</f>
        <v>475</v>
      </c>
      <c r="B477">
        <f>IFERROR(VLOOKUP($A477,图纸材料表!$A:$E,COLUMN(图纸材料表!B475),1),"")</f>
        <v>41</v>
      </c>
      <c r="C477">
        <f>IFERROR(VLOOKUP($A477,图纸材料表!$A:$E,COLUMN(图纸材料表!C475),1),"")</f>
        <v>98</v>
      </c>
      <c r="D477">
        <f>IFERROR(VLOOKUP($A477,图纸材料表!$A:$E,COLUMN(图纸材料表!D475),1),"")</f>
        <v>0</v>
      </c>
      <c r="E477">
        <f>IFERROR(VLOOKUP($A477,图纸材料表!$A:$E,COLUMN(图纸材料表!E475),1),"")</f>
        <v>5</v>
      </c>
    </row>
    <row r="478" spans="1:5">
      <c r="A478">
        <f>IF(ROW()-2&lt;=COUNT(图纸材料表!B:B),ROW()-2,"")</f>
        <v>476</v>
      </c>
      <c r="B478">
        <f>IFERROR(VLOOKUP($A478,图纸材料表!$A:$E,COLUMN(图纸材料表!B476),1),"")</f>
        <v>41</v>
      </c>
      <c r="C478">
        <f>IFERROR(VLOOKUP($A478,图纸材料表!$A:$E,COLUMN(图纸材料表!C476),1),"")</f>
        <v>126</v>
      </c>
      <c r="D478">
        <f>IFERROR(VLOOKUP($A478,图纸材料表!$A:$E,COLUMN(图纸材料表!D476),1),"")</f>
        <v>1</v>
      </c>
      <c r="E478">
        <f>IFERROR(VLOOKUP($A478,图纸材料表!$A:$E,COLUMN(图纸材料表!E476),1),"")</f>
        <v>6</v>
      </c>
    </row>
    <row r="479" spans="1:5">
      <c r="A479">
        <f>IF(ROW()-2&lt;=COUNT(图纸材料表!B:B),ROW()-2,"")</f>
        <v>477</v>
      </c>
      <c r="B479">
        <f>IFERROR(VLOOKUP($A479,图纸材料表!$A:$E,COLUMN(图纸材料表!B477),1),"")</f>
        <v>41</v>
      </c>
      <c r="C479">
        <f>IFERROR(VLOOKUP($A479,图纸材料表!$A:$E,COLUMN(图纸材料表!C477),1),"")</f>
        <v>126</v>
      </c>
      <c r="D479">
        <f>IFERROR(VLOOKUP($A479,图纸材料表!$A:$E,COLUMN(图纸材料表!D477),1),"")</f>
        <v>2</v>
      </c>
      <c r="E479">
        <f>IFERROR(VLOOKUP($A479,图纸材料表!$A:$E,COLUMN(图纸材料表!E477),1),"")</f>
        <v>9</v>
      </c>
    </row>
    <row r="480" spans="1:5">
      <c r="A480">
        <f>IF(ROW()-2&lt;=COUNT(图纸材料表!B:B),ROW()-2,"")</f>
        <v>478</v>
      </c>
      <c r="B480">
        <f>IFERROR(VLOOKUP($A480,图纸材料表!$A:$E,COLUMN(图纸材料表!B478),1),"")</f>
        <v>41</v>
      </c>
      <c r="C480">
        <f>IFERROR(VLOOKUP($A480,图纸材料表!$A:$E,COLUMN(图纸材料表!C478),1),"")</f>
        <v>126</v>
      </c>
      <c r="D480">
        <f>IFERROR(VLOOKUP($A480,图纸材料表!$A:$E,COLUMN(图纸材料表!D478),1),"")</f>
        <v>1</v>
      </c>
      <c r="E480">
        <f>IFERROR(VLOOKUP($A480,图纸材料表!$A:$E,COLUMN(图纸材料表!E478),1),"")</f>
        <v>4</v>
      </c>
    </row>
    <row r="481" spans="1:5">
      <c r="A481">
        <f>IF(ROW()-2&lt;=COUNT(图纸材料表!B:B),ROW()-2,"")</f>
        <v>479</v>
      </c>
      <c r="B481">
        <f>IFERROR(VLOOKUP($A481,图纸材料表!$A:$E,COLUMN(图纸材料表!B479),1),"")</f>
        <v>41</v>
      </c>
      <c r="C481">
        <f>IFERROR(VLOOKUP($A481,图纸材料表!$A:$E,COLUMN(图纸材料表!C479),1),"")</f>
        <v>126</v>
      </c>
      <c r="D481">
        <f>IFERROR(VLOOKUP($A481,图纸材料表!$A:$E,COLUMN(图纸材料表!D479),1),"")</f>
        <v>2</v>
      </c>
      <c r="E481">
        <f>IFERROR(VLOOKUP($A481,图纸材料表!$A:$E,COLUMN(图纸材料表!E479),1),"")</f>
        <v>7</v>
      </c>
    </row>
    <row r="482" spans="1:5">
      <c r="A482">
        <f>IF(ROW()-2&lt;=COUNT(图纸材料表!B:B),ROW()-2,"")</f>
        <v>480</v>
      </c>
      <c r="B482">
        <f>IFERROR(VLOOKUP($A482,图纸材料表!$A:$E,COLUMN(图纸材料表!B480),1),"")</f>
        <v>41</v>
      </c>
      <c r="C482">
        <f>IFERROR(VLOOKUP($A482,图纸材料表!$A:$E,COLUMN(图纸材料表!C480),1),"")</f>
        <v>135</v>
      </c>
      <c r="D482">
        <f>IFERROR(VLOOKUP($A482,图纸材料表!$A:$E,COLUMN(图纸材料表!D480),1),"")</f>
        <v>0</v>
      </c>
      <c r="E482">
        <f>IFERROR(VLOOKUP($A482,图纸材料表!$A:$E,COLUMN(图纸材料表!E480),1),"")</f>
        <v>11</v>
      </c>
    </row>
    <row r="483" spans="1:5">
      <c r="A483">
        <f>IF(ROW()-2&lt;=COUNT(图纸材料表!B:B),ROW()-2,"")</f>
        <v>481</v>
      </c>
      <c r="B483">
        <f>IFERROR(VLOOKUP($A483,图纸材料表!$A:$E,COLUMN(图纸材料表!B481),1),"")</f>
        <v>41</v>
      </c>
      <c r="C483">
        <f>IFERROR(VLOOKUP($A483,图纸材料表!$A:$E,COLUMN(图纸材料表!C481),1),"")</f>
        <v>139</v>
      </c>
      <c r="D483">
        <f>IFERROR(VLOOKUP($A483,图纸材料表!$A:$E,COLUMN(图纸材料表!D481),1),"")</f>
        <v>0</v>
      </c>
      <c r="E483">
        <f>IFERROR(VLOOKUP($A483,图纸材料表!$A:$E,COLUMN(图纸材料表!E481),1),"")</f>
        <v>15</v>
      </c>
    </row>
    <row r="484" spans="1:5">
      <c r="A484">
        <f>IF(ROW()-2&lt;=COUNT(图纸材料表!B:B),ROW()-2,"")</f>
        <v>482</v>
      </c>
      <c r="B484">
        <f>IFERROR(VLOOKUP($A484,图纸材料表!$A:$E,COLUMN(图纸材料表!B482),1),"")</f>
        <v>42</v>
      </c>
      <c r="C484">
        <f>IFERROR(VLOOKUP($A484,图纸材料表!$A:$E,COLUMN(图纸材料表!C482),1),"")</f>
        <v>5</v>
      </c>
      <c r="D484">
        <f>IFERROR(VLOOKUP($A484,图纸材料表!$A:$E,COLUMN(图纸材料表!D482),1),"")</f>
        <v>1</v>
      </c>
      <c r="E484">
        <f>IFERROR(VLOOKUP($A484,图纸材料表!$A:$E,COLUMN(图纸材料表!E482),1),"")</f>
        <v>4</v>
      </c>
    </row>
    <row r="485" spans="1:5">
      <c r="A485">
        <f>IF(ROW()-2&lt;=COUNT(图纸材料表!B:B),ROW()-2,"")</f>
        <v>483</v>
      </c>
      <c r="B485">
        <f>IFERROR(VLOOKUP($A485,图纸材料表!$A:$E,COLUMN(图纸材料表!B483),1),"")</f>
        <v>42</v>
      </c>
      <c r="C485">
        <f>IFERROR(VLOOKUP($A485,图纸材料表!$A:$E,COLUMN(图纸材料表!C483),1),"")</f>
        <v>18</v>
      </c>
      <c r="D485">
        <f>IFERROR(VLOOKUP($A485,图纸材料表!$A:$E,COLUMN(图纸材料表!D483),1),"")</f>
        <v>2</v>
      </c>
      <c r="E485">
        <f>IFERROR(VLOOKUP($A485,图纸材料表!$A:$E,COLUMN(图纸材料表!E483),1),"")</f>
        <v>14</v>
      </c>
    </row>
    <row r="486" spans="1:5">
      <c r="A486">
        <f>IF(ROW()-2&lt;=COUNT(图纸材料表!B:B),ROW()-2,"")</f>
        <v>484</v>
      </c>
      <c r="B486">
        <f>IFERROR(VLOOKUP($A486,图纸材料表!$A:$E,COLUMN(图纸材料表!B484),1),"")</f>
        <v>42</v>
      </c>
      <c r="C486">
        <f>IFERROR(VLOOKUP($A486,图纸材料表!$A:$E,COLUMN(图纸材料表!C484),1),"")</f>
        <v>85</v>
      </c>
      <c r="D486">
        <f>IFERROR(VLOOKUP($A486,图纸材料表!$A:$E,COLUMN(图纸材料表!D484),1),"")</f>
        <v>0</v>
      </c>
      <c r="E486">
        <f>IFERROR(VLOOKUP($A486,图纸材料表!$A:$E,COLUMN(图纸材料表!E484),1),"")</f>
        <v>4</v>
      </c>
    </row>
    <row r="487" spans="1:5">
      <c r="A487">
        <f>IF(ROW()-2&lt;=COUNT(图纸材料表!B:B),ROW()-2,"")</f>
        <v>485</v>
      </c>
      <c r="B487">
        <f>IFERROR(VLOOKUP($A487,图纸材料表!$A:$E,COLUMN(图纸材料表!B485),1),"")</f>
        <v>42</v>
      </c>
      <c r="C487">
        <f>IFERROR(VLOOKUP($A487,图纸材料表!$A:$E,COLUMN(图纸材料表!C485),1),"")</f>
        <v>126</v>
      </c>
      <c r="D487">
        <f>IFERROR(VLOOKUP($A487,图纸材料表!$A:$E,COLUMN(图纸材料表!D485),1),"")</f>
        <v>1</v>
      </c>
      <c r="E487">
        <f>IFERROR(VLOOKUP($A487,图纸材料表!$A:$E,COLUMN(图纸材料表!E485),1),"")</f>
        <v>17</v>
      </c>
    </row>
    <row r="488" spans="1:5">
      <c r="A488">
        <f>IF(ROW()-2&lt;=COUNT(图纸材料表!B:B),ROW()-2,"")</f>
        <v>486</v>
      </c>
      <c r="B488">
        <f>IFERROR(VLOOKUP($A488,图纸材料表!$A:$E,COLUMN(图纸材料表!B486),1),"")</f>
        <v>42</v>
      </c>
      <c r="C488">
        <f>IFERROR(VLOOKUP($A488,图纸材料表!$A:$E,COLUMN(图纸材料表!C486),1),"")</f>
        <v>126</v>
      </c>
      <c r="D488">
        <f>IFERROR(VLOOKUP($A488,图纸材料表!$A:$E,COLUMN(图纸材料表!D486),1),"")</f>
        <v>2</v>
      </c>
      <c r="E488">
        <f>IFERROR(VLOOKUP($A488,图纸材料表!$A:$E,COLUMN(图纸材料表!E486),1),"")</f>
        <v>8</v>
      </c>
    </row>
    <row r="489" spans="1:5">
      <c r="A489">
        <f>IF(ROW()-2&lt;=COUNT(图纸材料表!B:B),ROW()-2,"")</f>
        <v>487</v>
      </c>
      <c r="B489">
        <f>IFERROR(VLOOKUP($A489,图纸材料表!$A:$E,COLUMN(图纸材料表!B487),1),"")</f>
        <v>42</v>
      </c>
      <c r="C489">
        <f>IFERROR(VLOOKUP($A489,图纸材料表!$A:$E,COLUMN(图纸材料表!C487),1),"")</f>
        <v>126</v>
      </c>
      <c r="D489">
        <f>IFERROR(VLOOKUP($A489,图纸材料表!$A:$E,COLUMN(图纸材料表!D487),1),"")</f>
        <v>1</v>
      </c>
      <c r="E489">
        <f>IFERROR(VLOOKUP($A489,图纸材料表!$A:$E,COLUMN(图纸材料表!E487),1),"")</f>
        <v>8</v>
      </c>
    </row>
    <row r="490" spans="1:5">
      <c r="A490">
        <f>IF(ROW()-2&lt;=COUNT(图纸材料表!B:B),ROW()-2,"")</f>
        <v>488</v>
      </c>
      <c r="B490">
        <f>IFERROR(VLOOKUP($A490,图纸材料表!$A:$E,COLUMN(图纸材料表!B488),1),"")</f>
        <v>42</v>
      </c>
      <c r="C490">
        <f>IFERROR(VLOOKUP($A490,图纸材料表!$A:$E,COLUMN(图纸材料表!C488),1),"")</f>
        <v>126</v>
      </c>
      <c r="D490">
        <f>IFERROR(VLOOKUP($A490,图纸材料表!$A:$E,COLUMN(图纸材料表!D488),1),"")</f>
        <v>2</v>
      </c>
      <c r="E490">
        <f>IFERROR(VLOOKUP($A490,图纸材料表!$A:$E,COLUMN(图纸材料表!E488),1),"")</f>
        <v>8</v>
      </c>
    </row>
    <row r="491" spans="1:5">
      <c r="A491">
        <f>IF(ROW()-2&lt;=COUNT(图纸材料表!B:B),ROW()-2,"")</f>
        <v>489</v>
      </c>
      <c r="B491">
        <f>IFERROR(VLOOKUP($A491,图纸材料表!$A:$E,COLUMN(图纸材料表!B489),1),"")</f>
        <v>42</v>
      </c>
      <c r="C491">
        <f>IFERROR(VLOOKUP($A491,图纸材料表!$A:$E,COLUMN(图纸材料表!C489),1),"")</f>
        <v>135</v>
      </c>
      <c r="D491">
        <f>IFERROR(VLOOKUP($A491,图纸材料表!$A:$E,COLUMN(图纸材料表!D489),1),"")</f>
        <v>0</v>
      </c>
      <c r="E491">
        <f>IFERROR(VLOOKUP($A491,图纸材料表!$A:$E,COLUMN(图纸材料表!E489),1),"")</f>
        <v>2</v>
      </c>
    </row>
    <row r="492" spans="1:5">
      <c r="A492">
        <f>IF(ROW()-2&lt;=COUNT(图纸材料表!B:B),ROW()-2,"")</f>
        <v>490</v>
      </c>
      <c r="B492">
        <f>IFERROR(VLOOKUP($A492,图纸材料表!$A:$E,COLUMN(图纸材料表!B490),1),"")</f>
        <v>42</v>
      </c>
      <c r="C492">
        <f>IFERROR(VLOOKUP($A492,图纸材料表!$A:$E,COLUMN(图纸材料表!C490),1),"")</f>
        <v>139</v>
      </c>
      <c r="D492">
        <f>IFERROR(VLOOKUP($A492,图纸材料表!$A:$E,COLUMN(图纸材料表!D490),1),"")</f>
        <v>0</v>
      </c>
      <c r="E492">
        <f>IFERROR(VLOOKUP($A492,图纸材料表!$A:$E,COLUMN(图纸材料表!E490),1),"")</f>
        <v>2</v>
      </c>
    </row>
    <row r="493" spans="1:5">
      <c r="A493">
        <f>IF(ROW()-2&lt;=COUNT(图纸材料表!B:B),ROW()-2,"")</f>
        <v>491</v>
      </c>
      <c r="B493">
        <f>IFERROR(VLOOKUP($A493,图纸材料表!$A:$E,COLUMN(图纸材料表!B491),1),"")</f>
        <v>43</v>
      </c>
      <c r="C493">
        <f>IFERROR(VLOOKUP($A493,图纸材料表!$A:$E,COLUMN(图纸材料表!C491),1),"")</f>
        <v>1</v>
      </c>
      <c r="D493">
        <f>IFERROR(VLOOKUP($A493,图纸材料表!$A:$E,COLUMN(图纸材料表!D491),1),"")</f>
        <v>0</v>
      </c>
      <c r="E493">
        <f>IFERROR(VLOOKUP($A493,图纸材料表!$A:$E,COLUMN(图纸材料表!E491),1),"")</f>
        <v>2</v>
      </c>
    </row>
    <row r="494" spans="1:5">
      <c r="A494">
        <f>IF(ROW()-2&lt;=COUNT(图纸材料表!B:B),ROW()-2,"")</f>
        <v>492</v>
      </c>
      <c r="B494">
        <f>IFERROR(VLOOKUP($A494,图纸材料表!$A:$E,COLUMN(图纸材料表!B492),1),"")</f>
        <v>43</v>
      </c>
      <c r="C494">
        <f>IFERROR(VLOOKUP($A494,图纸材料表!$A:$E,COLUMN(图纸材料表!C492),1),"")</f>
        <v>4</v>
      </c>
      <c r="D494">
        <f>IFERROR(VLOOKUP($A494,图纸材料表!$A:$E,COLUMN(图纸材料表!D492),1),"")</f>
        <v>0</v>
      </c>
      <c r="E494">
        <f>IFERROR(VLOOKUP($A494,图纸材料表!$A:$E,COLUMN(图纸材料表!E492),1),"")</f>
        <v>5</v>
      </c>
    </row>
    <row r="495" spans="1:5">
      <c r="A495">
        <f>IF(ROW()-2&lt;=COUNT(图纸材料表!B:B),ROW()-2,"")</f>
        <v>493</v>
      </c>
      <c r="B495">
        <f>IFERROR(VLOOKUP($A495,图纸材料表!$A:$E,COLUMN(图纸材料表!B493),1),"")</f>
        <v>43</v>
      </c>
      <c r="C495">
        <f>IFERROR(VLOOKUP($A495,图纸材料表!$A:$E,COLUMN(图纸材料表!C493),1),"")</f>
        <v>18</v>
      </c>
      <c r="D495">
        <f>IFERROR(VLOOKUP($A495,图纸材料表!$A:$E,COLUMN(图纸材料表!D493),1),"")</f>
        <v>2</v>
      </c>
      <c r="E495">
        <f>IFERROR(VLOOKUP($A495,图纸材料表!$A:$E,COLUMN(图纸材料表!E493),1),"")</f>
        <v>8</v>
      </c>
    </row>
    <row r="496" spans="1:5">
      <c r="A496">
        <f>IF(ROW()-2&lt;=COUNT(图纸材料表!B:B),ROW()-2,"")</f>
        <v>494</v>
      </c>
      <c r="B496">
        <f>IFERROR(VLOOKUP($A496,图纸材料表!$A:$E,COLUMN(图纸材料表!B494),1),"")</f>
        <v>43</v>
      </c>
      <c r="C496">
        <f>IFERROR(VLOOKUP($A496,图纸材料表!$A:$E,COLUMN(图纸材料表!C494),1),"")</f>
        <v>44</v>
      </c>
      <c r="D496">
        <f>IFERROR(VLOOKUP($A496,图纸材料表!$A:$E,COLUMN(图纸材料表!D494),1),"")</f>
        <v>3</v>
      </c>
      <c r="E496">
        <f>IFERROR(VLOOKUP($A496,图纸材料表!$A:$E,COLUMN(图纸材料表!E494),1),"")</f>
        <v>5</v>
      </c>
    </row>
    <row r="497" spans="1:5">
      <c r="A497">
        <f>IF(ROW()-2&lt;=COUNT(图纸材料表!B:B),ROW()-2,"")</f>
        <v>495</v>
      </c>
      <c r="B497">
        <f>IFERROR(VLOOKUP($A497,图纸材料表!$A:$E,COLUMN(图纸材料表!B495),1),"")</f>
        <v>43</v>
      </c>
      <c r="C497">
        <f>IFERROR(VLOOKUP($A497,图纸材料表!$A:$E,COLUMN(图纸材料表!C495),1),"")</f>
        <v>67</v>
      </c>
      <c r="D497">
        <f>IFERROR(VLOOKUP($A497,图纸材料表!$A:$E,COLUMN(图纸材料表!D495),1),"")</f>
        <v>0</v>
      </c>
      <c r="E497">
        <f>IFERROR(VLOOKUP($A497,图纸材料表!$A:$E,COLUMN(图纸材料表!E495),1),"")</f>
        <v>4</v>
      </c>
    </row>
    <row r="498" spans="1:5">
      <c r="A498">
        <f>IF(ROW()-2&lt;=COUNT(图纸材料表!B:B),ROW()-2,"")</f>
        <v>496</v>
      </c>
      <c r="B498">
        <f>IFERROR(VLOOKUP($A498,图纸材料表!$A:$E,COLUMN(图纸材料表!B496),1),"")</f>
        <v>43</v>
      </c>
      <c r="C498">
        <f>IFERROR(VLOOKUP($A498,图纸材料表!$A:$E,COLUMN(图纸材料表!C496),1),"")</f>
        <v>85</v>
      </c>
      <c r="D498">
        <f>IFERROR(VLOOKUP($A498,图纸材料表!$A:$E,COLUMN(图纸材料表!D496),1),"")</f>
        <v>0</v>
      </c>
      <c r="E498">
        <f>IFERROR(VLOOKUP($A498,图纸材料表!$A:$E,COLUMN(图纸材料表!E496),1),"")</f>
        <v>8</v>
      </c>
    </row>
    <row r="499" spans="1:5">
      <c r="A499">
        <f>IF(ROW()-2&lt;=COUNT(图纸材料表!B:B),ROW()-2,"")</f>
        <v>497</v>
      </c>
      <c r="B499">
        <f>IFERROR(VLOOKUP($A499,图纸材料表!$A:$E,COLUMN(图纸材料表!B497),1),"")</f>
        <v>43</v>
      </c>
      <c r="C499">
        <f>IFERROR(VLOOKUP($A499,图纸材料表!$A:$E,COLUMN(图纸材料表!C497),1),"")</f>
        <v>139</v>
      </c>
      <c r="D499">
        <f>IFERROR(VLOOKUP($A499,图纸材料表!$A:$E,COLUMN(图纸材料表!D497),1),"")</f>
        <v>0</v>
      </c>
      <c r="E499">
        <f>IFERROR(VLOOKUP($A499,图纸材料表!$A:$E,COLUMN(图纸材料表!E497),1),"")</f>
        <v>3</v>
      </c>
    </row>
    <row r="500" spans="1:5">
      <c r="A500">
        <f>IF(ROW()-2&lt;=COUNT(图纸材料表!B:B),ROW()-2,"")</f>
        <v>498</v>
      </c>
      <c r="B500">
        <f>IFERROR(VLOOKUP($A500,图纸材料表!$A:$E,COLUMN(图纸材料表!B498),1),"")</f>
        <v>44</v>
      </c>
      <c r="C500">
        <f>IFERROR(VLOOKUP($A500,图纸材料表!$A:$E,COLUMN(图纸材料表!C498),1),"")</f>
        <v>17</v>
      </c>
      <c r="D500">
        <f>IFERROR(VLOOKUP($A500,图纸材料表!$A:$E,COLUMN(图纸材料表!D498),1),"")</f>
        <v>1</v>
      </c>
      <c r="E500">
        <f>IFERROR(VLOOKUP($A500,图纸材料表!$A:$E,COLUMN(图纸材料表!E498),1),"")</f>
        <v>8</v>
      </c>
    </row>
    <row r="501" spans="1:5">
      <c r="A501">
        <f>IF(ROW()-2&lt;=COUNT(图纸材料表!B:B),ROW()-2,"")</f>
        <v>499</v>
      </c>
      <c r="B501">
        <f>IFERROR(VLOOKUP($A501,图纸材料表!$A:$E,COLUMN(图纸材料表!B499),1),"")</f>
        <v>44</v>
      </c>
      <c r="C501">
        <f>IFERROR(VLOOKUP($A501,图纸材料表!$A:$E,COLUMN(图纸材料表!C499),1),"")</f>
        <v>17</v>
      </c>
      <c r="D501">
        <f>IFERROR(VLOOKUP($A501,图纸材料表!$A:$E,COLUMN(图纸材料表!D499),1),"")</f>
        <v>2</v>
      </c>
      <c r="E501">
        <f>IFERROR(VLOOKUP($A501,图纸材料表!$A:$E,COLUMN(图纸材料表!E499),1),"")</f>
        <v>6</v>
      </c>
    </row>
    <row r="502" spans="1:5">
      <c r="A502">
        <f>IF(ROW()-2&lt;=COUNT(图纸材料表!B:B),ROW()-2,"")</f>
        <v>500</v>
      </c>
      <c r="B502">
        <f>IFERROR(VLOOKUP($A502,图纸材料表!$A:$E,COLUMN(图纸材料表!B500),1),"")</f>
        <v>44</v>
      </c>
      <c r="C502">
        <f>IFERROR(VLOOKUP($A502,图纸材料表!$A:$E,COLUMN(图纸材料表!C500),1),"")</f>
        <v>18</v>
      </c>
      <c r="D502">
        <f>IFERROR(VLOOKUP($A502,图纸材料表!$A:$E,COLUMN(图纸材料表!D500),1),"")</f>
        <v>1</v>
      </c>
      <c r="E502">
        <f>IFERROR(VLOOKUP($A502,图纸材料表!$A:$E,COLUMN(图纸材料表!E500),1),"")</f>
        <v>48</v>
      </c>
    </row>
    <row r="503" spans="1:5">
      <c r="A503">
        <f>IF(ROW()-2&lt;=COUNT(图纸材料表!B:B),ROW()-2,"")</f>
        <v>501</v>
      </c>
      <c r="B503">
        <f>IFERROR(VLOOKUP($A503,图纸材料表!$A:$E,COLUMN(图纸材料表!B501),1),"")</f>
        <v>44</v>
      </c>
      <c r="C503">
        <f>IFERROR(VLOOKUP($A503,图纸材料表!$A:$E,COLUMN(图纸材料表!C501),1),"")</f>
        <v>18</v>
      </c>
      <c r="D503">
        <f>IFERROR(VLOOKUP($A503,图纸材料表!$A:$E,COLUMN(图纸材料表!D501),1),"")</f>
        <v>2</v>
      </c>
      <c r="E503">
        <f>IFERROR(VLOOKUP($A503,图纸材料表!$A:$E,COLUMN(图纸材料表!E501),1),"")</f>
        <v>52</v>
      </c>
    </row>
    <row r="504" spans="1:5">
      <c r="A504">
        <f>IF(ROW()-2&lt;=COUNT(图纸材料表!B:B),ROW()-2,"")</f>
        <v>502</v>
      </c>
      <c r="B504">
        <f>IFERROR(VLOOKUP($A504,图纸材料表!$A:$E,COLUMN(图纸材料表!B502),1),"")</f>
        <v>44</v>
      </c>
      <c r="C504">
        <f>IFERROR(VLOOKUP($A504,图纸材料表!$A:$E,COLUMN(图纸材料表!C502),1),"")</f>
        <v>85</v>
      </c>
      <c r="D504">
        <f>IFERROR(VLOOKUP($A504,图纸材料表!$A:$E,COLUMN(图纸材料表!D502),1),"")</f>
        <v>0</v>
      </c>
      <c r="E504">
        <f>IFERROR(VLOOKUP($A504,图纸材料表!$A:$E,COLUMN(图纸材料表!E502),1),"")</f>
        <v>6</v>
      </c>
    </row>
    <row r="505" spans="1:5">
      <c r="A505">
        <f>IF(ROW()-2&lt;=COUNT(图纸材料表!B:B),ROW()-2,"")</f>
        <v>503</v>
      </c>
      <c r="B505">
        <f>IFERROR(VLOOKUP($A505,图纸材料表!$A:$E,COLUMN(图纸材料表!B503),1),"")</f>
        <v>45</v>
      </c>
      <c r="C505">
        <f>IFERROR(VLOOKUP($A505,图纸材料表!$A:$E,COLUMN(图纸材料表!C503),1),"")</f>
        <v>17</v>
      </c>
      <c r="D505">
        <f>IFERROR(VLOOKUP($A505,图纸材料表!$A:$E,COLUMN(图纸材料表!D503),1),"")</f>
        <v>1</v>
      </c>
      <c r="E505">
        <f>IFERROR(VLOOKUP($A505,图纸材料表!$A:$E,COLUMN(图纸材料表!E503),1),"")</f>
        <v>119</v>
      </c>
    </row>
    <row r="506" spans="1:5">
      <c r="A506">
        <f>IF(ROW()-2&lt;=COUNT(图纸材料表!B:B),ROW()-2,"")</f>
        <v>504</v>
      </c>
      <c r="B506">
        <f>IFERROR(VLOOKUP($A506,图纸材料表!$A:$E,COLUMN(图纸材料表!B504),1),"")</f>
        <v>45</v>
      </c>
      <c r="C506">
        <f>IFERROR(VLOOKUP($A506,图纸材料表!$A:$E,COLUMN(图纸材料表!C504),1),"")</f>
        <v>18</v>
      </c>
      <c r="D506">
        <f>IFERROR(VLOOKUP($A506,图纸材料表!$A:$E,COLUMN(图纸材料表!D504),1),"")</f>
        <v>1</v>
      </c>
      <c r="E506">
        <f>IFERROR(VLOOKUP($A506,图纸材料表!$A:$E,COLUMN(图纸材料表!E504),1),"")</f>
        <v>200</v>
      </c>
    </row>
    <row r="507" spans="1:5">
      <c r="A507">
        <f>IF(ROW()-2&lt;=COUNT(图纸材料表!B:B),ROW()-2,"")</f>
        <v>505</v>
      </c>
      <c r="B507">
        <f>IFERROR(VLOOKUP($A507,图纸材料表!$A:$E,COLUMN(图纸材料表!B505),1),"")</f>
        <v>45</v>
      </c>
      <c r="C507">
        <f>IFERROR(VLOOKUP($A507,图纸材料表!$A:$E,COLUMN(图纸材料表!C505),1),"")</f>
        <v>85</v>
      </c>
      <c r="D507">
        <f>IFERROR(VLOOKUP($A507,图纸材料表!$A:$E,COLUMN(图纸材料表!D505),1),"")</f>
        <v>0</v>
      </c>
      <c r="E507">
        <f>IFERROR(VLOOKUP($A507,图纸材料表!$A:$E,COLUMN(图纸材料表!E505),1),"")</f>
        <v>23</v>
      </c>
    </row>
    <row r="508" spans="1:5">
      <c r="A508">
        <f>IF(ROW()-2&lt;=COUNT(图纸材料表!B:B),ROW()-2,"")</f>
        <v>506</v>
      </c>
      <c r="B508">
        <f>IFERROR(VLOOKUP($A508,图纸材料表!$A:$E,COLUMN(图纸材料表!B506),1),"")</f>
        <v>45</v>
      </c>
      <c r="C508">
        <f>IFERROR(VLOOKUP($A508,图纸材料表!$A:$E,COLUMN(图纸材料表!C506),1),"")</f>
        <v>89</v>
      </c>
      <c r="D508">
        <f>IFERROR(VLOOKUP($A508,图纸材料表!$A:$E,COLUMN(图纸材料表!D506),1),"")</f>
        <v>0</v>
      </c>
      <c r="E508">
        <f>IFERROR(VLOOKUP($A508,图纸材料表!$A:$E,COLUMN(图纸材料表!E506),1),"")</f>
        <v>8</v>
      </c>
    </row>
    <row r="509" spans="1:5">
      <c r="A509">
        <f>IF(ROW()-2&lt;=COUNT(图纸材料表!B:B),ROW()-2,"")</f>
        <v>507</v>
      </c>
      <c r="B509">
        <f>IFERROR(VLOOKUP($A509,图纸材料表!$A:$E,COLUMN(图纸材料表!B507),1),"")</f>
        <v>45</v>
      </c>
      <c r="C509">
        <f>IFERROR(VLOOKUP($A509,图纸材料表!$A:$E,COLUMN(图纸材料表!C507),1),"")</f>
        <v>96</v>
      </c>
      <c r="D509">
        <f>IFERROR(VLOOKUP($A509,图纸材料表!$A:$E,COLUMN(图纸材料表!D507),1),"")</f>
        <v>0</v>
      </c>
      <c r="E509">
        <f>IFERROR(VLOOKUP($A509,图纸材料表!$A:$E,COLUMN(图纸材料表!E507),1),"")</f>
        <v>5</v>
      </c>
    </row>
    <row r="510" spans="1:5">
      <c r="A510">
        <f>IF(ROW()-2&lt;=COUNT(图纸材料表!B:B),ROW()-2,"")</f>
        <v>508</v>
      </c>
      <c r="B510">
        <f>IFERROR(VLOOKUP($A510,图纸材料表!$A:$E,COLUMN(图纸材料表!B508),1),"")</f>
        <v>45</v>
      </c>
      <c r="C510">
        <f>IFERROR(VLOOKUP($A510,图纸材料表!$A:$E,COLUMN(图纸材料表!C508),1),"")</f>
        <v>168</v>
      </c>
      <c r="D510">
        <f>IFERROR(VLOOKUP($A510,图纸材料表!$A:$E,COLUMN(图纸材料表!D508),1),"")</f>
        <v>0</v>
      </c>
      <c r="E510">
        <f>IFERROR(VLOOKUP($A510,图纸材料表!$A:$E,COLUMN(图纸材料表!E508),1),"")</f>
        <v>2</v>
      </c>
    </row>
    <row r="511" spans="1:5">
      <c r="A511">
        <f>IF(ROW()-2&lt;=COUNT(图纸材料表!B:B),ROW()-2,"")</f>
        <v>509</v>
      </c>
      <c r="B511">
        <f>IFERROR(VLOOKUP($A511,图纸材料表!$A:$E,COLUMN(图纸材料表!B509),1),"")</f>
        <v>46</v>
      </c>
      <c r="C511">
        <f>IFERROR(VLOOKUP($A511,图纸材料表!$A:$E,COLUMN(图纸材料表!C509),1),"")</f>
        <v>2</v>
      </c>
      <c r="D511">
        <f>IFERROR(VLOOKUP($A511,图纸材料表!$A:$E,COLUMN(图纸材料表!D509),1),"")</f>
        <v>0</v>
      </c>
      <c r="E511">
        <f>IFERROR(VLOOKUP($A511,图纸材料表!$A:$E,COLUMN(图纸材料表!E509),1),"")</f>
        <v>118</v>
      </c>
    </row>
    <row r="512" spans="1:5">
      <c r="A512">
        <f>IF(ROW()-2&lt;=COUNT(图纸材料表!B:B),ROW()-2,"")</f>
        <v>510</v>
      </c>
      <c r="B512">
        <f>IFERROR(VLOOKUP($A512,图纸材料表!$A:$E,COLUMN(图纸材料表!B510),1),"")</f>
        <v>46</v>
      </c>
      <c r="C512">
        <f>IFERROR(VLOOKUP($A512,图纸材料表!$A:$E,COLUMN(图纸材料表!C510),1),"")</f>
        <v>3</v>
      </c>
      <c r="D512">
        <f>IFERROR(VLOOKUP($A512,图纸材料表!$A:$E,COLUMN(图纸材料表!D510),1),"")</f>
        <v>0</v>
      </c>
      <c r="E512">
        <f>IFERROR(VLOOKUP($A512,图纸材料表!$A:$E,COLUMN(图纸材料表!E510),1),"")</f>
        <v>5</v>
      </c>
    </row>
    <row r="513" spans="1:5">
      <c r="A513">
        <f>IF(ROW()-2&lt;=COUNT(图纸材料表!B:B),ROW()-2,"")</f>
        <v>511</v>
      </c>
      <c r="B513">
        <f>IFERROR(VLOOKUP($A513,图纸材料表!$A:$E,COLUMN(图纸材料表!B511),1),"")</f>
        <v>46</v>
      </c>
      <c r="C513">
        <f>IFERROR(VLOOKUP($A513,图纸材料表!$A:$E,COLUMN(图纸材料表!C511),1),"")</f>
        <v>17</v>
      </c>
      <c r="D513">
        <f>IFERROR(VLOOKUP($A513,图纸材料表!$A:$E,COLUMN(图纸材料表!D511),1),"")</f>
        <v>0</v>
      </c>
      <c r="E513">
        <f>IFERROR(VLOOKUP($A513,图纸材料表!$A:$E,COLUMN(图纸材料表!E511),1),"")</f>
        <v>17</v>
      </c>
    </row>
    <row r="514" spans="1:5">
      <c r="A514">
        <f>IF(ROW()-2&lt;=COUNT(图纸材料表!B:B),ROW()-2,"")</f>
        <v>512</v>
      </c>
      <c r="B514">
        <f>IFERROR(VLOOKUP($A514,图纸材料表!$A:$E,COLUMN(图纸材料表!B512),1),"")</f>
        <v>46</v>
      </c>
      <c r="C514">
        <f>IFERROR(VLOOKUP($A514,图纸材料表!$A:$E,COLUMN(图纸材料表!C512),1),"")</f>
        <v>17</v>
      </c>
      <c r="D514">
        <f>IFERROR(VLOOKUP($A514,图纸材料表!$A:$E,COLUMN(图纸材料表!D512),1),"")</f>
        <v>3</v>
      </c>
      <c r="E514">
        <f>IFERROR(VLOOKUP($A514,图纸材料表!$A:$E,COLUMN(图纸材料表!E512),1),"")</f>
        <v>9</v>
      </c>
    </row>
    <row r="515" spans="1:5">
      <c r="A515">
        <f>IF(ROW()-2&lt;=COUNT(图纸材料表!B:B),ROW()-2,"")</f>
        <v>513</v>
      </c>
      <c r="B515">
        <f>IFERROR(VLOOKUP($A515,图纸材料表!$A:$E,COLUMN(图纸材料表!B513),1),"")</f>
        <v>46</v>
      </c>
      <c r="C515">
        <f>IFERROR(VLOOKUP($A515,图纸材料表!$A:$E,COLUMN(图纸材料表!C513),1),"")</f>
        <v>18</v>
      </c>
      <c r="D515">
        <f>IFERROR(VLOOKUP($A515,图纸材料表!$A:$E,COLUMN(图纸材料表!D513),1),"")</f>
        <v>0</v>
      </c>
      <c r="E515">
        <f>IFERROR(VLOOKUP($A515,图纸材料表!$A:$E,COLUMN(图纸材料表!E513),1),"")</f>
        <v>71</v>
      </c>
    </row>
    <row r="516" spans="1:5">
      <c r="A516">
        <f>IF(ROW()-2&lt;=COUNT(图纸材料表!B:B),ROW()-2,"")</f>
        <v>514</v>
      </c>
      <c r="B516">
        <f>IFERROR(VLOOKUP($A516,图纸材料表!$A:$E,COLUMN(图纸材料表!B514),1),"")</f>
        <v>46</v>
      </c>
      <c r="C516">
        <f>IFERROR(VLOOKUP($A516,图纸材料表!$A:$E,COLUMN(图纸材料表!C514),1),"")</f>
        <v>20</v>
      </c>
      <c r="D516">
        <f>IFERROR(VLOOKUP($A516,图纸材料表!$A:$E,COLUMN(图纸材料表!D514),1),"")</f>
        <v>0</v>
      </c>
      <c r="E516">
        <f>IFERROR(VLOOKUP($A516,图纸材料表!$A:$E,COLUMN(图纸材料表!E514),1),"")</f>
        <v>26</v>
      </c>
    </row>
    <row r="517" spans="1:5">
      <c r="A517">
        <f>IF(ROW()-2&lt;=COUNT(图纸材料表!B:B),ROW()-2,"")</f>
        <v>515</v>
      </c>
      <c r="B517">
        <f>IFERROR(VLOOKUP($A517,图纸材料表!$A:$E,COLUMN(图纸材料表!B515),1),"")</f>
        <v>46</v>
      </c>
      <c r="C517">
        <f>IFERROR(VLOOKUP($A517,图纸材料表!$A:$E,COLUMN(图纸材料表!C515),1),"")</f>
        <v>44</v>
      </c>
      <c r="D517">
        <f>IFERROR(VLOOKUP($A517,图纸材料表!$A:$E,COLUMN(图纸材料表!D515),1),"")</f>
        <v>3</v>
      </c>
      <c r="E517">
        <f>IFERROR(VLOOKUP($A517,图纸材料表!$A:$E,COLUMN(图纸材料表!E515),1),"")</f>
        <v>2</v>
      </c>
    </row>
    <row r="518" spans="1:5">
      <c r="A518">
        <f>IF(ROW()-2&lt;=COUNT(图纸材料表!B:B),ROW()-2,"")</f>
        <v>516</v>
      </c>
      <c r="B518">
        <f>IFERROR(VLOOKUP($A518,图纸材料表!$A:$E,COLUMN(图纸材料表!B516),1),"")</f>
        <v>46</v>
      </c>
      <c r="C518">
        <f>IFERROR(VLOOKUP($A518,图纸材料表!$A:$E,COLUMN(图纸材料表!C516),1),"")</f>
        <v>47</v>
      </c>
      <c r="D518">
        <f>IFERROR(VLOOKUP($A518,图纸材料表!$A:$E,COLUMN(图纸材料表!D516),1),"")</f>
        <v>0</v>
      </c>
      <c r="E518">
        <f>IFERROR(VLOOKUP($A518,图纸材料表!$A:$E,COLUMN(图纸材料表!E516),1),"")</f>
        <v>7</v>
      </c>
    </row>
    <row r="519" spans="1:5">
      <c r="A519">
        <f>IF(ROW()-2&lt;=COUNT(图纸材料表!B:B),ROW()-2,"")</f>
        <v>517</v>
      </c>
      <c r="B519">
        <f>IFERROR(VLOOKUP($A519,图纸材料表!$A:$E,COLUMN(图纸材料表!B517),1),"")</f>
        <v>46</v>
      </c>
      <c r="C519">
        <f>IFERROR(VLOOKUP($A519,图纸材料表!$A:$E,COLUMN(图纸材料表!C517),1),"")</f>
        <v>57</v>
      </c>
      <c r="D519">
        <f>IFERROR(VLOOKUP($A519,图纸材料表!$A:$E,COLUMN(图纸材料表!D517),1),"")</f>
        <v>0</v>
      </c>
      <c r="E519">
        <f>IFERROR(VLOOKUP($A519,图纸材料表!$A:$E,COLUMN(图纸材料表!E517),1),"")</f>
        <v>1</v>
      </c>
    </row>
    <row r="520" spans="1:5">
      <c r="A520">
        <f>IF(ROW()-2&lt;=COUNT(图纸材料表!B:B),ROW()-2,"")</f>
        <v>518</v>
      </c>
      <c r="B520">
        <f>IFERROR(VLOOKUP($A520,图纸材料表!$A:$E,COLUMN(图纸材料表!B518),1),"")</f>
        <v>46</v>
      </c>
      <c r="C520">
        <f>IFERROR(VLOOKUP($A520,图纸材料表!$A:$E,COLUMN(图纸材料表!C518),1),"")</f>
        <v>85</v>
      </c>
      <c r="D520">
        <f>IFERROR(VLOOKUP($A520,图纸材料表!$A:$E,COLUMN(图纸材料表!D518),1),"")</f>
        <v>0</v>
      </c>
      <c r="E520">
        <f>IFERROR(VLOOKUP($A520,图纸材料表!$A:$E,COLUMN(图纸材料表!E518),1),"")</f>
        <v>14</v>
      </c>
    </row>
    <row r="521" spans="1:5">
      <c r="A521">
        <f>IF(ROW()-2&lt;=COUNT(图纸材料表!B:B),ROW()-2,"")</f>
        <v>519</v>
      </c>
      <c r="B521">
        <f>IFERROR(VLOOKUP($A521,图纸材料表!$A:$E,COLUMN(图纸材料表!B519),1),"")</f>
        <v>46</v>
      </c>
      <c r="C521">
        <f>IFERROR(VLOOKUP($A521,图纸材料表!$A:$E,COLUMN(图纸材料表!C519),1),"")</f>
        <v>98</v>
      </c>
      <c r="D521">
        <f>IFERROR(VLOOKUP($A521,图纸材料表!$A:$E,COLUMN(图纸材料表!D519),1),"")</f>
        <v>0</v>
      </c>
      <c r="E521">
        <f>IFERROR(VLOOKUP($A521,图纸材料表!$A:$E,COLUMN(图纸材料表!E519),1),"")</f>
        <v>29</v>
      </c>
    </row>
    <row r="522" spans="1:5">
      <c r="A522">
        <f>IF(ROW()-2&lt;=COUNT(图纸材料表!B:B),ROW()-2,"")</f>
        <v>520</v>
      </c>
      <c r="B522">
        <f>IFERROR(VLOOKUP($A522,图纸材料表!$A:$E,COLUMN(图纸材料表!B520),1),"")</f>
        <v>46</v>
      </c>
      <c r="C522">
        <f>IFERROR(VLOOKUP($A522,图纸材料表!$A:$E,COLUMN(图纸材料表!C520),1),"")</f>
        <v>98</v>
      </c>
      <c r="D522">
        <f>IFERROR(VLOOKUP($A522,图纸材料表!$A:$E,COLUMN(图纸材料表!D520),1),"")</f>
        <v>3</v>
      </c>
      <c r="E522">
        <f>IFERROR(VLOOKUP($A522,图纸材料表!$A:$E,COLUMN(图纸材料表!E520),1),"")</f>
        <v>8</v>
      </c>
    </row>
    <row r="523" spans="1:5">
      <c r="A523">
        <f>IF(ROW()-2&lt;=COUNT(图纸材料表!B:B),ROW()-2,"")</f>
        <v>521</v>
      </c>
      <c r="B523">
        <f>IFERROR(VLOOKUP($A523,图纸材料表!$A:$E,COLUMN(图纸材料表!B521),1),"")</f>
        <v>46</v>
      </c>
      <c r="C523">
        <f>IFERROR(VLOOKUP($A523,图纸材料表!$A:$E,COLUMN(图纸材料表!C521),1),"")</f>
        <v>139</v>
      </c>
      <c r="D523">
        <f>IFERROR(VLOOKUP($A523,图纸材料表!$A:$E,COLUMN(图纸材料表!D521),1),"")</f>
        <v>0</v>
      </c>
      <c r="E523">
        <f>IFERROR(VLOOKUP($A523,图纸材料表!$A:$E,COLUMN(图纸材料表!E521),1),"")</f>
        <v>4</v>
      </c>
    </row>
    <row r="524" spans="1:5">
      <c r="A524">
        <f>IF(ROW()-2&lt;=COUNT(图纸材料表!B:B),ROW()-2,"")</f>
        <v>522</v>
      </c>
      <c r="B524">
        <f>IFERROR(VLOOKUP($A524,图纸材料表!$A:$E,COLUMN(图纸材料表!B522),1),"")</f>
        <v>46</v>
      </c>
      <c r="C524">
        <f>IFERROR(VLOOKUP($A524,图纸材料表!$A:$E,COLUMN(图纸材料表!C522),1),"")</f>
        <v>168</v>
      </c>
      <c r="D524">
        <f>IFERROR(VLOOKUP($A524,图纸材料表!$A:$E,COLUMN(图纸材料表!D522),1),"")</f>
        <v>0</v>
      </c>
      <c r="E524">
        <f>IFERROR(VLOOKUP($A524,图纸材料表!$A:$E,COLUMN(图纸材料表!E522),1),"")</f>
        <v>1</v>
      </c>
    </row>
    <row r="525" spans="1:5">
      <c r="A525">
        <f>IF(ROW()-2&lt;=COUNT(图纸材料表!B:B),ROW()-2,"")</f>
        <v>523</v>
      </c>
      <c r="B525">
        <f>IFERROR(VLOOKUP($A525,图纸材料表!$A:$E,COLUMN(图纸材料表!B523),1),"")</f>
        <v>47</v>
      </c>
      <c r="C525">
        <f>IFERROR(VLOOKUP($A525,图纸材料表!$A:$E,COLUMN(图纸材料表!C523),1),"")</f>
        <v>1</v>
      </c>
      <c r="D525">
        <f>IFERROR(VLOOKUP($A525,图纸材料表!$A:$E,COLUMN(图纸材料表!D523),1),"")</f>
        <v>0</v>
      </c>
      <c r="E525">
        <f>IFERROR(VLOOKUP($A525,图纸材料表!$A:$E,COLUMN(图纸材料表!E523),1),"")</f>
        <v>81</v>
      </c>
    </row>
    <row r="526" spans="1:5">
      <c r="A526">
        <f>IF(ROW()-2&lt;=COUNT(图纸材料表!B:B),ROW()-2,"")</f>
        <v>524</v>
      </c>
      <c r="B526">
        <f>IFERROR(VLOOKUP($A526,图纸材料表!$A:$E,COLUMN(图纸材料表!B524),1),"")</f>
        <v>47</v>
      </c>
      <c r="C526">
        <f>IFERROR(VLOOKUP($A526,图纸材料表!$A:$E,COLUMN(图纸材料表!C524),1),"")</f>
        <v>4</v>
      </c>
      <c r="D526">
        <f>IFERROR(VLOOKUP($A526,图纸材料表!$A:$E,COLUMN(图纸材料表!D524),1),"")</f>
        <v>0</v>
      </c>
      <c r="E526">
        <f>IFERROR(VLOOKUP($A526,图纸材料表!$A:$E,COLUMN(图纸材料表!E524),1),"")</f>
        <v>18</v>
      </c>
    </row>
    <row r="527" spans="1:5">
      <c r="A527">
        <f>IF(ROW()-2&lt;=COUNT(图纸材料表!B:B),ROW()-2,"")</f>
        <v>525</v>
      </c>
      <c r="B527">
        <f>IFERROR(VLOOKUP($A527,图纸材料表!$A:$E,COLUMN(图纸材料表!B525),1),"")</f>
        <v>47</v>
      </c>
      <c r="C527">
        <f>IFERROR(VLOOKUP($A527,图纸材料表!$A:$E,COLUMN(图纸材料表!C525),1),"")</f>
        <v>17</v>
      </c>
      <c r="D527">
        <f>IFERROR(VLOOKUP($A527,图纸材料表!$A:$E,COLUMN(图纸材料表!D525),1),"")</f>
        <v>0</v>
      </c>
      <c r="E527">
        <f>IFERROR(VLOOKUP($A527,图纸材料表!$A:$E,COLUMN(图纸材料表!E525),1),"")</f>
        <v>3</v>
      </c>
    </row>
    <row r="528" spans="1:5">
      <c r="A528">
        <f>IF(ROW()-2&lt;=COUNT(图纸材料表!B:B),ROW()-2,"")</f>
        <v>526</v>
      </c>
      <c r="B528">
        <f>IFERROR(VLOOKUP($A528,图纸材料表!$A:$E,COLUMN(图纸材料表!B526),1),"")</f>
        <v>47</v>
      </c>
      <c r="C528">
        <f>IFERROR(VLOOKUP($A528,图纸材料表!$A:$E,COLUMN(图纸材料表!C526),1),"")</f>
        <v>18</v>
      </c>
      <c r="D528">
        <f>IFERROR(VLOOKUP($A528,图纸材料表!$A:$E,COLUMN(图纸材料表!D526),1),"")</f>
        <v>0</v>
      </c>
      <c r="E528">
        <f>IFERROR(VLOOKUP($A528,图纸材料表!$A:$E,COLUMN(图纸材料表!E526),1),"")</f>
        <v>11</v>
      </c>
    </row>
    <row r="529" spans="1:5">
      <c r="A529">
        <f>IF(ROW()-2&lt;=COUNT(图纸材料表!B:B),ROW()-2,"")</f>
        <v>527</v>
      </c>
      <c r="B529">
        <f>IFERROR(VLOOKUP($A529,图纸材料表!$A:$E,COLUMN(图纸材料表!B527),1),"")</f>
        <v>47</v>
      </c>
      <c r="C529">
        <f>IFERROR(VLOOKUP($A529,图纸材料表!$A:$E,COLUMN(图纸材料表!C527),1),"")</f>
        <v>18</v>
      </c>
      <c r="D529">
        <f>IFERROR(VLOOKUP($A529,图纸材料表!$A:$E,COLUMN(图纸材料表!D527),1),"")</f>
        <v>2</v>
      </c>
      <c r="E529">
        <f>IFERROR(VLOOKUP($A529,图纸材料表!$A:$E,COLUMN(图纸材料表!E527),1),"")</f>
        <v>15</v>
      </c>
    </row>
    <row r="530" spans="1:5">
      <c r="A530">
        <f>IF(ROW()-2&lt;=COUNT(图纸材料表!B:B),ROW()-2,"")</f>
        <v>528</v>
      </c>
      <c r="B530">
        <f>IFERROR(VLOOKUP($A530,图纸材料表!$A:$E,COLUMN(图纸材料表!B528),1),"")</f>
        <v>47</v>
      </c>
      <c r="C530">
        <f>IFERROR(VLOOKUP($A530,图纸材料表!$A:$E,COLUMN(图纸材料表!C528),1),"")</f>
        <v>18</v>
      </c>
      <c r="D530">
        <f>IFERROR(VLOOKUP($A530,图纸材料表!$A:$E,COLUMN(图纸材料表!D528),1),"")</f>
        <v>0</v>
      </c>
      <c r="E530">
        <f>IFERROR(VLOOKUP($A530,图纸材料表!$A:$E,COLUMN(图纸材料表!E528),1),"")</f>
        <v>17</v>
      </c>
    </row>
    <row r="531" spans="1:5">
      <c r="A531">
        <f>IF(ROW()-2&lt;=COUNT(图纸材料表!B:B),ROW()-2,"")</f>
        <v>529</v>
      </c>
      <c r="B531">
        <f>IFERROR(VLOOKUP($A531,图纸材料表!$A:$E,COLUMN(图纸材料表!B529),1),"")</f>
        <v>47</v>
      </c>
      <c r="C531">
        <f>IFERROR(VLOOKUP($A531,图纸材料表!$A:$E,COLUMN(图纸材料表!C529),1),"")</f>
        <v>18</v>
      </c>
      <c r="D531">
        <f>IFERROR(VLOOKUP($A531,图纸材料表!$A:$E,COLUMN(图纸材料表!D529),1),"")</f>
        <v>2</v>
      </c>
      <c r="E531">
        <f>IFERROR(VLOOKUP($A531,图纸材料表!$A:$E,COLUMN(图纸材料表!E529),1),"")</f>
        <v>7</v>
      </c>
    </row>
    <row r="532" spans="1:5">
      <c r="A532">
        <f>IF(ROW()-2&lt;=COUNT(图纸材料表!B:B),ROW()-2,"")</f>
        <v>530</v>
      </c>
      <c r="B532">
        <f>IFERROR(VLOOKUP($A532,图纸材料表!$A:$E,COLUMN(图纸材料表!B530),1),"")</f>
        <v>47</v>
      </c>
      <c r="C532">
        <f>IFERROR(VLOOKUP($A532,图纸材料表!$A:$E,COLUMN(图纸材料表!C530),1),"")</f>
        <v>44</v>
      </c>
      <c r="D532">
        <f>IFERROR(VLOOKUP($A532,图纸材料表!$A:$E,COLUMN(图纸材料表!D530),1),"")</f>
        <v>3</v>
      </c>
      <c r="E532">
        <f>IFERROR(VLOOKUP($A532,图纸材料表!$A:$E,COLUMN(图纸材料表!E530),1),"")</f>
        <v>3</v>
      </c>
    </row>
    <row r="533" spans="1:5">
      <c r="A533">
        <f>IF(ROW()-2&lt;=COUNT(图纸材料表!B:B),ROW()-2,"")</f>
        <v>531</v>
      </c>
      <c r="B533">
        <f>IFERROR(VLOOKUP($A533,图纸材料表!$A:$E,COLUMN(图纸材料表!B531),1),"")</f>
        <v>47</v>
      </c>
      <c r="C533">
        <f>IFERROR(VLOOKUP($A533,图纸材料表!$A:$E,COLUMN(图纸材料表!C531),1),"")</f>
        <v>67</v>
      </c>
      <c r="D533">
        <f>IFERROR(VLOOKUP($A533,图纸材料表!$A:$E,COLUMN(图纸材料表!D531),1),"")</f>
        <v>0</v>
      </c>
      <c r="E533">
        <f>IFERROR(VLOOKUP($A533,图纸材料表!$A:$E,COLUMN(图纸材料表!E531),1),"")</f>
        <v>5</v>
      </c>
    </row>
    <row r="534" spans="1:5">
      <c r="A534">
        <f>IF(ROW()-2&lt;=COUNT(图纸材料表!B:B),ROW()-2,"")</f>
        <v>532</v>
      </c>
      <c r="B534">
        <f>IFERROR(VLOOKUP($A534,图纸材料表!$A:$E,COLUMN(图纸材料表!B532),1),"")</f>
        <v>47</v>
      </c>
      <c r="C534">
        <f>IFERROR(VLOOKUP($A534,图纸材料表!$A:$E,COLUMN(图纸材料表!C532),1),"")</f>
        <v>85</v>
      </c>
      <c r="D534">
        <f>IFERROR(VLOOKUP($A534,图纸材料表!$A:$E,COLUMN(图纸材料表!D532),1),"")</f>
        <v>0</v>
      </c>
      <c r="E534">
        <f>IFERROR(VLOOKUP($A534,图纸材料表!$A:$E,COLUMN(图纸材料表!E532),1),"")</f>
        <v>12</v>
      </c>
    </row>
    <row r="535" spans="1:5">
      <c r="A535">
        <f>IF(ROW()-2&lt;=COUNT(图纸材料表!B:B),ROW()-2,"")</f>
        <v>533</v>
      </c>
      <c r="B535">
        <f>IFERROR(VLOOKUP($A535,图纸材料表!$A:$E,COLUMN(图纸材料表!B533),1),"")</f>
        <v>47</v>
      </c>
      <c r="C535">
        <f>IFERROR(VLOOKUP($A535,图纸材料表!$A:$E,COLUMN(图纸材料表!C533),1),"")</f>
        <v>139</v>
      </c>
      <c r="D535">
        <f>IFERROR(VLOOKUP($A535,图纸材料表!$A:$E,COLUMN(图纸材料表!D533),1),"")</f>
        <v>0</v>
      </c>
      <c r="E535">
        <f>IFERROR(VLOOKUP($A535,图纸材料表!$A:$E,COLUMN(图纸材料表!E533),1),"")</f>
        <v>9</v>
      </c>
    </row>
    <row r="536" spans="1:5">
      <c r="A536">
        <f>IF(ROW()-2&lt;=COUNT(图纸材料表!B:B),ROW()-2,"")</f>
        <v>534</v>
      </c>
      <c r="B536">
        <f>IFERROR(VLOOKUP($A536,图纸材料表!$A:$E,COLUMN(图纸材料表!B534),1),"")</f>
        <v>48</v>
      </c>
      <c r="C536">
        <f>IFERROR(VLOOKUP($A536,图纸材料表!$A:$E,COLUMN(图纸材料表!C534),1),"")</f>
        <v>17</v>
      </c>
      <c r="D536">
        <f>IFERROR(VLOOKUP($A536,图纸材料表!$A:$E,COLUMN(图纸材料表!D534),1),"")</f>
        <v>0</v>
      </c>
      <c r="E536">
        <f>IFERROR(VLOOKUP($A536,图纸材料表!$A:$E,COLUMN(图纸材料表!E534),1),"")</f>
        <v>2</v>
      </c>
    </row>
    <row r="537" spans="1:5">
      <c r="A537">
        <f>IF(ROW()-2&lt;=COUNT(图纸材料表!B:B),ROW()-2,"")</f>
        <v>535</v>
      </c>
      <c r="B537">
        <f>IFERROR(VLOOKUP($A537,图纸材料表!$A:$E,COLUMN(图纸材料表!B535),1),"")</f>
        <v>48</v>
      </c>
      <c r="C537">
        <f>IFERROR(VLOOKUP($A537,图纸材料表!$A:$E,COLUMN(图纸材料表!C535),1),"")</f>
        <v>18</v>
      </c>
      <c r="D537">
        <f>IFERROR(VLOOKUP($A537,图纸材料表!$A:$E,COLUMN(图纸材料表!D535),1),"")</f>
        <v>0</v>
      </c>
      <c r="E537">
        <f>IFERROR(VLOOKUP($A537,图纸材料表!$A:$E,COLUMN(图纸材料表!E535),1),"")</f>
        <v>218</v>
      </c>
    </row>
    <row r="538" spans="1:5">
      <c r="A538">
        <f>IF(ROW()-2&lt;=COUNT(图纸材料表!B:B),ROW()-2,"")</f>
        <v>536</v>
      </c>
      <c r="B538">
        <f>IFERROR(VLOOKUP($A538,图纸材料表!$A:$E,COLUMN(图纸材料表!B536),1),"")</f>
        <v>48</v>
      </c>
      <c r="C538">
        <f>IFERROR(VLOOKUP($A538,图纸材料表!$A:$E,COLUMN(图纸材料表!C536),1),"")</f>
        <v>18</v>
      </c>
      <c r="D538">
        <f>IFERROR(VLOOKUP($A538,图纸材料表!$A:$E,COLUMN(图纸材料表!D536),1),"")</f>
        <v>1</v>
      </c>
      <c r="E538">
        <f>IFERROR(VLOOKUP($A538,图纸材料表!$A:$E,COLUMN(图纸材料表!E536),1),"")</f>
        <v>13</v>
      </c>
    </row>
    <row r="539" spans="1:5">
      <c r="A539">
        <f>IF(ROW()-2&lt;=COUNT(图纸材料表!B:B),ROW()-2,"")</f>
        <v>537</v>
      </c>
      <c r="B539">
        <f>IFERROR(VLOOKUP($A539,图纸材料表!$A:$E,COLUMN(图纸材料表!B537),1),"")</f>
        <v>48</v>
      </c>
      <c r="C539">
        <f>IFERROR(VLOOKUP($A539,图纸材料表!$A:$E,COLUMN(图纸材料表!C537),1),"")</f>
        <v>85</v>
      </c>
      <c r="D539">
        <f>IFERROR(VLOOKUP($A539,图纸材料表!$A:$E,COLUMN(图纸材料表!D537),1),"")</f>
        <v>0</v>
      </c>
      <c r="E539">
        <f>IFERROR(VLOOKUP($A539,图纸材料表!$A:$E,COLUMN(图纸材料表!E537),1),"")</f>
        <v>4</v>
      </c>
    </row>
    <row r="540" spans="1:5">
      <c r="A540">
        <f>IF(ROW()-2&lt;=COUNT(图纸材料表!B:B),ROW()-2,"")</f>
        <v>538</v>
      </c>
      <c r="B540">
        <f>IFERROR(VLOOKUP($A540,图纸材料表!$A:$E,COLUMN(图纸材料表!B538),1),"")</f>
        <v>48</v>
      </c>
      <c r="C540">
        <f>IFERROR(VLOOKUP($A540,图纸材料表!$A:$E,COLUMN(图纸材料表!C538),1),"")</f>
        <v>134</v>
      </c>
      <c r="D540">
        <f>IFERROR(VLOOKUP($A540,图纸材料表!$A:$E,COLUMN(图纸材料表!D538),1),"")</f>
        <v>0</v>
      </c>
      <c r="E540">
        <f>IFERROR(VLOOKUP($A540,图纸材料表!$A:$E,COLUMN(图纸材料表!E538),1),"")</f>
        <v>8</v>
      </c>
    </row>
    <row r="541" spans="1:5">
      <c r="A541">
        <f>IF(ROW()-2&lt;=COUNT(图纸材料表!B:B),ROW()-2,"")</f>
        <v>539</v>
      </c>
      <c r="B541">
        <f>IFERROR(VLOOKUP($A541,图纸材料表!$A:$E,COLUMN(图纸材料表!B539),1),"")</f>
        <v>48</v>
      </c>
      <c r="C541">
        <f>IFERROR(VLOOKUP($A541,图纸材料表!$A:$E,COLUMN(图纸材料表!C539),1),"")</f>
        <v>139</v>
      </c>
      <c r="D541">
        <f>IFERROR(VLOOKUP($A541,图纸材料表!$A:$E,COLUMN(图纸材料表!D539),1),"")</f>
        <v>0</v>
      </c>
      <c r="E541">
        <f>IFERROR(VLOOKUP($A541,图纸材料表!$A:$E,COLUMN(图纸材料表!E539),1),"")</f>
        <v>1</v>
      </c>
    </row>
    <row r="542" spans="1:5">
      <c r="A542">
        <f>IF(ROW()-2&lt;=COUNT(图纸材料表!B:B),ROW()-2,"")</f>
        <v>540</v>
      </c>
      <c r="B542">
        <f>IFERROR(VLOOKUP($A542,图纸材料表!$A:$E,COLUMN(图纸材料表!B540),1),"")</f>
        <v>48</v>
      </c>
      <c r="C542">
        <f>IFERROR(VLOOKUP($A542,图纸材料表!$A:$E,COLUMN(图纸材料表!C540),1),"")</f>
        <v>162</v>
      </c>
      <c r="D542">
        <f>IFERROR(VLOOKUP($A542,图纸材料表!$A:$E,COLUMN(图纸材料表!D540),1),"")</f>
        <v>0</v>
      </c>
      <c r="E542">
        <f>IFERROR(VLOOKUP($A542,图纸材料表!$A:$E,COLUMN(图纸材料表!E540),1),"")</f>
        <v>24</v>
      </c>
    </row>
    <row r="543" spans="1:5">
      <c r="A543">
        <f>IF(ROW()-2&lt;=COUNT(图纸材料表!B:B),ROW()-2,"")</f>
        <v>541</v>
      </c>
      <c r="B543">
        <f>IFERROR(VLOOKUP($A543,图纸材料表!$A:$E,COLUMN(图纸材料表!B541),1),"")</f>
        <v>48</v>
      </c>
      <c r="C543">
        <f>IFERROR(VLOOKUP($A543,图纸材料表!$A:$E,COLUMN(图纸材料表!C541),1),"")</f>
        <v>168</v>
      </c>
      <c r="D543">
        <f>IFERROR(VLOOKUP($A543,图纸材料表!$A:$E,COLUMN(图纸材料表!D541),1),"")</f>
        <v>0</v>
      </c>
      <c r="E543">
        <f>IFERROR(VLOOKUP($A543,图纸材料表!$A:$E,COLUMN(图纸材料表!E541),1),"")</f>
        <v>1</v>
      </c>
    </row>
    <row r="544" spans="1:5">
      <c r="A544">
        <f>IF(ROW()-2&lt;=COUNT(图纸材料表!B:B),ROW()-2,"")</f>
        <v>542</v>
      </c>
      <c r="B544">
        <f>IFERROR(VLOOKUP($A544,图纸材料表!$A:$E,COLUMN(图纸材料表!B542),1),"")</f>
        <v>48</v>
      </c>
      <c r="C544">
        <f>IFERROR(VLOOKUP($A544,图纸材料表!$A:$E,COLUMN(图纸材料表!C542),1),"")</f>
        <v>171</v>
      </c>
      <c r="D544">
        <f>IFERROR(VLOOKUP($A544,图纸材料表!$A:$E,COLUMN(图纸材料表!D542),1),"")</f>
        <v>7</v>
      </c>
      <c r="E544">
        <f>IFERROR(VLOOKUP($A544,图纸材料表!$A:$E,COLUMN(图纸材料表!E542),1),"")</f>
        <v>2</v>
      </c>
    </row>
    <row r="545" spans="1:5">
      <c r="A545">
        <f>IF(ROW()-2&lt;=COUNT(图纸材料表!B:B),ROW()-2,"")</f>
        <v>543</v>
      </c>
      <c r="B545">
        <f>IFERROR(VLOOKUP($A545,图纸材料表!$A:$E,COLUMN(图纸材料表!B543),1),"")</f>
        <v>48</v>
      </c>
      <c r="C545">
        <f>IFERROR(VLOOKUP($A545,图纸材料表!$A:$E,COLUMN(图纸材料表!C543),1),"")</f>
        <v>171</v>
      </c>
      <c r="D545">
        <f>IFERROR(VLOOKUP($A545,图纸材料表!$A:$E,COLUMN(图纸材料表!D543),1),"")</f>
        <v>8</v>
      </c>
      <c r="E545">
        <f>IFERROR(VLOOKUP($A545,图纸材料表!$A:$E,COLUMN(图纸材料表!E543),1),"")</f>
        <v>2</v>
      </c>
    </row>
    <row r="546" spans="1:5">
      <c r="A546">
        <f>IF(ROW()-2&lt;=COUNT(图纸材料表!B:B),ROW()-2,"")</f>
        <v>544</v>
      </c>
      <c r="B546">
        <f>IFERROR(VLOOKUP($A546,图纸材料表!$A:$E,COLUMN(图纸材料表!B544),1),"")</f>
        <v>901</v>
      </c>
      <c r="C546">
        <f>IFERROR(VLOOKUP($A546,图纸材料表!$A:$E,COLUMN(图纸材料表!C544),1),"")</f>
        <v>5</v>
      </c>
      <c r="D546">
        <f>IFERROR(VLOOKUP($A546,图纸材料表!$A:$E,COLUMN(图纸材料表!D544),1),"")</f>
        <v>0</v>
      </c>
      <c r="E546">
        <f>IFERROR(VLOOKUP($A546,图纸材料表!$A:$E,COLUMN(图纸材料表!E544),1),"")</f>
        <v>30</v>
      </c>
    </row>
    <row r="547" spans="1:5">
      <c r="A547">
        <f>IF(ROW()-2&lt;=COUNT(图纸材料表!B:B),ROW()-2,"")</f>
        <v>545</v>
      </c>
      <c r="B547">
        <f>IFERROR(VLOOKUP($A547,图纸材料表!$A:$E,COLUMN(图纸材料表!B545),1),"")</f>
        <v>901</v>
      </c>
      <c r="C547">
        <f>IFERROR(VLOOKUP($A547,图纸材料表!$A:$E,COLUMN(图纸材料表!C545),1),"")</f>
        <v>98</v>
      </c>
      <c r="D547">
        <f>IFERROR(VLOOKUP($A547,图纸材料表!$A:$E,COLUMN(图纸材料表!D545),1),"")</f>
        <v>0</v>
      </c>
      <c r="E547">
        <f>IFERROR(VLOOKUP($A547,图纸材料表!$A:$E,COLUMN(图纸材料表!E545),1),"")</f>
        <v>30</v>
      </c>
    </row>
    <row r="548" spans="1:5">
      <c r="A548">
        <f>IF(ROW()-2&lt;=COUNT(图纸材料表!B:B),ROW()-2,"")</f>
        <v>546</v>
      </c>
      <c r="B548">
        <f>IFERROR(VLOOKUP($A548,图纸材料表!$A:$E,COLUMN(图纸材料表!B546),1),"")</f>
        <v>902</v>
      </c>
      <c r="C548">
        <f>IFERROR(VLOOKUP($A548,图纸材料表!$A:$E,COLUMN(图纸材料表!C546),1),"")</f>
        <v>53</v>
      </c>
      <c r="D548">
        <f>IFERROR(VLOOKUP($A548,图纸材料表!$A:$E,COLUMN(图纸材料表!D546),1),"")</f>
        <v>0</v>
      </c>
      <c r="E548">
        <f>IFERROR(VLOOKUP($A548,图纸材料表!$A:$E,COLUMN(图纸材料表!E546),1),"")</f>
        <v>30</v>
      </c>
    </row>
    <row r="549" spans="1:5">
      <c r="A549">
        <f>IF(ROW()-2&lt;=COUNT(图纸材料表!B:B),ROW()-2,"")</f>
        <v>547</v>
      </c>
      <c r="B549">
        <f>IFERROR(VLOOKUP($A549,图纸材料表!$A:$E,COLUMN(图纸材料表!B547),1),"")</f>
        <v>902</v>
      </c>
      <c r="C549">
        <f>IFERROR(VLOOKUP($A549,图纸材料表!$A:$E,COLUMN(图纸材料表!C547),1),"")</f>
        <v>126</v>
      </c>
      <c r="D549">
        <f>IFERROR(VLOOKUP($A549,图纸材料表!$A:$E,COLUMN(图纸材料表!D547),1),"")</f>
        <v>0</v>
      </c>
      <c r="E549">
        <f>IFERROR(VLOOKUP($A549,图纸材料表!$A:$E,COLUMN(图纸材料表!E547),1),"")</f>
        <v>30</v>
      </c>
    </row>
    <row r="550" spans="1:5">
      <c r="A550">
        <f>IF(ROW()-2&lt;=COUNT(图纸材料表!B:B),ROW()-2,"")</f>
        <v>548</v>
      </c>
      <c r="B550">
        <f>IFERROR(VLOOKUP($A550,图纸材料表!$A:$E,COLUMN(图纸材料表!B548),1),"")</f>
        <v>903</v>
      </c>
      <c r="C550">
        <f>IFERROR(VLOOKUP($A550,图纸材料表!$A:$E,COLUMN(图纸材料表!C548),1),"")</f>
        <v>35</v>
      </c>
      <c r="D550">
        <f>IFERROR(VLOOKUP($A550,图纸材料表!$A:$E,COLUMN(图纸材料表!D548),1),"")</f>
        <v>0</v>
      </c>
      <c r="E550">
        <f>IFERROR(VLOOKUP($A550,图纸材料表!$A:$E,COLUMN(图纸材料表!E548),1),"")</f>
        <v>30</v>
      </c>
    </row>
    <row r="551" spans="1:5">
      <c r="A551">
        <f>IF(ROW()-2&lt;=COUNT(图纸材料表!B:B),ROW()-2,"")</f>
        <v>549</v>
      </c>
      <c r="B551">
        <f>IFERROR(VLOOKUP($A551,图纸材料表!$A:$E,COLUMN(图纸材料表!B549),1),"")</f>
        <v>903</v>
      </c>
      <c r="C551">
        <f>IFERROR(VLOOKUP($A551,图纸材料表!$A:$E,COLUMN(图纸材料表!C549),1),"")</f>
        <v>35</v>
      </c>
      <c r="D551">
        <f>IFERROR(VLOOKUP($A551,图纸材料表!$A:$E,COLUMN(图纸材料表!D549),1),"")</f>
        <v>4</v>
      </c>
      <c r="E551">
        <f>IFERROR(VLOOKUP($A551,图纸材料表!$A:$E,COLUMN(图纸材料表!E549),1),"")</f>
        <v>30</v>
      </c>
    </row>
    <row r="552" spans="1:5">
      <c r="A552">
        <f>IF(ROW()-2&lt;=COUNT(图纸材料表!B:B),ROW()-2,"")</f>
        <v>550</v>
      </c>
      <c r="B552">
        <f>IFERROR(VLOOKUP($A552,图纸材料表!$A:$E,COLUMN(图纸材料表!B550),1),"")</f>
        <v>903</v>
      </c>
      <c r="C552">
        <f>IFERROR(VLOOKUP($A552,图纸材料表!$A:$E,COLUMN(图纸材料表!C550),1),"")</f>
        <v>35</v>
      </c>
      <c r="D552">
        <f>IFERROR(VLOOKUP($A552,图纸材料表!$A:$E,COLUMN(图纸材料表!D550),1),"")</f>
        <v>11</v>
      </c>
      <c r="E552">
        <f>IFERROR(VLOOKUP($A552,图纸材料表!$A:$E,COLUMN(图纸材料表!E550),1),"")</f>
        <v>30</v>
      </c>
    </row>
    <row r="553" spans="1:5">
      <c r="A553">
        <f>IF(ROW()-2&lt;=COUNT(图纸材料表!B:B),ROW()-2,"")</f>
        <v>551</v>
      </c>
      <c r="B553">
        <f>IFERROR(VLOOKUP($A553,图纸材料表!$A:$E,COLUMN(图纸材料表!B551),1),"")</f>
        <v>903</v>
      </c>
      <c r="C553">
        <f>IFERROR(VLOOKUP($A553,图纸材料表!$A:$E,COLUMN(图纸材料表!C551),1),"")</f>
        <v>35</v>
      </c>
      <c r="D553">
        <f>IFERROR(VLOOKUP($A553,图纸材料表!$A:$E,COLUMN(图纸材料表!D551),1),"")</f>
        <v>13</v>
      </c>
      <c r="E553">
        <f>IFERROR(VLOOKUP($A553,图纸材料表!$A:$E,COLUMN(图纸材料表!E551),1),"")</f>
        <v>30</v>
      </c>
    </row>
    <row r="554" spans="1:5">
      <c r="A554">
        <f>IF(ROW()-2&lt;=COUNT(图纸材料表!B:B),ROW()-2,"")</f>
        <v>552</v>
      </c>
      <c r="B554">
        <f>IFERROR(VLOOKUP($A554,图纸材料表!$A:$E,COLUMN(图纸材料表!B552),1),"")</f>
        <v>903</v>
      </c>
      <c r="C554">
        <f>IFERROR(VLOOKUP($A554,图纸材料表!$A:$E,COLUMN(图纸材料表!C552),1),"")</f>
        <v>35</v>
      </c>
      <c r="D554">
        <f>IFERROR(VLOOKUP($A554,图纸材料表!$A:$E,COLUMN(图纸材料表!D552),1),"")</f>
        <v>14</v>
      </c>
      <c r="E554">
        <f>IFERROR(VLOOKUP($A554,图纸材料表!$A:$E,COLUMN(图纸材料表!E552),1),"")</f>
        <v>30</v>
      </c>
    </row>
    <row r="555" spans="1:5">
      <c r="A555">
        <f>IF(ROW()-2&lt;=COUNT(图纸材料表!B:B),ROW()-2,"")</f>
        <v>553</v>
      </c>
      <c r="B555">
        <f>IFERROR(VLOOKUP($A555,图纸材料表!$A:$E,COLUMN(图纸材料表!B553),1),"")</f>
        <v>904</v>
      </c>
      <c r="C555">
        <f>IFERROR(VLOOKUP($A555,图纸材料表!$A:$E,COLUMN(图纸材料表!C553),1),"")</f>
        <v>2</v>
      </c>
      <c r="D555">
        <f>IFERROR(VLOOKUP($A555,图纸材料表!$A:$E,COLUMN(图纸材料表!D553),1),"")</f>
        <v>0</v>
      </c>
      <c r="E555">
        <f>IFERROR(VLOOKUP($A555,图纸材料表!$A:$E,COLUMN(图纸材料表!E553),1),"")</f>
        <v>10</v>
      </c>
    </row>
    <row r="556" spans="1:5">
      <c r="A556">
        <f>IF(ROW()-2&lt;=COUNT(图纸材料表!B:B),ROW()-2,"")</f>
        <v>554</v>
      </c>
      <c r="B556">
        <f>IFERROR(VLOOKUP($A556,图纸材料表!$A:$E,COLUMN(图纸材料表!B554),1),"")</f>
        <v>904</v>
      </c>
      <c r="C556">
        <f>IFERROR(VLOOKUP($A556,图纸材料表!$A:$E,COLUMN(图纸材料表!C554),1),"")</f>
        <v>3</v>
      </c>
      <c r="D556">
        <f>IFERROR(VLOOKUP($A556,图纸材料表!$A:$E,COLUMN(图纸材料表!D554),1),"")</f>
        <v>0</v>
      </c>
      <c r="E556">
        <f>IFERROR(VLOOKUP($A556,图纸材料表!$A:$E,COLUMN(图纸材料表!E554),1),"")</f>
        <v>10</v>
      </c>
    </row>
    <row r="557" spans="1:5">
      <c r="A557">
        <f>IF(ROW()-2&lt;=COUNT(图纸材料表!B:B),ROW()-2,"")</f>
        <v>555</v>
      </c>
      <c r="B557">
        <f>IFERROR(VLOOKUP($A557,图纸材料表!$A:$E,COLUMN(图纸材料表!B555),1),"")</f>
        <v>905</v>
      </c>
      <c r="C557">
        <f>IFERROR(VLOOKUP($A557,图纸材料表!$A:$E,COLUMN(图纸材料表!C555),1),"")</f>
        <v>4</v>
      </c>
      <c r="D557">
        <f>IFERROR(VLOOKUP($A557,图纸材料表!$A:$E,COLUMN(图纸材料表!D555),1),"")</f>
        <v>0</v>
      </c>
      <c r="E557">
        <f>IFERROR(VLOOKUP($A557,图纸材料表!$A:$E,COLUMN(图纸材料表!E555),1),"")</f>
        <v>10</v>
      </c>
    </row>
    <row r="558" spans="1:5">
      <c r="A558">
        <f>IF(ROW()-2&lt;=COUNT(图纸材料表!B:B),ROW()-2,"")</f>
        <v>556</v>
      </c>
      <c r="B558">
        <f>IFERROR(VLOOKUP($A558,图纸材料表!$A:$E,COLUMN(图纸材料表!B556),1),"")</f>
        <v>905</v>
      </c>
      <c r="C558">
        <f>IFERROR(VLOOKUP($A558,图纸材料表!$A:$E,COLUMN(图纸材料表!C556),1),"")</f>
        <v>24</v>
      </c>
      <c r="D558">
        <f>IFERROR(VLOOKUP($A558,图纸材料表!$A:$E,COLUMN(图纸材料表!D556),1),"")</f>
        <v>0</v>
      </c>
      <c r="E558">
        <f>IFERROR(VLOOKUP($A558,图纸材料表!$A:$E,COLUMN(图纸材料表!E556),1),"")</f>
        <v>10</v>
      </c>
    </row>
    <row r="559" spans="1:5">
      <c r="A559">
        <f>IF(ROW()-2&lt;=COUNT(图纸材料表!B:B),ROW()-2,"")</f>
        <v>557</v>
      </c>
      <c r="B559">
        <f>IFERROR(VLOOKUP($A559,图纸材料表!$A:$E,COLUMN(图纸材料表!B557),1),"")</f>
        <v>906</v>
      </c>
      <c r="C559">
        <f>IFERROR(VLOOKUP($A559,图纸材料表!$A:$E,COLUMN(图纸材料表!C557),1),"")</f>
        <v>41</v>
      </c>
      <c r="D559">
        <f>IFERROR(VLOOKUP($A559,图纸材料表!$A:$E,COLUMN(图纸材料表!D557),1),"")</f>
        <v>0</v>
      </c>
      <c r="E559">
        <f>IFERROR(VLOOKUP($A559,图纸材料表!$A:$E,COLUMN(图纸材料表!E557),1),"")</f>
        <v>10</v>
      </c>
    </row>
    <row r="560" spans="1:5">
      <c r="A560">
        <f>IF(ROW()-2&lt;=COUNT(图纸材料表!B:B),ROW()-2,"")</f>
        <v>558</v>
      </c>
      <c r="B560">
        <f>IFERROR(VLOOKUP($A560,图纸材料表!$A:$E,COLUMN(图纸材料表!B558),1),"")</f>
        <v>906</v>
      </c>
      <c r="C560">
        <f>IFERROR(VLOOKUP($A560,图纸材料表!$A:$E,COLUMN(图纸材料表!C558),1),"")</f>
        <v>155</v>
      </c>
      <c r="D560">
        <f>IFERROR(VLOOKUP($A560,图纸材料表!$A:$E,COLUMN(图纸材料表!D558),1),"")</f>
        <v>0</v>
      </c>
      <c r="E560">
        <f>IFERROR(VLOOKUP($A560,图纸材料表!$A:$E,COLUMN(图纸材料表!E558),1),"")</f>
        <v>10</v>
      </c>
    </row>
    <row r="561" spans="1:5">
      <c r="A561">
        <f>IF(ROW()-2&lt;=COUNT(图纸材料表!B:B),ROW()-2,"")</f>
        <v>559</v>
      </c>
      <c r="B561">
        <f>IFERROR(VLOOKUP($A561,图纸材料表!$A:$E,COLUMN(图纸材料表!B559),1),"")</f>
        <v>907</v>
      </c>
      <c r="C561">
        <f>IFERROR(VLOOKUP($A561,图纸材料表!$A:$E,COLUMN(图纸材料表!C559),1),"")</f>
        <v>17</v>
      </c>
      <c r="D561">
        <f>IFERROR(VLOOKUP($A561,图纸材料表!$A:$E,COLUMN(图纸材料表!D559),1),"")</f>
        <v>0</v>
      </c>
      <c r="E561">
        <f>IFERROR(VLOOKUP($A561,图纸材料表!$A:$E,COLUMN(图纸材料表!E559),1),"")</f>
        <v>10</v>
      </c>
    </row>
    <row r="562" spans="1:5">
      <c r="A562">
        <f>IF(ROW()-2&lt;=COUNT(图纸材料表!B:B),ROW()-2,"")</f>
        <v>560</v>
      </c>
      <c r="B562">
        <f>IFERROR(VLOOKUP($A562,图纸材料表!$A:$E,COLUMN(图纸材料表!B560),1),"")</f>
        <v>907</v>
      </c>
      <c r="C562">
        <f>IFERROR(VLOOKUP($A562,图纸材料表!$A:$E,COLUMN(图纸材料表!C560),1),"")</f>
        <v>18</v>
      </c>
      <c r="D562">
        <f>IFERROR(VLOOKUP($A562,图纸材料表!$A:$E,COLUMN(图纸材料表!D560),1),"")</f>
        <v>0</v>
      </c>
      <c r="E562">
        <f>IFERROR(VLOOKUP($A562,图纸材料表!$A:$E,COLUMN(图纸材料表!E560),1),"")</f>
        <v>10</v>
      </c>
    </row>
    <row r="563" spans="1:5">
      <c r="A563">
        <f>IF(ROW()-2&lt;=COUNT(图纸材料表!B:B),ROW()-2,"")</f>
        <v>561</v>
      </c>
      <c r="B563">
        <f>IFERROR(VLOOKUP($A563,图纸材料表!$A:$E,COLUMN(图纸材料表!B561),1),"")</f>
        <v>908</v>
      </c>
      <c r="C563">
        <f>IFERROR(VLOOKUP($A563,图纸材料表!$A:$E,COLUMN(图纸材料表!C561),1),"")</f>
        <v>5</v>
      </c>
      <c r="D563">
        <f>IFERROR(VLOOKUP($A563,图纸材料表!$A:$E,COLUMN(图纸材料表!D561),1),"")</f>
        <v>0</v>
      </c>
      <c r="E563">
        <f>IFERROR(VLOOKUP($A563,图纸材料表!$A:$E,COLUMN(图纸材料表!E561),1),"")</f>
        <v>10</v>
      </c>
    </row>
    <row r="564" spans="1:5">
      <c r="A564">
        <f>IF(ROW()-2&lt;=COUNT(图纸材料表!B:B),ROW()-2,"")</f>
        <v>562</v>
      </c>
      <c r="B564">
        <f>IFERROR(VLOOKUP($A564,图纸材料表!$A:$E,COLUMN(图纸材料表!B562),1),"")</f>
        <v>908</v>
      </c>
      <c r="C564">
        <f>IFERROR(VLOOKUP($A564,图纸材料表!$A:$E,COLUMN(图纸材料表!C562),1),"")</f>
        <v>53</v>
      </c>
      <c r="D564">
        <f>IFERROR(VLOOKUP($A564,图纸材料表!$A:$E,COLUMN(图纸材料表!D562),1),"")</f>
        <v>0</v>
      </c>
      <c r="E564">
        <f>IFERROR(VLOOKUP($A564,图纸材料表!$A:$E,COLUMN(图纸材料表!E562),1),"")</f>
        <v>10</v>
      </c>
    </row>
    <row r="565" spans="1:5">
      <c r="A565">
        <f>IF(ROW()-2&lt;=COUNT(图纸材料表!B:B),ROW()-2,"")</f>
        <v>563</v>
      </c>
      <c r="B565">
        <f>IFERROR(VLOOKUP($A565,图纸材料表!$A:$E,COLUMN(图纸材料表!B563),1),"")</f>
        <v>908</v>
      </c>
      <c r="C565">
        <f>IFERROR(VLOOKUP($A565,图纸材料表!$A:$E,COLUMN(图纸材料表!C563),1),"")</f>
        <v>85</v>
      </c>
      <c r="D565">
        <f>IFERROR(VLOOKUP($A565,图纸材料表!$A:$E,COLUMN(图纸材料表!D563),1),"")</f>
        <v>0</v>
      </c>
      <c r="E565">
        <f>IFERROR(VLOOKUP($A565,图纸材料表!$A:$E,COLUMN(图纸材料表!E563),1),"")</f>
        <v>10</v>
      </c>
    </row>
    <row r="566" spans="1:5">
      <c r="A566">
        <f>IF(ROW()-2&lt;=COUNT(图纸材料表!B:B),ROW()-2,"")</f>
        <v>564</v>
      </c>
      <c r="B566">
        <f>IFERROR(VLOOKUP($A566,图纸材料表!$A:$E,COLUMN(图纸材料表!B564),1),"")</f>
        <v>909</v>
      </c>
      <c r="C566">
        <f>IFERROR(VLOOKUP($A566,图纸材料表!$A:$E,COLUMN(图纸材料表!C564),1),"")</f>
        <v>95</v>
      </c>
      <c r="D566">
        <f>IFERROR(VLOOKUP($A566,图纸材料表!$A:$E,COLUMN(图纸材料表!D564),1),"")</f>
        <v>0</v>
      </c>
      <c r="E566">
        <f>IFERROR(VLOOKUP($A566,图纸材料表!$A:$E,COLUMN(图纸材料表!E564),1),"")</f>
        <v>10</v>
      </c>
    </row>
    <row r="567" spans="1:5">
      <c r="A567">
        <f>IF(ROW()-2&lt;=COUNT(图纸材料表!B:B),ROW()-2,"")</f>
        <v>565</v>
      </c>
      <c r="B567">
        <f>IFERROR(VLOOKUP($A567,图纸材料表!$A:$E,COLUMN(图纸材料表!B565),1),"")</f>
        <v>909</v>
      </c>
      <c r="C567">
        <f>IFERROR(VLOOKUP($A567,图纸材料表!$A:$E,COLUMN(图纸材料表!C565),1),"")</f>
        <v>95</v>
      </c>
      <c r="D567">
        <f>IFERROR(VLOOKUP($A567,图纸材料表!$A:$E,COLUMN(图纸材料表!D565),1),"")</f>
        <v>4</v>
      </c>
      <c r="E567">
        <f>IFERROR(VLOOKUP($A567,图纸材料表!$A:$E,COLUMN(图纸材料表!E565),1),"")</f>
        <v>10</v>
      </c>
    </row>
    <row r="568" spans="1:5">
      <c r="A568">
        <f>IF(ROW()-2&lt;=COUNT(图纸材料表!B:B),ROW()-2,"")</f>
        <v>566</v>
      </c>
      <c r="B568">
        <f>IFERROR(VLOOKUP($A568,图纸材料表!$A:$E,COLUMN(图纸材料表!B566),1),"")</f>
        <v>909</v>
      </c>
      <c r="C568">
        <f>IFERROR(VLOOKUP($A568,图纸材料表!$A:$E,COLUMN(图纸材料表!C566),1),"")</f>
        <v>95</v>
      </c>
      <c r="D568">
        <f>IFERROR(VLOOKUP($A568,图纸材料表!$A:$E,COLUMN(图纸材料表!D566),1),"")</f>
        <v>11</v>
      </c>
      <c r="E568">
        <f>IFERROR(VLOOKUP($A568,图纸材料表!$A:$E,COLUMN(图纸材料表!E566),1),"")</f>
        <v>10</v>
      </c>
    </row>
    <row r="569" spans="1:5">
      <c r="A569">
        <f>IF(ROW()-2&lt;=COUNT(图纸材料表!B:B),ROW()-2,"")</f>
        <v>567</v>
      </c>
      <c r="B569">
        <f>IFERROR(VLOOKUP($A569,图纸材料表!$A:$E,COLUMN(图纸材料表!B567),1),"")</f>
        <v>909</v>
      </c>
      <c r="C569">
        <f>IFERROR(VLOOKUP($A569,图纸材料表!$A:$E,COLUMN(图纸材料表!C567),1),"")</f>
        <v>95</v>
      </c>
      <c r="D569">
        <f>IFERROR(VLOOKUP($A569,图纸材料表!$A:$E,COLUMN(图纸材料表!D567),1),"")</f>
        <v>14</v>
      </c>
      <c r="E569">
        <f>IFERROR(VLOOKUP($A569,图纸材料表!$A:$E,COLUMN(图纸材料表!E567),1),"")</f>
        <v>10</v>
      </c>
    </row>
    <row r="570" spans="1:5">
      <c r="A570">
        <f>IF(ROW()-2&lt;=COUNT(图纸材料表!B:B),ROW()-2,"")</f>
        <v>568</v>
      </c>
      <c r="B570">
        <f>IFERROR(VLOOKUP($A570,图纸材料表!$A:$E,COLUMN(图纸材料表!B568),1),"")</f>
        <v>910</v>
      </c>
      <c r="C570">
        <f>IFERROR(VLOOKUP($A570,图纸材料表!$A:$E,COLUMN(图纸材料表!C568),1),"")</f>
        <v>251</v>
      </c>
      <c r="D570">
        <f>IFERROR(VLOOKUP($A570,图纸材料表!$A:$E,COLUMN(图纸材料表!D568),1),"")</f>
        <v>0</v>
      </c>
      <c r="E570">
        <f>IFERROR(VLOOKUP($A570,图纸材料表!$A:$E,COLUMN(图纸材料表!E568),1),"")</f>
        <v>10</v>
      </c>
    </row>
    <row r="571" spans="1:5">
      <c r="A571">
        <f>IF(ROW()-2&lt;=COUNT(图纸材料表!B:B),ROW()-2,"")</f>
        <v>569</v>
      </c>
      <c r="B571">
        <f>IFERROR(VLOOKUP($A571,图纸材料表!$A:$E,COLUMN(图纸材料表!B569),1),"")</f>
        <v>910</v>
      </c>
      <c r="C571">
        <f>IFERROR(VLOOKUP($A571,图纸材料表!$A:$E,COLUMN(图纸材料表!C569),1),"")</f>
        <v>251</v>
      </c>
      <c r="D571">
        <f>IFERROR(VLOOKUP($A571,图纸材料表!$A:$E,COLUMN(图纸材料表!D569),1),"")</f>
        <v>4</v>
      </c>
      <c r="E571">
        <f>IFERROR(VLOOKUP($A571,图纸材料表!$A:$E,COLUMN(图纸材料表!E569),1),"")</f>
        <v>10</v>
      </c>
    </row>
    <row r="572" spans="1:5">
      <c r="A572">
        <f>IF(ROW()-2&lt;=COUNT(图纸材料表!B:B),ROW()-2,"")</f>
        <v>570</v>
      </c>
      <c r="B572">
        <f>IFERROR(VLOOKUP($A572,图纸材料表!$A:$E,COLUMN(图纸材料表!B570),1),"")</f>
        <v>910</v>
      </c>
      <c r="C572">
        <f>IFERROR(VLOOKUP($A572,图纸材料表!$A:$E,COLUMN(图纸材料表!C570),1),"")</f>
        <v>251</v>
      </c>
      <c r="D572">
        <f>IFERROR(VLOOKUP($A572,图纸材料表!$A:$E,COLUMN(图纸材料表!D570),1),"")</f>
        <v>11</v>
      </c>
      <c r="E572">
        <f>IFERROR(VLOOKUP($A572,图纸材料表!$A:$E,COLUMN(图纸材料表!E570),1),"")</f>
        <v>10</v>
      </c>
    </row>
    <row r="573" spans="1:5">
      <c r="A573">
        <f>IF(ROW()-2&lt;=COUNT(图纸材料表!B:B),ROW()-2,"")</f>
        <v>571</v>
      </c>
      <c r="B573">
        <f>IFERROR(VLOOKUP($A573,图纸材料表!$A:$E,COLUMN(图纸材料表!B571),1),"")</f>
        <v>910</v>
      </c>
      <c r="C573">
        <f>IFERROR(VLOOKUP($A573,图纸材料表!$A:$E,COLUMN(图纸材料表!C571),1),"")</f>
        <v>251</v>
      </c>
      <c r="D573">
        <f>IFERROR(VLOOKUP($A573,图纸材料表!$A:$E,COLUMN(图纸材料表!D571),1),"")</f>
        <v>14</v>
      </c>
      <c r="E573">
        <f>IFERROR(VLOOKUP($A573,图纸材料表!$A:$E,COLUMN(图纸材料表!E571),1),"")</f>
        <v>10</v>
      </c>
    </row>
    <row r="574" spans="1:5">
      <c r="A574">
        <f>IF(ROW()-2&lt;=COUNT(图纸材料表!B:B),ROW()-2,"")</f>
        <v>572</v>
      </c>
      <c r="B574">
        <f>IFERROR(VLOOKUP($A574,图纸材料表!$A:$E,COLUMN(图纸材料表!B572),1),"")</f>
        <v>911</v>
      </c>
      <c r="C574">
        <f>IFERROR(VLOOKUP($A574,图纸材料表!$A:$E,COLUMN(图纸材料表!C572),1),"")</f>
        <v>35</v>
      </c>
      <c r="D574">
        <f>IFERROR(VLOOKUP($A574,图纸材料表!$A:$E,COLUMN(图纸材料表!D572),1),"")</f>
        <v>0</v>
      </c>
      <c r="E574">
        <f>IFERROR(VLOOKUP($A574,图纸材料表!$A:$E,COLUMN(图纸材料表!E572),1),"")</f>
        <v>10</v>
      </c>
    </row>
    <row r="575" spans="1:5">
      <c r="A575">
        <f>IF(ROW()-2&lt;=COUNT(图纸材料表!B:B),ROW()-2,"")</f>
        <v>573</v>
      </c>
      <c r="B575">
        <f>IFERROR(VLOOKUP($A575,图纸材料表!$A:$E,COLUMN(图纸材料表!B573),1),"")</f>
        <v>911</v>
      </c>
      <c r="C575">
        <f>IFERROR(VLOOKUP($A575,图纸材料表!$A:$E,COLUMN(图纸材料表!C573),1),"")</f>
        <v>35</v>
      </c>
      <c r="D575">
        <f>IFERROR(VLOOKUP($A575,图纸材料表!$A:$E,COLUMN(图纸材料表!D573),1),"")</f>
        <v>4</v>
      </c>
      <c r="E575">
        <f>IFERROR(VLOOKUP($A575,图纸材料表!$A:$E,COLUMN(图纸材料表!E573),1),"")</f>
        <v>10</v>
      </c>
    </row>
    <row r="576" spans="1:5">
      <c r="A576">
        <f>IF(ROW()-2&lt;=COUNT(图纸材料表!B:B),ROW()-2,"")</f>
        <v>574</v>
      </c>
      <c r="B576">
        <f>IFERROR(VLOOKUP($A576,图纸材料表!$A:$E,COLUMN(图纸材料表!B574),1),"")</f>
        <v>911</v>
      </c>
      <c r="C576">
        <f>IFERROR(VLOOKUP($A576,图纸材料表!$A:$E,COLUMN(图纸材料表!C574),1),"")</f>
        <v>35</v>
      </c>
      <c r="D576">
        <f>IFERROR(VLOOKUP($A576,图纸材料表!$A:$E,COLUMN(图纸材料表!D574),1),"")</f>
        <v>11</v>
      </c>
      <c r="E576">
        <f>IFERROR(VLOOKUP($A576,图纸材料表!$A:$E,COLUMN(图纸材料表!E574),1),"")</f>
        <v>10</v>
      </c>
    </row>
    <row r="577" spans="1:5">
      <c r="A577">
        <f>IF(ROW()-2&lt;=COUNT(图纸材料表!B:B),ROW()-2,"")</f>
        <v>575</v>
      </c>
      <c r="B577">
        <f>IFERROR(VLOOKUP($A577,图纸材料表!$A:$E,COLUMN(图纸材料表!B575),1),"")</f>
        <v>911</v>
      </c>
      <c r="C577">
        <f>IFERROR(VLOOKUP($A577,图纸材料表!$A:$E,COLUMN(图纸材料表!C575),1),"")</f>
        <v>35</v>
      </c>
      <c r="D577">
        <f>IFERROR(VLOOKUP($A577,图纸材料表!$A:$E,COLUMN(图纸材料表!D575),1),"")</f>
        <v>14</v>
      </c>
      <c r="E577">
        <f>IFERROR(VLOOKUP($A577,图纸材料表!$A:$E,COLUMN(图纸材料表!E575),1),"")</f>
        <v>10</v>
      </c>
    </row>
    <row r="578" spans="1:5">
      <c r="A578">
        <f>IF(ROW()-2&lt;=COUNT(图纸材料表!B:B),ROW()-2,"")</f>
        <v>576</v>
      </c>
      <c r="B578">
        <f>IFERROR(VLOOKUP($A578,图纸材料表!$A:$E,COLUMN(图纸材料表!B576),1),"")</f>
        <v>912</v>
      </c>
      <c r="C578">
        <f>IFERROR(VLOOKUP($A578,图纸材料表!$A:$E,COLUMN(图纸材料表!C576),1),"")</f>
        <v>50</v>
      </c>
      <c r="D578">
        <f>IFERROR(VLOOKUP($A578,图纸材料表!$A:$E,COLUMN(图纸材料表!D576),1),"")</f>
        <v>5</v>
      </c>
      <c r="E578">
        <f>IFERROR(VLOOKUP($A578,图纸材料表!$A:$E,COLUMN(图纸材料表!E576),1),"")</f>
        <v>10</v>
      </c>
    </row>
    <row r="579" spans="1:5">
      <c r="A579">
        <f>IF(ROW()-2&lt;=COUNT(图纸材料表!B:B),ROW()-2,"")</f>
        <v>577</v>
      </c>
      <c r="B579">
        <f>IFERROR(VLOOKUP($A579,图纸材料表!$A:$E,COLUMN(图纸材料表!B577),1),"")</f>
        <v>912</v>
      </c>
      <c r="C579">
        <f>IFERROR(VLOOKUP($A579,图纸材料表!$A:$E,COLUMN(图纸材料表!C577),1),"")</f>
        <v>65</v>
      </c>
      <c r="D579">
        <f>IFERROR(VLOOKUP($A579,图纸材料表!$A:$E,COLUMN(图纸材料表!D577),1),"")</f>
        <v>0</v>
      </c>
      <c r="E579">
        <f>IFERROR(VLOOKUP($A579,图纸材料表!$A:$E,COLUMN(图纸材料表!E577),1),"")</f>
        <v>10</v>
      </c>
    </row>
    <row r="580" spans="1:5">
      <c r="A580">
        <f>IF(ROW()-2&lt;=COUNT(图纸材料表!B:B),ROW()-2,"")</f>
        <v>578</v>
      </c>
      <c r="B580">
        <f>IFERROR(VLOOKUP($A580,图纸材料表!$A:$E,COLUMN(图纸材料表!B578),1),"")</f>
        <v>912</v>
      </c>
      <c r="C580">
        <f>IFERROR(VLOOKUP($A580,图纸材料表!$A:$E,COLUMN(图纸材料表!C578),1),"")</f>
        <v>85</v>
      </c>
      <c r="D580">
        <f>IFERROR(VLOOKUP($A580,图纸材料表!$A:$E,COLUMN(图纸材料表!D578),1),"")</f>
        <v>0</v>
      </c>
      <c r="E580">
        <f>IFERROR(VLOOKUP($A580,图纸材料表!$A:$E,COLUMN(图纸材料表!E578),1),"")</f>
        <v>10</v>
      </c>
    </row>
    <row r="581" spans="1:5">
      <c r="A581">
        <f>IF(ROW()-2&lt;=COUNT(图纸材料表!B:B),ROW()-2,"")</f>
        <v>579</v>
      </c>
      <c r="B581">
        <f>IFERROR(VLOOKUP($A581,图纸材料表!$A:$E,COLUMN(图纸材料表!B579),1),"")</f>
        <v>912</v>
      </c>
      <c r="C581">
        <f>IFERROR(VLOOKUP($A581,图纸材料表!$A:$E,COLUMN(图纸材料表!C579),1),"")</f>
        <v>89</v>
      </c>
      <c r="D581">
        <f>IFERROR(VLOOKUP($A581,图纸材料表!$A:$E,COLUMN(图纸材料表!D579),1),"")</f>
        <v>0</v>
      </c>
      <c r="E581">
        <f>IFERROR(VLOOKUP($A581,图纸材料表!$A:$E,COLUMN(图纸材料表!E579),1),"")</f>
        <v>10</v>
      </c>
    </row>
    <row r="582" spans="1:5">
      <c r="A582">
        <f>IF(ROW()-2&lt;=COUNT(图纸材料表!B:B),ROW()-2,"")</f>
        <v>580</v>
      </c>
      <c r="B582">
        <f>IFERROR(VLOOKUP($A582,图纸材料表!$A:$E,COLUMN(图纸材料表!B580),1),"")</f>
        <v>913</v>
      </c>
      <c r="C582">
        <f>IFERROR(VLOOKUP($A582,图纸材料表!$A:$E,COLUMN(图纸材料表!C580),1),"")</f>
        <v>22</v>
      </c>
      <c r="D582">
        <f>IFERROR(VLOOKUP($A582,图纸材料表!$A:$E,COLUMN(图纸材料表!D580),1),"")</f>
        <v>0</v>
      </c>
      <c r="E582">
        <f>IFERROR(VLOOKUP($A582,图纸材料表!$A:$E,COLUMN(图纸材料表!E580),1),"")</f>
        <v>10</v>
      </c>
    </row>
    <row r="583" spans="1:5">
      <c r="A583">
        <f>IF(ROW()-2&lt;=COUNT(图纸材料表!B:B),ROW()-2,"")</f>
        <v>581</v>
      </c>
      <c r="B583">
        <f>IFERROR(VLOOKUP($A583,图纸材料表!$A:$E,COLUMN(图纸材料表!B581),1),"")</f>
        <v>913</v>
      </c>
      <c r="C583">
        <f>IFERROR(VLOOKUP($A583,图纸材料表!$A:$E,COLUMN(图纸材料表!C581),1),"")</f>
        <v>57</v>
      </c>
      <c r="D583">
        <f>IFERROR(VLOOKUP($A583,图纸材料表!$A:$E,COLUMN(图纸材料表!D581),1),"")</f>
        <v>0</v>
      </c>
      <c r="E583">
        <f>IFERROR(VLOOKUP($A583,图纸材料表!$A:$E,COLUMN(图纸材料表!E581),1),"")</f>
        <v>10</v>
      </c>
    </row>
    <row r="584" spans="1:5">
      <c r="A584">
        <f>IF(ROW()-2&lt;=COUNT(图纸材料表!B:B),ROW()-2,"")</f>
        <v>582</v>
      </c>
      <c r="B584">
        <f>IFERROR(VLOOKUP($A584,图纸材料表!$A:$E,COLUMN(图纸材料表!B582),1),"")</f>
        <v>913</v>
      </c>
      <c r="C584">
        <f>IFERROR(VLOOKUP($A584,图纸材料表!$A:$E,COLUMN(图纸材料表!C582),1),"")</f>
        <v>123</v>
      </c>
      <c r="D584">
        <f>IFERROR(VLOOKUP($A584,图纸材料表!$A:$E,COLUMN(图纸材料表!D582),1),"")</f>
        <v>0</v>
      </c>
      <c r="E584">
        <f>IFERROR(VLOOKUP($A584,图纸材料表!$A:$E,COLUMN(图纸材料表!E582),1),"")</f>
        <v>10</v>
      </c>
    </row>
    <row r="585" spans="1:5">
      <c r="A585">
        <f>IF(ROW()-2&lt;=COUNT(图纸材料表!B:B),ROW()-2,"")</f>
        <v>583</v>
      </c>
      <c r="B585">
        <f>IFERROR(VLOOKUP($A585,图纸材料表!$A:$E,COLUMN(图纸材料表!B583),1),"")</f>
        <v>913</v>
      </c>
      <c r="C585">
        <f>IFERROR(VLOOKUP($A585,图纸材料表!$A:$E,COLUMN(图纸材料表!C583),1),"")</f>
        <v>133</v>
      </c>
      <c r="D585">
        <f>IFERROR(VLOOKUP($A585,图纸材料表!$A:$E,COLUMN(图纸材料表!D583),1),"")</f>
        <v>0</v>
      </c>
      <c r="E585">
        <f>IFERROR(VLOOKUP($A585,图纸材料表!$A:$E,COLUMN(图纸材料表!E583),1),"")</f>
        <v>10</v>
      </c>
    </row>
    <row r="586" spans="1:5">
      <c r="A586">
        <f>IF(ROW()-2&lt;=COUNT(图纸材料表!B:B),ROW()-2,"")</f>
        <v>584</v>
      </c>
      <c r="B586">
        <f>IFERROR(VLOOKUP($A586,图纸材料表!$A:$E,COLUMN(图纸材料表!B584),1),"")</f>
        <v>913</v>
      </c>
      <c r="C586">
        <f>IFERROR(VLOOKUP($A586,图纸材料表!$A:$E,COLUMN(图纸材料表!C584),1),"")</f>
        <v>251</v>
      </c>
      <c r="D586">
        <f>IFERROR(VLOOKUP($A586,图纸材料表!$A:$E,COLUMN(图纸材料表!D584),1),"")</f>
        <v>3</v>
      </c>
      <c r="E586">
        <f>IFERROR(VLOOKUP($A586,图纸材料表!$A:$E,COLUMN(图纸材料表!E584),1),"")</f>
        <v>10</v>
      </c>
    </row>
    <row r="587" spans="1:5">
      <c r="A587">
        <f>IF(ROW()-2&lt;=COUNT(图纸材料表!B:B),ROW()-2,"")</f>
        <v>585</v>
      </c>
      <c r="B587">
        <f>IFERROR(VLOOKUP($A587,图纸材料表!$A:$E,COLUMN(图纸材料表!B585),1),"")</f>
        <v>914</v>
      </c>
      <c r="C587">
        <f>IFERROR(VLOOKUP($A587,图纸材料表!$A:$E,COLUMN(图纸材料表!C585),1),"")</f>
        <v>5</v>
      </c>
      <c r="D587">
        <f>IFERROR(VLOOKUP($A587,图纸材料表!$A:$E,COLUMN(图纸材料表!D585),1),"")</f>
        <v>2</v>
      </c>
      <c r="E587">
        <f>IFERROR(VLOOKUP($A587,图纸材料表!$A:$E,COLUMN(图纸材料表!E585),1),"")</f>
        <v>15</v>
      </c>
    </row>
    <row r="588" spans="1:5">
      <c r="A588">
        <f>IF(ROW()-2&lt;=COUNT(图纸材料表!B:B),ROW()-2,"")</f>
        <v>586</v>
      </c>
      <c r="B588">
        <f>IFERROR(VLOOKUP($A588,图纸材料表!$A:$E,COLUMN(图纸材料表!B586),1),"")</f>
        <v>914</v>
      </c>
      <c r="C588">
        <f>IFERROR(VLOOKUP($A588,图纸材料表!$A:$E,COLUMN(图纸材料表!C586),1),"")</f>
        <v>20</v>
      </c>
      <c r="D588">
        <f>IFERROR(VLOOKUP($A588,图纸材料表!$A:$E,COLUMN(图纸材料表!D586),1),"")</f>
        <v>0</v>
      </c>
      <c r="E588">
        <f>IFERROR(VLOOKUP($A588,图纸材料表!$A:$E,COLUMN(图纸材料表!E586),1),"")</f>
        <v>15</v>
      </c>
    </row>
    <row r="589" spans="1:5">
      <c r="A589">
        <f>IF(ROW()-2&lt;=COUNT(图纸材料表!B:B),ROW()-2,"")</f>
        <v>587</v>
      </c>
      <c r="B589">
        <f>IFERROR(VLOOKUP($A589,图纸材料表!$A:$E,COLUMN(图纸材料表!B587),1),"")</f>
        <v>914</v>
      </c>
      <c r="C589">
        <f>IFERROR(VLOOKUP($A589,图纸材料表!$A:$E,COLUMN(图纸材料表!C587),1),"")</f>
        <v>45</v>
      </c>
      <c r="D589">
        <f>IFERROR(VLOOKUP($A589,图纸材料表!$A:$E,COLUMN(图纸材料表!D587),1),"")</f>
        <v>0</v>
      </c>
      <c r="E589">
        <f>IFERROR(VLOOKUP($A589,图纸材料表!$A:$E,COLUMN(图纸材料表!E587),1),"")</f>
        <v>70</v>
      </c>
    </row>
    <row r="590" spans="1:5">
      <c r="A590" t="str">
        <f>IF(ROW()-2&lt;=COUNT(图纸材料表!B:B),ROW()-2,"")</f>
        <v/>
      </c>
      <c r="B590" t="str">
        <f>IFERROR(VLOOKUP($A590,图纸材料表!$A:$E,COLUMN(图纸材料表!B588),1),"")</f>
        <v/>
      </c>
      <c r="C590" t="str">
        <f>IFERROR(VLOOKUP($A590,图纸材料表!$A:$E,COLUMN(图纸材料表!C588),1),"")</f>
        <v/>
      </c>
      <c r="D590" t="str">
        <f>IFERROR(VLOOKUP($A590,图纸材料表!$A:$E,COLUMN(图纸材料表!D588),1),"")</f>
        <v/>
      </c>
      <c r="E590" t="str">
        <f>IFERROR(VLOOKUP($A590,图纸材料表!$A:$E,COLUMN(图纸材料表!E588),1),"")</f>
        <v/>
      </c>
    </row>
    <row r="591" spans="1:5">
      <c r="A591" t="str">
        <f>IF(ROW()-2&lt;=COUNT(图纸材料表!B:B),ROW()-2,"")</f>
        <v/>
      </c>
      <c r="B591" t="str">
        <f>IFERROR(VLOOKUP($A591,图纸材料表!$A:$E,COLUMN(图纸材料表!B589),1),"")</f>
        <v/>
      </c>
      <c r="C591" t="str">
        <f>IFERROR(VLOOKUP($A591,图纸材料表!$A:$E,COLUMN(图纸材料表!C589),1),"")</f>
        <v/>
      </c>
      <c r="D591" t="str">
        <f>IFERROR(VLOOKUP($A591,图纸材料表!$A:$E,COLUMN(图纸材料表!D589),1),"")</f>
        <v/>
      </c>
      <c r="E591" t="str">
        <f>IFERROR(VLOOKUP($A591,图纸材料表!$A:$E,COLUMN(图纸材料表!E589),1),"")</f>
        <v/>
      </c>
    </row>
    <row r="592" spans="1:5">
      <c r="A592" t="str">
        <f>IF(ROW()-2&lt;=COUNT(图纸材料表!B:B),ROW()-2,"")</f>
        <v/>
      </c>
      <c r="B592" t="str">
        <f>IFERROR(VLOOKUP($A592,图纸材料表!$A:$E,COLUMN(图纸材料表!B590),1),"")</f>
        <v/>
      </c>
      <c r="C592" t="str">
        <f>IFERROR(VLOOKUP($A592,图纸材料表!$A:$E,COLUMN(图纸材料表!C590),1),"")</f>
        <v/>
      </c>
      <c r="D592" t="str">
        <f>IFERROR(VLOOKUP($A592,图纸材料表!$A:$E,COLUMN(图纸材料表!D590),1),"")</f>
        <v/>
      </c>
      <c r="E592" t="str">
        <f>IFERROR(VLOOKUP($A592,图纸材料表!$A:$E,COLUMN(图纸材料表!E590),1),"")</f>
        <v/>
      </c>
    </row>
    <row r="593" spans="1:5">
      <c r="A593" t="str">
        <f>IF(ROW()-2&lt;=COUNT(图纸材料表!B:B),ROW()-2,"")</f>
        <v/>
      </c>
      <c r="B593" t="str">
        <f>IFERROR(VLOOKUP($A593,图纸材料表!$A:$E,COLUMN(图纸材料表!B591),1),"")</f>
        <v/>
      </c>
      <c r="C593" t="str">
        <f>IFERROR(VLOOKUP($A593,图纸材料表!$A:$E,COLUMN(图纸材料表!C591),1),"")</f>
        <v/>
      </c>
      <c r="D593" t="str">
        <f>IFERROR(VLOOKUP($A593,图纸材料表!$A:$E,COLUMN(图纸材料表!D591),1),"")</f>
        <v/>
      </c>
      <c r="E593" t="str">
        <f>IFERROR(VLOOKUP($A593,图纸材料表!$A:$E,COLUMN(图纸材料表!E591),1),"")</f>
        <v/>
      </c>
    </row>
    <row r="594" spans="1:5">
      <c r="A594" t="str">
        <f>IF(ROW()-2&lt;=COUNT(图纸材料表!B:B),ROW()-2,"")</f>
        <v/>
      </c>
      <c r="B594" t="str">
        <f>IFERROR(VLOOKUP($A594,图纸材料表!$A:$E,COLUMN(图纸材料表!B592),1),"")</f>
        <v/>
      </c>
      <c r="C594" t="str">
        <f>IFERROR(VLOOKUP($A594,图纸材料表!$A:$E,COLUMN(图纸材料表!C592),1),"")</f>
        <v/>
      </c>
      <c r="D594" t="str">
        <f>IFERROR(VLOOKUP($A594,图纸材料表!$A:$E,COLUMN(图纸材料表!D592),1),"")</f>
        <v/>
      </c>
      <c r="E594" t="str">
        <f>IFERROR(VLOOKUP($A594,图纸材料表!$A:$E,COLUMN(图纸材料表!E592),1),"")</f>
        <v/>
      </c>
    </row>
    <row r="595" spans="1:5">
      <c r="A595" t="str">
        <f>IF(ROW()-2&lt;=COUNT(图纸材料表!B:B),ROW()-2,"")</f>
        <v/>
      </c>
      <c r="B595" t="str">
        <f>IFERROR(VLOOKUP($A595,图纸材料表!$A:$E,COLUMN(图纸材料表!B593),1),"")</f>
        <v/>
      </c>
      <c r="C595" t="str">
        <f>IFERROR(VLOOKUP($A595,图纸材料表!$A:$E,COLUMN(图纸材料表!C593),1),"")</f>
        <v/>
      </c>
      <c r="D595" t="str">
        <f>IFERROR(VLOOKUP($A595,图纸材料表!$A:$E,COLUMN(图纸材料表!D593),1),"")</f>
        <v/>
      </c>
      <c r="E595" t="str">
        <f>IFERROR(VLOOKUP($A595,图纸材料表!$A:$E,COLUMN(图纸材料表!E593),1),"")</f>
        <v/>
      </c>
    </row>
    <row r="596" spans="1:5">
      <c r="A596" t="str">
        <f>IF(ROW()-2&lt;=COUNT(图纸材料表!B:B),ROW()-2,"")</f>
        <v/>
      </c>
      <c r="B596" t="str">
        <f>IFERROR(VLOOKUP($A596,图纸材料表!$A:$E,COLUMN(图纸材料表!B594),1),"")</f>
        <v/>
      </c>
      <c r="C596" t="str">
        <f>IFERROR(VLOOKUP($A596,图纸材料表!$A:$E,COLUMN(图纸材料表!C594),1),"")</f>
        <v/>
      </c>
      <c r="D596" t="str">
        <f>IFERROR(VLOOKUP($A596,图纸材料表!$A:$E,COLUMN(图纸材料表!D594),1),"")</f>
        <v/>
      </c>
      <c r="E596" t="str">
        <f>IFERROR(VLOOKUP($A596,图纸材料表!$A:$E,COLUMN(图纸材料表!E594),1),"")</f>
        <v/>
      </c>
    </row>
    <row r="597" spans="1:5">
      <c r="A597" t="str">
        <f>IF(ROW()-2&lt;=COUNT(图纸材料表!B:B),ROW()-2,"")</f>
        <v/>
      </c>
      <c r="B597" t="str">
        <f>IFERROR(VLOOKUP($A597,图纸材料表!$A:$E,COLUMN(图纸材料表!B595),1),"")</f>
        <v/>
      </c>
      <c r="C597" t="str">
        <f>IFERROR(VLOOKUP($A597,图纸材料表!$A:$E,COLUMN(图纸材料表!C595),1),"")</f>
        <v/>
      </c>
      <c r="D597" t="str">
        <f>IFERROR(VLOOKUP($A597,图纸材料表!$A:$E,COLUMN(图纸材料表!D595),1),"")</f>
        <v/>
      </c>
      <c r="E597" t="str">
        <f>IFERROR(VLOOKUP($A597,图纸材料表!$A:$E,COLUMN(图纸材料表!E595),1),"")</f>
        <v/>
      </c>
    </row>
    <row r="598" spans="1:5">
      <c r="A598" t="str">
        <f>IF(ROW()-2&lt;=COUNT(图纸材料表!B:B),ROW()-2,"")</f>
        <v/>
      </c>
      <c r="B598" t="str">
        <f>IFERROR(VLOOKUP($A598,图纸材料表!$A:$E,COLUMN(图纸材料表!B596),1),"")</f>
        <v/>
      </c>
      <c r="C598" t="str">
        <f>IFERROR(VLOOKUP($A598,图纸材料表!$A:$E,COLUMN(图纸材料表!C596),1),"")</f>
        <v/>
      </c>
      <c r="D598" t="str">
        <f>IFERROR(VLOOKUP($A598,图纸材料表!$A:$E,COLUMN(图纸材料表!D596),1),"")</f>
        <v/>
      </c>
      <c r="E598" t="str">
        <f>IFERROR(VLOOKUP($A598,图纸材料表!$A:$E,COLUMN(图纸材料表!E596),1),"")</f>
        <v/>
      </c>
    </row>
    <row r="599" spans="1:5">
      <c r="A599" t="str">
        <f>IF(ROW()-2&lt;=COUNT(图纸材料表!B:B),ROW()-2,"")</f>
        <v/>
      </c>
      <c r="B599" t="str">
        <f>IFERROR(VLOOKUP($A599,图纸材料表!$A:$E,COLUMN(图纸材料表!B597),1),"")</f>
        <v/>
      </c>
      <c r="C599" t="str">
        <f>IFERROR(VLOOKUP($A599,图纸材料表!$A:$E,COLUMN(图纸材料表!C597),1),"")</f>
        <v/>
      </c>
      <c r="D599" t="str">
        <f>IFERROR(VLOOKUP($A599,图纸材料表!$A:$E,COLUMN(图纸材料表!D597),1),"")</f>
        <v/>
      </c>
      <c r="E599" t="str">
        <f>IFERROR(VLOOKUP($A599,图纸材料表!$A:$E,COLUMN(图纸材料表!E597),1),"")</f>
        <v/>
      </c>
    </row>
    <row r="600" spans="1:5">
      <c r="A600" t="str">
        <f>IF(ROW()-2&lt;=COUNT(图纸材料表!B:B),ROW()-2,"")</f>
        <v/>
      </c>
      <c r="B600" t="str">
        <f>IFERROR(VLOOKUP($A600,图纸材料表!$A:$E,COLUMN(图纸材料表!B598),1),"")</f>
        <v/>
      </c>
      <c r="C600" t="str">
        <f>IFERROR(VLOOKUP($A600,图纸材料表!$A:$E,COLUMN(图纸材料表!C598),1),"")</f>
        <v/>
      </c>
      <c r="D600" t="str">
        <f>IFERROR(VLOOKUP($A600,图纸材料表!$A:$E,COLUMN(图纸材料表!D598),1),"")</f>
        <v/>
      </c>
      <c r="E600" t="str">
        <f>IFERROR(VLOOKUP($A600,图纸材料表!$A:$E,COLUMN(图纸材料表!E598),1),"")</f>
        <v/>
      </c>
    </row>
    <row r="601" spans="1:5">
      <c r="A601" t="str">
        <f>IF(ROW()-2&lt;=COUNT(图纸材料表!B:B),ROW()-2,"")</f>
        <v/>
      </c>
      <c r="B601" t="str">
        <f>IFERROR(VLOOKUP($A601,图纸材料表!$A:$E,COLUMN(图纸材料表!B599),1),"")</f>
        <v/>
      </c>
      <c r="C601" t="str">
        <f>IFERROR(VLOOKUP($A601,图纸材料表!$A:$E,COLUMN(图纸材料表!C599),1),"")</f>
        <v/>
      </c>
      <c r="D601" t="str">
        <f>IFERROR(VLOOKUP($A601,图纸材料表!$A:$E,COLUMN(图纸材料表!D599),1),"")</f>
        <v/>
      </c>
      <c r="E601" t="str">
        <f>IFERROR(VLOOKUP($A601,图纸材料表!$A:$E,COLUMN(图纸材料表!E599),1),"")</f>
        <v/>
      </c>
    </row>
    <row r="602" spans="1:5">
      <c r="A602" t="str">
        <f>IF(ROW()-2&lt;=COUNT(图纸材料表!B:B),ROW()-2,"")</f>
        <v/>
      </c>
      <c r="B602" t="str">
        <f>IFERROR(VLOOKUP($A602,图纸材料表!$A:$E,COLUMN(图纸材料表!B600),1),"")</f>
        <v/>
      </c>
      <c r="C602" t="str">
        <f>IFERROR(VLOOKUP($A602,图纸材料表!$A:$E,COLUMN(图纸材料表!C600),1),"")</f>
        <v/>
      </c>
      <c r="D602" t="str">
        <f>IFERROR(VLOOKUP($A602,图纸材料表!$A:$E,COLUMN(图纸材料表!D600),1),"")</f>
        <v/>
      </c>
      <c r="E602" t="str">
        <f>IFERROR(VLOOKUP($A602,图纸材料表!$A:$E,COLUMN(图纸材料表!E600),1),"")</f>
        <v/>
      </c>
    </row>
    <row r="603" spans="1:5">
      <c r="A603" t="str">
        <f>IF(ROW()-2&lt;=COUNT(图纸材料表!B:B),ROW()-2,"")</f>
        <v/>
      </c>
      <c r="B603" t="str">
        <f>IFERROR(VLOOKUP($A603,图纸材料表!$A:$E,COLUMN(图纸材料表!B601),1),"")</f>
        <v/>
      </c>
      <c r="C603" t="str">
        <f>IFERROR(VLOOKUP($A603,图纸材料表!$A:$E,COLUMN(图纸材料表!C601),1),"")</f>
        <v/>
      </c>
      <c r="D603" t="str">
        <f>IFERROR(VLOOKUP($A603,图纸材料表!$A:$E,COLUMN(图纸材料表!D601),1),"")</f>
        <v/>
      </c>
      <c r="E603" t="str">
        <f>IFERROR(VLOOKUP($A603,图纸材料表!$A:$E,COLUMN(图纸材料表!E601),1),"")</f>
        <v/>
      </c>
    </row>
    <row r="604" spans="1:5">
      <c r="A604" t="str">
        <f>IF(ROW()-2&lt;=COUNT(图纸材料表!B:B),ROW()-2,"")</f>
        <v/>
      </c>
      <c r="B604" t="str">
        <f>IFERROR(VLOOKUP($A604,图纸材料表!$A:$E,COLUMN(图纸材料表!B602),1),"")</f>
        <v/>
      </c>
      <c r="C604" t="str">
        <f>IFERROR(VLOOKUP($A604,图纸材料表!$A:$E,COLUMN(图纸材料表!C602),1),"")</f>
        <v/>
      </c>
      <c r="D604" t="str">
        <f>IFERROR(VLOOKUP($A604,图纸材料表!$A:$E,COLUMN(图纸材料表!D602),1),"")</f>
        <v/>
      </c>
      <c r="E604" t="str">
        <f>IFERROR(VLOOKUP($A604,图纸材料表!$A:$E,COLUMN(图纸材料表!E602),1),"")</f>
        <v/>
      </c>
    </row>
    <row r="605" spans="1:5">
      <c r="A605" t="str">
        <f>IF(ROW()-2&lt;=COUNT(图纸材料表!B:B),ROW()-2,"")</f>
        <v/>
      </c>
      <c r="B605" t="str">
        <f>IFERROR(VLOOKUP($A605,图纸材料表!$A:$E,COLUMN(图纸材料表!B603),1),"")</f>
        <v/>
      </c>
      <c r="C605" t="str">
        <f>IFERROR(VLOOKUP($A605,图纸材料表!$A:$E,COLUMN(图纸材料表!C603),1),"")</f>
        <v/>
      </c>
      <c r="D605" t="str">
        <f>IFERROR(VLOOKUP($A605,图纸材料表!$A:$E,COLUMN(图纸材料表!D603),1),"")</f>
        <v/>
      </c>
      <c r="E605" t="str">
        <f>IFERROR(VLOOKUP($A605,图纸材料表!$A:$E,COLUMN(图纸材料表!E603),1),"")</f>
        <v/>
      </c>
    </row>
    <row r="606" spans="1:5">
      <c r="A606" t="str">
        <f>IF(ROW()-2&lt;=COUNT(图纸材料表!B:B),ROW()-2,"")</f>
        <v/>
      </c>
      <c r="B606" t="str">
        <f>IFERROR(VLOOKUP($A606,图纸材料表!$A:$E,COLUMN(图纸材料表!B604),1),"")</f>
        <v/>
      </c>
      <c r="C606" t="str">
        <f>IFERROR(VLOOKUP($A606,图纸材料表!$A:$E,COLUMN(图纸材料表!C604),1),"")</f>
        <v/>
      </c>
      <c r="D606" t="str">
        <f>IFERROR(VLOOKUP($A606,图纸材料表!$A:$E,COLUMN(图纸材料表!D604),1),"")</f>
        <v/>
      </c>
      <c r="E606" t="str">
        <f>IFERROR(VLOOKUP($A606,图纸材料表!$A:$E,COLUMN(图纸材料表!E604),1),"")</f>
        <v/>
      </c>
    </row>
    <row r="607" spans="1:5">
      <c r="A607" t="str">
        <f>IF(ROW()-2&lt;=COUNT(图纸材料表!B:B),ROW()-2,"")</f>
        <v/>
      </c>
      <c r="B607" t="str">
        <f>IFERROR(VLOOKUP($A607,图纸材料表!$A:$E,COLUMN(图纸材料表!B605),1),"")</f>
        <v/>
      </c>
      <c r="C607" t="str">
        <f>IFERROR(VLOOKUP($A607,图纸材料表!$A:$E,COLUMN(图纸材料表!C605),1),"")</f>
        <v/>
      </c>
      <c r="D607" t="str">
        <f>IFERROR(VLOOKUP($A607,图纸材料表!$A:$E,COLUMN(图纸材料表!D605),1),"")</f>
        <v/>
      </c>
      <c r="E607" t="str">
        <f>IFERROR(VLOOKUP($A607,图纸材料表!$A:$E,COLUMN(图纸材料表!E605),1),"")</f>
        <v/>
      </c>
    </row>
    <row r="608" spans="1:5">
      <c r="A608" t="str">
        <f>IF(ROW()-2&lt;=COUNT(图纸材料表!B:B),ROW()-2,"")</f>
        <v/>
      </c>
      <c r="B608" t="str">
        <f>IFERROR(VLOOKUP($A608,图纸材料表!$A:$E,COLUMN(图纸材料表!B606),1),"")</f>
        <v/>
      </c>
      <c r="C608" t="str">
        <f>IFERROR(VLOOKUP($A608,图纸材料表!$A:$E,COLUMN(图纸材料表!C606),1),"")</f>
        <v/>
      </c>
      <c r="D608" t="str">
        <f>IFERROR(VLOOKUP($A608,图纸材料表!$A:$E,COLUMN(图纸材料表!D606),1),"")</f>
        <v/>
      </c>
      <c r="E608" t="str">
        <f>IFERROR(VLOOKUP($A608,图纸材料表!$A:$E,COLUMN(图纸材料表!E606),1),"")</f>
        <v/>
      </c>
    </row>
    <row r="609" spans="1:5">
      <c r="A609" t="str">
        <f>IF(ROW()-2&lt;=COUNT(图纸材料表!B:B),ROW()-2,"")</f>
        <v/>
      </c>
      <c r="B609" t="str">
        <f>IFERROR(VLOOKUP($A609,图纸材料表!$A:$E,COLUMN(图纸材料表!B607),1),"")</f>
        <v/>
      </c>
      <c r="C609" t="str">
        <f>IFERROR(VLOOKUP($A609,图纸材料表!$A:$E,COLUMN(图纸材料表!C607),1),"")</f>
        <v/>
      </c>
      <c r="D609" t="str">
        <f>IFERROR(VLOOKUP($A609,图纸材料表!$A:$E,COLUMN(图纸材料表!D607),1),"")</f>
        <v/>
      </c>
      <c r="E609" t="str">
        <f>IFERROR(VLOOKUP($A609,图纸材料表!$A:$E,COLUMN(图纸材料表!E607),1),"")</f>
        <v/>
      </c>
    </row>
    <row r="610" spans="1:5">
      <c r="A610" t="str">
        <f>IF(ROW()-2&lt;=COUNT(图纸材料表!B:B),ROW()-2,"")</f>
        <v/>
      </c>
      <c r="B610" t="str">
        <f>IFERROR(VLOOKUP($A610,图纸材料表!$A:$E,COLUMN(图纸材料表!B608),1),"")</f>
        <v/>
      </c>
      <c r="C610" t="str">
        <f>IFERROR(VLOOKUP($A610,图纸材料表!$A:$E,COLUMN(图纸材料表!C608),1),"")</f>
        <v/>
      </c>
      <c r="D610" t="str">
        <f>IFERROR(VLOOKUP($A610,图纸材料表!$A:$E,COLUMN(图纸材料表!D608),1),"")</f>
        <v/>
      </c>
      <c r="E610" t="str">
        <f>IFERROR(VLOOKUP($A610,图纸材料表!$A:$E,COLUMN(图纸材料表!E608),1),"")</f>
        <v/>
      </c>
    </row>
    <row r="611" spans="1:5">
      <c r="A611" t="str">
        <f>IF(ROW()-2&lt;=COUNT(图纸材料表!B:B),ROW()-2,"")</f>
        <v/>
      </c>
      <c r="B611" t="str">
        <f>IFERROR(VLOOKUP($A611,图纸材料表!$A:$E,COLUMN(图纸材料表!B609),1),"")</f>
        <v/>
      </c>
      <c r="C611" t="str">
        <f>IFERROR(VLOOKUP($A611,图纸材料表!$A:$E,COLUMN(图纸材料表!C609),1),"")</f>
        <v/>
      </c>
      <c r="D611" t="str">
        <f>IFERROR(VLOOKUP($A611,图纸材料表!$A:$E,COLUMN(图纸材料表!D609),1),"")</f>
        <v/>
      </c>
      <c r="E611" t="str">
        <f>IFERROR(VLOOKUP($A611,图纸材料表!$A:$E,COLUMN(图纸材料表!E609),1),"")</f>
        <v/>
      </c>
    </row>
    <row r="612" spans="1:5">
      <c r="A612" t="str">
        <f>IF(ROW()-2&lt;=COUNT(图纸材料表!B:B),ROW()-2,"")</f>
        <v/>
      </c>
      <c r="B612" t="str">
        <f>IFERROR(VLOOKUP($A612,图纸材料表!$A:$E,COLUMN(图纸材料表!B610),1),"")</f>
        <v/>
      </c>
      <c r="C612" t="str">
        <f>IFERROR(VLOOKUP($A612,图纸材料表!$A:$E,COLUMN(图纸材料表!C610),1),"")</f>
        <v/>
      </c>
      <c r="D612" t="str">
        <f>IFERROR(VLOOKUP($A612,图纸材料表!$A:$E,COLUMN(图纸材料表!D610),1),"")</f>
        <v/>
      </c>
      <c r="E612" t="str">
        <f>IFERROR(VLOOKUP($A612,图纸材料表!$A:$E,COLUMN(图纸材料表!E610),1),"")</f>
        <v/>
      </c>
    </row>
    <row r="613" spans="1:5">
      <c r="A613" t="str">
        <f>IF(ROW()-2&lt;=COUNT(图纸材料表!B:B),ROW()-2,"")</f>
        <v/>
      </c>
      <c r="B613" t="str">
        <f>IFERROR(VLOOKUP($A613,图纸材料表!$A:$E,COLUMN(图纸材料表!B611),1),"")</f>
        <v/>
      </c>
      <c r="C613" t="str">
        <f>IFERROR(VLOOKUP($A613,图纸材料表!$A:$E,COLUMN(图纸材料表!C611),1),"")</f>
        <v/>
      </c>
      <c r="D613" t="str">
        <f>IFERROR(VLOOKUP($A613,图纸材料表!$A:$E,COLUMN(图纸材料表!D611),1),"")</f>
        <v/>
      </c>
      <c r="E613" t="str">
        <f>IFERROR(VLOOKUP($A613,图纸材料表!$A:$E,COLUMN(图纸材料表!E611),1),"")</f>
        <v/>
      </c>
    </row>
    <row r="614" spans="1:5">
      <c r="A614" t="str">
        <f>IF(ROW()-2&lt;=COUNT(图纸材料表!B:B),ROW()-2,"")</f>
        <v/>
      </c>
      <c r="B614" t="str">
        <f>IFERROR(VLOOKUP($A614,图纸材料表!$A:$E,COLUMN(图纸材料表!B612),1),"")</f>
        <v/>
      </c>
      <c r="C614" t="str">
        <f>IFERROR(VLOOKUP($A614,图纸材料表!$A:$E,COLUMN(图纸材料表!C612),1),"")</f>
        <v/>
      </c>
      <c r="D614" t="str">
        <f>IFERROR(VLOOKUP($A614,图纸材料表!$A:$E,COLUMN(图纸材料表!D612),1),"")</f>
        <v/>
      </c>
      <c r="E614" t="str">
        <f>IFERROR(VLOOKUP($A614,图纸材料表!$A:$E,COLUMN(图纸材料表!E612),1),"")</f>
        <v/>
      </c>
    </row>
    <row r="615" spans="1:5">
      <c r="A615" t="str">
        <f>IF(ROW()-2&lt;=COUNT(图纸材料表!B:B),ROW()-2,"")</f>
        <v/>
      </c>
      <c r="B615" t="str">
        <f>IFERROR(VLOOKUP($A615,图纸材料表!$A:$E,COLUMN(图纸材料表!B613),1),"")</f>
        <v/>
      </c>
      <c r="C615" t="str">
        <f>IFERROR(VLOOKUP($A615,图纸材料表!$A:$E,COLUMN(图纸材料表!C613),1),"")</f>
        <v/>
      </c>
      <c r="D615" t="str">
        <f>IFERROR(VLOOKUP($A615,图纸材料表!$A:$E,COLUMN(图纸材料表!D613),1),"")</f>
        <v/>
      </c>
      <c r="E615" t="str">
        <f>IFERROR(VLOOKUP($A615,图纸材料表!$A:$E,COLUMN(图纸材料表!E613),1),"")</f>
        <v/>
      </c>
    </row>
    <row r="616" spans="1:5">
      <c r="A616" t="str">
        <f>IF(ROW()-2&lt;=COUNT(图纸材料表!B:B),ROW()-2,"")</f>
        <v/>
      </c>
      <c r="B616" t="str">
        <f>IFERROR(VLOOKUP($A616,图纸材料表!$A:$E,COLUMN(图纸材料表!B614),1),"")</f>
        <v/>
      </c>
      <c r="C616" t="str">
        <f>IFERROR(VLOOKUP($A616,图纸材料表!$A:$E,COLUMN(图纸材料表!C614),1),"")</f>
        <v/>
      </c>
      <c r="D616" t="str">
        <f>IFERROR(VLOOKUP($A616,图纸材料表!$A:$E,COLUMN(图纸材料表!D614),1),"")</f>
        <v/>
      </c>
      <c r="E616" t="str">
        <f>IFERROR(VLOOKUP($A616,图纸材料表!$A:$E,COLUMN(图纸材料表!E614),1),"")</f>
        <v/>
      </c>
    </row>
    <row r="617" spans="1:5">
      <c r="A617" t="str">
        <f>IF(ROW()-2&lt;=COUNT(图纸材料表!B:B),ROW()-2,"")</f>
        <v/>
      </c>
      <c r="B617" t="str">
        <f>IFERROR(VLOOKUP($A617,图纸材料表!$A:$E,COLUMN(图纸材料表!B615),1),"")</f>
        <v/>
      </c>
      <c r="C617" t="str">
        <f>IFERROR(VLOOKUP($A617,图纸材料表!$A:$E,COLUMN(图纸材料表!C615),1),"")</f>
        <v/>
      </c>
      <c r="D617" t="str">
        <f>IFERROR(VLOOKUP($A617,图纸材料表!$A:$E,COLUMN(图纸材料表!D615),1),"")</f>
        <v/>
      </c>
      <c r="E617" t="str">
        <f>IFERROR(VLOOKUP($A617,图纸材料表!$A:$E,COLUMN(图纸材料表!E615),1),"")</f>
        <v/>
      </c>
    </row>
    <row r="618" spans="1:5">
      <c r="A618" t="str">
        <f>IF(ROW()-2&lt;=COUNT(图纸材料表!B:B),ROW()-2,"")</f>
        <v/>
      </c>
      <c r="B618" t="str">
        <f>IFERROR(VLOOKUP($A618,图纸材料表!$A:$E,COLUMN(图纸材料表!B616),1),"")</f>
        <v/>
      </c>
      <c r="C618" t="str">
        <f>IFERROR(VLOOKUP($A618,图纸材料表!$A:$E,COLUMN(图纸材料表!C616),1),"")</f>
        <v/>
      </c>
      <c r="D618" t="str">
        <f>IFERROR(VLOOKUP($A618,图纸材料表!$A:$E,COLUMN(图纸材料表!D616),1),"")</f>
        <v/>
      </c>
      <c r="E618" t="str">
        <f>IFERROR(VLOOKUP($A618,图纸材料表!$A:$E,COLUMN(图纸材料表!E616),1),"")</f>
        <v/>
      </c>
    </row>
    <row r="619" spans="1:5">
      <c r="A619" t="str">
        <f>IF(ROW()-2&lt;=COUNT(图纸材料表!B:B),ROW()-2,"")</f>
        <v/>
      </c>
      <c r="B619" t="str">
        <f>IFERROR(VLOOKUP($A619,图纸材料表!$A:$E,COLUMN(图纸材料表!B617),1),"")</f>
        <v/>
      </c>
      <c r="C619" t="str">
        <f>IFERROR(VLOOKUP($A619,图纸材料表!$A:$E,COLUMN(图纸材料表!C617),1),"")</f>
        <v/>
      </c>
      <c r="D619" t="str">
        <f>IFERROR(VLOOKUP($A619,图纸材料表!$A:$E,COLUMN(图纸材料表!D617),1),"")</f>
        <v/>
      </c>
      <c r="E619" t="str">
        <f>IFERROR(VLOOKUP($A619,图纸材料表!$A:$E,COLUMN(图纸材料表!E617),1),"")</f>
        <v/>
      </c>
    </row>
    <row r="620" spans="1:5">
      <c r="A620" t="str">
        <f>IF(ROW()-2&lt;=COUNT(图纸材料表!B:B),ROW()-2,"")</f>
        <v/>
      </c>
      <c r="B620" t="str">
        <f>IFERROR(VLOOKUP($A620,图纸材料表!$A:$E,COLUMN(图纸材料表!B618),1),"")</f>
        <v/>
      </c>
      <c r="C620" t="str">
        <f>IFERROR(VLOOKUP($A620,图纸材料表!$A:$E,COLUMN(图纸材料表!C618),1),"")</f>
        <v/>
      </c>
      <c r="D620" t="str">
        <f>IFERROR(VLOOKUP($A620,图纸材料表!$A:$E,COLUMN(图纸材料表!D618),1),"")</f>
        <v/>
      </c>
      <c r="E620" t="str">
        <f>IFERROR(VLOOKUP($A620,图纸材料表!$A:$E,COLUMN(图纸材料表!E618),1),"")</f>
        <v/>
      </c>
    </row>
    <row r="621" spans="1:5">
      <c r="A621" t="str">
        <f>IF(ROW()-2&lt;=COUNT(图纸材料表!B:B),ROW()-2,"")</f>
        <v/>
      </c>
      <c r="B621" t="str">
        <f>IFERROR(VLOOKUP($A621,图纸材料表!$A:$E,COLUMN(图纸材料表!B619),1),"")</f>
        <v/>
      </c>
      <c r="C621" t="str">
        <f>IFERROR(VLOOKUP($A621,图纸材料表!$A:$E,COLUMN(图纸材料表!C619),1),"")</f>
        <v/>
      </c>
      <c r="D621" t="str">
        <f>IFERROR(VLOOKUP($A621,图纸材料表!$A:$E,COLUMN(图纸材料表!D619),1),"")</f>
        <v/>
      </c>
      <c r="E621" t="str">
        <f>IFERROR(VLOOKUP($A621,图纸材料表!$A:$E,COLUMN(图纸材料表!E619),1),"")</f>
        <v/>
      </c>
    </row>
    <row r="622" spans="1:5">
      <c r="A622" t="str">
        <f>IF(ROW()-2&lt;=COUNT(图纸材料表!B:B),ROW()-2,"")</f>
        <v/>
      </c>
      <c r="B622" t="str">
        <f>IFERROR(VLOOKUP($A622,图纸材料表!$A:$E,COLUMN(图纸材料表!B620),1),"")</f>
        <v/>
      </c>
      <c r="C622" t="str">
        <f>IFERROR(VLOOKUP($A622,图纸材料表!$A:$E,COLUMN(图纸材料表!C620),1),"")</f>
        <v/>
      </c>
      <c r="D622" t="str">
        <f>IFERROR(VLOOKUP($A622,图纸材料表!$A:$E,COLUMN(图纸材料表!D620),1),"")</f>
        <v/>
      </c>
      <c r="E622" t="str">
        <f>IFERROR(VLOOKUP($A622,图纸材料表!$A:$E,COLUMN(图纸材料表!E620),1),"")</f>
        <v/>
      </c>
    </row>
    <row r="623" spans="1:5">
      <c r="A623" t="str">
        <f>IF(ROW()-2&lt;=COUNT(图纸材料表!B:B),ROW()-2,"")</f>
        <v/>
      </c>
      <c r="B623" t="str">
        <f>IFERROR(VLOOKUP($A623,图纸材料表!$A:$E,COLUMN(图纸材料表!B621),1),"")</f>
        <v/>
      </c>
      <c r="C623" t="str">
        <f>IFERROR(VLOOKUP($A623,图纸材料表!$A:$E,COLUMN(图纸材料表!C621),1),"")</f>
        <v/>
      </c>
      <c r="D623" t="str">
        <f>IFERROR(VLOOKUP($A623,图纸材料表!$A:$E,COLUMN(图纸材料表!D621),1),"")</f>
        <v/>
      </c>
      <c r="E623" t="str">
        <f>IFERROR(VLOOKUP($A623,图纸材料表!$A:$E,COLUMN(图纸材料表!E621),1),"")</f>
        <v/>
      </c>
    </row>
    <row r="624" spans="1:5">
      <c r="A624" t="str">
        <f>IF(ROW()-2&lt;=COUNT(图纸材料表!B:B),ROW()-2,"")</f>
        <v/>
      </c>
      <c r="B624" t="str">
        <f>IFERROR(VLOOKUP($A624,图纸材料表!$A:$E,COLUMN(图纸材料表!B622),1),"")</f>
        <v/>
      </c>
      <c r="C624" t="str">
        <f>IFERROR(VLOOKUP($A624,图纸材料表!$A:$E,COLUMN(图纸材料表!C622),1),"")</f>
        <v/>
      </c>
      <c r="D624" t="str">
        <f>IFERROR(VLOOKUP($A624,图纸材料表!$A:$E,COLUMN(图纸材料表!D622),1),"")</f>
        <v/>
      </c>
      <c r="E624" t="str">
        <f>IFERROR(VLOOKUP($A624,图纸材料表!$A:$E,COLUMN(图纸材料表!E622),1),"")</f>
        <v/>
      </c>
    </row>
    <row r="625" spans="1:5">
      <c r="A625" t="str">
        <f>IF(ROW()-2&lt;=COUNT(图纸材料表!B:B),ROW()-2,"")</f>
        <v/>
      </c>
      <c r="B625" t="str">
        <f>IFERROR(VLOOKUP($A625,图纸材料表!$A:$E,COLUMN(图纸材料表!B623),1),"")</f>
        <v/>
      </c>
      <c r="C625" t="str">
        <f>IFERROR(VLOOKUP($A625,图纸材料表!$A:$E,COLUMN(图纸材料表!C623),1),"")</f>
        <v/>
      </c>
      <c r="D625" t="str">
        <f>IFERROR(VLOOKUP($A625,图纸材料表!$A:$E,COLUMN(图纸材料表!D623),1),"")</f>
        <v/>
      </c>
      <c r="E625" t="str">
        <f>IFERROR(VLOOKUP($A625,图纸材料表!$A:$E,COLUMN(图纸材料表!E623),1),"")</f>
        <v/>
      </c>
    </row>
    <row r="626" spans="1:5">
      <c r="A626" t="str">
        <f>IF(ROW()-2&lt;=COUNT(图纸材料表!B:B),ROW()-2,"")</f>
        <v/>
      </c>
      <c r="B626" t="str">
        <f>IFERROR(VLOOKUP($A626,图纸材料表!$A:$E,COLUMN(图纸材料表!B624),1),"")</f>
        <v/>
      </c>
      <c r="C626" t="str">
        <f>IFERROR(VLOOKUP($A626,图纸材料表!$A:$E,COLUMN(图纸材料表!C624),1),"")</f>
        <v/>
      </c>
      <c r="D626" t="str">
        <f>IFERROR(VLOOKUP($A626,图纸材料表!$A:$E,COLUMN(图纸材料表!D624),1),"")</f>
        <v/>
      </c>
      <c r="E626" t="str">
        <f>IFERROR(VLOOKUP($A626,图纸材料表!$A:$E,COLUMN(图纸材料表!E624),1),"")</f>
        <v/>
      </c>
    </row>
    <row r="627" spans="1:5">
      <c r="A627" t="str">
        <f>IF(ROW()-2&lt;=COUNT(图纸材料表!B:B),ROW()-2,"")</f>
        <v/>
      </c>
      <c r="B627" t="str">
        <f>IFERROR(VLOOKUP($A627,图纸材料表!$A:$E,COLUMN(图纸材料表!B625),1),"")</f>
        <v/>
      </c>
      <c r="C627" t="str">
        <f>IFERROR(VLOOKUP($A627,图纸材料表!$A:$E,COLUMN(图纸材料表!C625),1),"")</f>
        <v/>
      </c>
      <c r="D627" t="str">
        <f>IFERROR(VLOOKUP($A627,图纸材料表!$A:$E,COLUMN(图纸材料表!D625),1),"")</f>
        <v/>
      </c>
      <c r="E627" t="str">
        <f>IFERROR(VLOOKUP($A627,图纸材料表!$A:$E,COLUMN(图纸材料表!E625),1),"")</f>
        <v/>
      </c>
    </row>
    <row r="628" spans="1:5">
      <c r="A628" t="str">
        <f>IF(ROW()-2&lt;=COUNT(图纸材料表!B:B),ROW()-2,"")</f>
        <v/>
      </c>
      <c r="B628" t="str">
        <f>IFERROR(VLOOKUP($A628,图纸材料表!$A:$E,COLUMN(图纸材料表!B626),1),"")</f>
        <v/>
      </c>
      <c r="C628" t="str">
        <f>IFERROR(VLOOKUP($A628,图纸材料表!$A:$E,COLUMN(图纸材料表!C626),1),"")</f>
        <v/>
      </c>
      <c r="D628" t="str">
        <f>IFERROR(VLOOKUP($A628,图纸材料表!$A:$E,COLUMN(图纸材料表!D626),1),"")</f>
        <v/>
      </c>
      <c r="E628" t="str">
        <f>IFERROR(VLOOKUP($A628,图纸材料表!$A:$E,COLUMN(图纸材料表!E626),1),"")</f>
        <v/>
      </c>
    </row>
    <row r="629" spans="1:5">
      <c r="A629" t="str">
        <f>IF(ROW()-2&lt;=COUNT(图纸材料表!B:B),ROW()-2,"")</f>
        <v/>
      </c>
      <c r="B629" t="str">
        <f>IFERROR(VLOOKUP($A629,图纸材料表!$A:$E,COLUMN(图纸材料表!B627),1),"")</f>
        <v/>
      </c>
      <c r="C629" t="str">
        <f>IFERROR(VLOOKUP($A629,图纸材料表!$A:$E,COLUMN(图纸材料表!C627),1),"")</f>
        <v/>
      </c>
      <c r="D629" t="str">
        <f>IFERROR(VLOOKUP($A629,图纸材料表!$A:$E,COLUMN(图纸材料表!D627),1),"")</f>
        <v/>
      </c>
      <c r="E629" t="str">
        <f>IFERROR(VLOOKUP($A629,图纸材料表!$A:$E,COLUMN(图纸材料表!E627),1),"")</f>
        <v/>
      </c>
    </row>
    <row r="630" spans="1:5">
      <c r="A630" t="str">
        <f>IF(ROW()-2&lt;=COUNT(图纸材料表!B:B),ROW()-2,"")</f>
        <v/>
      </c>
      <c r="B630" t="str">
        <f>IFERROR(VLOOKUP($A630,图纸材料表!$A:$E,COLUMN(图纸材料表!B628),1),"")</f>
        <v/>
      </c>
      <c r="C630" t="str">
        <f>IFERROR(VLOOKUP($A630,图纸材料表!$A:$E,COLUMN(图纸材料表!C628),1),"")</f>
        <v/>
      </c>
      <c r="D630" t="str">
        <f>IFERROR(VLOOKUP($A630,图纸材料表!$A:$E,COLUMN(图纸材料表!D628),1),"")</f>
        <v/>
      </c>
      <c r="E630" t="str">
        <f>IFERROR(VLOOKUP($A630,图纸材料表!$A:$E,COLUMN(图纸材料表!E628),1),"")</f>
        <v/>
      </c>
    </row>
    <row r="631" spans="1:5">
      <c r="A631" t="str">
        <f>IF(ROW()-2&lt;=COUNT(图纸材料表!B:B),ROW()-2,"")</f>
        <v/>
      </c>
      <c r="B631" t="str">
        <f>IFERROR(VLOOKUP($A631,图纸材料表!$A:$E,COLUMN(图纸材料表!B629),1),"")</f>
        <v/>
      </c>
      <c r="C631" t="str">
        <f>IFERROR(VLOOKUP($A631,图纸材料表!$A:$E,COLUMN(图纸材料表!C629),1),"")</f>
        <v/>
      </c>
      <c r="D631" t="str">
        <f>IFERROR(VLOOKUP($A631,图纸材料表!$A:$E,COLUMN(图纸材料表!D629),1),"")</f>
        <v/>
      </c>
      <c r="E631" t="str">
        <f>IFERROR(VLOOKUP($A631,图纸材料表!$A:$E,COLUMN(图纸材料表!E629),1),"")</f>
        <v/>
      </c>
    </row>
    <row r="632" spans="1:5">
      <c r="A632" t="str">
        <f>IF(ROW()-2&lt;=COUNT(图纸材料表!B:B),ROW()-2,"")</f>
        <v/>
      </c>
      <c r="B632" t="str">
        <f>IFERROR(VLOOKUP($A632,图纸材料表!$A:$E,COLUMN(图纸材料表!B630),1),"")</f>
        <v/>
      </c>
      <c r="C632" t="str">
        <f>IFERROR(VLOOKUP($A632,图纸材料表!$A:$E,COLUMN(图纸材料表!C630),1),"")</f>
        <v/>
      </c>
      <c r="D632" t="str">
        <f>IFERROR(VLOOKUP($A632,图纸材料表!$A:$E,COLUMN(图纸材料表!D630),1),"")</f>
        <v/>
      </c>
      <c r="E632" t="str">
        <f>IFERROR(VLOOKUP($A632,图纸材料表!$A:$E,COLUMN(图纸材料表!E630),1),"")</f>
        <v/>
      </c>
    </row>
    <row r="633" spans="1:5">
      <c r="A633" t="str">
        <f>IF(ROW()-2&lt;=COUNT(图纸材料表!B:B),ROW()-2,"")</f>
        <v/>
      </c>
      <c r="B633" t="str">
        <f>IFERROR(VLOOKUP($A633,图纸材料表!$A:$E,COLUMN(图纸材料表!B631),1),"")</f>
        <v/>
      </c>
      <c r="C633" t="str">
        <f>IFERROR(VLOOKUP($A633,图纸材料表!$A:$E,COLUMN(图纸材料表!C631),1),"")</f>
        <v/>
      </c>
      <c r="D633" t="str">
        <f>IFERROR(VLOOKUP($A633,图纸材料表!$A:$E,COLUMN(图纸材料表!D631),1),"")</f>
        <v/>
      </c>
      <c r="E633" t="str">
        <f>IFERROR(VLOOKUP($A633,图纸材料表!$A:$E,COLUMN(图纸材料表!E631),1),"")</f>
        <v/>
      </c>
    </row>
    <row r="634" spans="1:5">
      <c r="A634" t="str">
        <f>IF(ROW()-2&lt;=COUNT(图纸材料表!B:B),ROW()-2,"")</f>
        <v/>
      </c>
      <c r="B634" t="str">
        <f>IFERROR(VLOOKUP($A634,图纸材料表!$A:$E,COLUMN(图纸材料表!B632),1),"")</f>
        <v/>
      </c>
      <c r="C634" t="str">
        <f>IFERROR(VLOOKUP($A634,图纸材料表!$A:$E,COLUMN(图纸材料表!C632),1),"")</f>
        <v/>
      </c>
      <c r="D634" t="str">
        <f>IFERROR(VLOOKUP($A634,图纸材料表!$A:$E,COLUMN(图纸材料表!D632),1),"")</f>
        <v/>
      </c>
      <c r="E634" t="str">
        <f>IFERROR(VLOOKUP($A634,图纸材料表!$A:$E,COLUMN(图纸材料表!E632),1),"")</f>
        <v/>
      </c>
    </row>
    <row r="635" spans="1:5">
      <c r="A635" t="str">
        <f>IF(ROW()-2&lt;=COUNT(图纸材料表!B:B),ROW()-2,"")</f>
        <v/>
      </c>
      <c r="B635" t="str">
        <f>IFERROR(VLOOKUP($A635,图纸材料表!$A:$E,COLUMN(图纸材料表!B633),1),"")</f>
        <v/>
      </c>
      <c r="C635" t="str">
        <f>IFERROR(VLOOKUP($A635,图纸材料表!$A:$E,COLUMN(图纸材料表!C633),1),"")</f>
        <v/>
      </c>
      <c r="D635" t="str">
        <f>IFERROR(VLOOKUP($A635,图纸材料表!$A:$E,COLUMN(图纸材料表!D633),1),"")</f>
        <v/>
      </c>
      <c r="E635" t="str">
        <f>IFERROR(VLOOKUP($A635,图纸材料表!$A:$E,COLUMN(图纸材料表!E633),1),"")</f>
        <v/>
      </c>
    </row>
    <row r="636" spans="1:5">
      <c r="A636" t="str">
        <f>IF(ROW()-2&lt;=COUNT(图纸材料表!B:B),ROW()-2,"")</f>
        <v/>
      </c>
      <c r="B636" t="str">
        <f>IFERROR(VLOOKUP($A636,图纸材料表!$A:$E,COLUMN(图纸材料表!B634),1),"")</f>
        <v/>
      </c>
      <c r="C636" t="str">
        <f>IFERROR(VLOOKUP($A636,图纸材料表!$A:$E,COLUMN(图纸材料表!C634),1),"")</f>
        <v/>
      </c>
      <c r="D636" t="str">
        <f>IFERROR(VLOOKUP($A636,图纸材料表!$A:$E,COLUMN(图纸材料表!D634),1),"")</f>
        <v/>
      </c>
      <c r="E636" t="str">
        <f>IFERROR(VLOOKUP($A636,图纸材料表!$A:$E,COLUMN(图纸材料表!E634),1),"")</f>
        <v/>
      </c>
    </row>
    <row r="637" spans="1:5">
      <c r="A637" t="str">
        <f>IF(ROW()-2&lt;=COUNT(图纸材料表!B:B),ROW()-2,"")</f>
        <v/>
      </c>
      <c r="B637" t="str">
        <f>IFERROR(VLOOKUP($A637,图纸材料表!$A:$E,COLUMN(图纸材料表!B635),1),"")</f>
        <v/>
      </c>
      <c r="C637" t="str">
        <f>IFERROR(VLOOKUP($A637,图纸材料表!$A:$E,COLUMN(图纸材料表!C635),1),"")</f>
        <v/>
      </c>
      <c r="D637" t="str">
        <f>IFERROR(VLOOKUP($A637,图纸材料表!$A:$E,COLUMN(图纸材料表!D635),1),"")</f>
        <v/>
      </c>
      <c r="E637" t="str">
        <f>IFERROR(VLOOKUP($A637,图纸材料表!$A:$E,COLUMN(图纸材料表!E635),1),"")</f>
        <v/>
      </c>
    </row>
    <row r="638" spans="1:5">
      <c r="A638" t="str">
        <f>IF(ROW()-2&lt;=COUNT(图纸材料表!B:B),ROW()-2,"")</f>
        <v/>
      </c>
      <c r="B638" t="str">
        <f>IFERROR(VLOOKUP($A638,图纸材料表!$A:$E,COLUMN(图纸材料表!B636),1),"")</f>
        <v/>
      </c>
      <c r="C638" t="str">
        <f>IFERROR(VLOOKUP($A638,图纸材料表!$A:$E,COLUMN(图纸材料表!C636),1),"")</f>
        <v/>
      </c>
      <c r="D638" t="str">
        <f>IFERROR(VLOOKUP($A638,图纸材料表!$A:$E,COLUMN(图纸材料表!D636),1),"")</f>
        <v/>
      </c>
      <c r="E638" t="str">
        <f>IFERROR(VLOOKUP($A638,图纸材料表!$A:$E,COLUMN(图纸材料表!E636),1),"")</f>
        <v/>
      </c>
    </row>
    <row r="639" spans="1:5">
      <c r="A639" t="str">
        <f>IF(ROW()-2&lt;=COUNT(图纸材料表!B:B),ROW()-2,"")</f>
        <v/>
      </c>
      <c r="B639" t="str">
        <f>IFERROR(VLOOKUP($A639,图纸材料表!$A:$E,COLUMN(图纸材料表!B637),1),"")</f>
        <v/>
      </c>
      <c r="C639" t="str">
        <f>IFERROR(VLOOKUP($A639,图纸材料表!$A:$E,COLUMN(图纸材料表!C637),1),"")</f>
        <v/>
      </c>
      <c r="D639" t="str">
        <f>IFERROR(VLOOKUP($A639,图纸材料表!$A:$E,COLUMN(图纸材料表!D637),1),"")</f>
        <v/>
      </c>
      <c r="E639" t="str">
        <f>IFERROR(VLOOKUP($A639,图纸材料表!$A:$E,COLUMN(图纸材料表!E637),1),"")</f>
        <v/>
      </c>
    </row>
    <row r="640" spans="1:5">
      <c r="A640" t="str">
        <f>IF(ROW()-2&lt;=COUNT(图纸材料表!B:B),ROW()-2,"")</f>
        <v/>
      </c>
      <c r="B640" t="str">
        <f>IFERROR(VLOOKUP($A640,图纸材料表!$A:$E,COLUMN(图纸材料表!B638),1),"")</f>
        <v/>
      </c>
      <c r="C640" t="str">
        <f>IFERROR(VLOOKUP($A640,图纸材料表!$A:$E,COLUMN(图纸材料表!C638),1),"")</f>
        <v/>
      </c>
      <c r="D640" t="str">
        <f>IFERROR(VLOOKUP($A640,图纸材料表!$A:$E,COLUMN(图纸材料表!D638),1),"")</f>
        <v/>
      </c>
      <c r="E640" t="str">
        <f>IFERROR(VLOOKUP($A640,图纸材料表!$A:$E,COLUMN(图纸材料表!E638),1),"")</f>
        <v/>
      </c>
    </row>
    <row r="641" spans="1:5">
      <c r="A641" t="str">
        <f>IF(ROW()-2&lt;=COUNT(图纸材料表!B:B),ROW()-2,"")</f>
        <v/>
      </c>
      <c r="B641" t="str">
        <f>IFERROR(VLOOKUP($A641,图纸材料表!$A:$E,COLUMN(图纸材料表!B639),1),"")</f>
        <v/>
      </c>
      <c r="C641" t="str">
        <f>IFERROR(VLOOKUP($A641,图纸材料表!$A:$E,COLUMN(图纸材料表!C639),1),"")</f>
        <v/>
      </c>
      <c r="D641" t="str">
        <f>IFERROR(VLOOKUP($A641,图纸材料表!$A:$E,COLUMN(图纸材料表!D639),1),"")</f>
        <v/>
      </c>
      <c r="E641" t="str">
        <f>IFERROR(VLOOKUP($A641,图纸材料表!$A:$E,COLUMN(图纸材料表!E639),1),"")</f>
        <v/>
      </c>
    </row>
    <row r="642" spans="1:5">
      <c r="A642" t="str">
        <f>IF(ROW()-2&lt;=COUNT(图纸材料表!B:B),ROW()-2,"")</f>
        <v/>
      </c>
      <c r="B642" t="str">
        <f>IFERROR(VLOOKUP($A642,图纸材料表!$A:$E,COLUMN(图纸材料表!B640),1),"")</f>
        <v/>
      </c>
      <c r="C642" t="str">
        <f>IFERROR(VLOOKUP($A642,图纸材料表!$A:$E,COLUMN(图纸材料表!C640),1),"")</f>
        <v/>
      </c>
      <c r="D642" t="str">
        <f>IFERROR(VLOOKUP($A642,图纸材料表!$A:$E,COLUMN(图纸材料表!D640),1),"")</f>
        <v/>
      </c>
      <c r="E642" t="str">
        <f>IFERROR(VLOOKUP($A642,图纸材料表!$A:$E,COLUMN(图纸材料表!E640),1),"")</f>
        <v/>
      </c>
    </row>
    <row r="643" spans="1:5">
      <c r="A643" t="str">
        <f>IF(ROW()-2&lt;=COUNT(图纸材料表!B:B),ROW()-2,"")</f>
        <v/>
      </c>
      <c r="B643" t="str">
        <f>IFERROR(VLOOKUP($A643,图纸材料表!$A:$E,COLUMN(图纸材料表!B641),1),"")</f>
        <v/>
      </c>
      <c r="C643" t="str">
        <f>IFERROR(VLOOKUP($A643,图纸材料表!$A:$E,COLUMN(图纸材料表!C641),1),"")</f>
        <v/>
      </c>
      <c r="D643" t="str">
        <f>IFERROR(VLOOKUP($A643,图纸材料表!$A:$E,COLUMN(图纸材料表!D641),1),"")</f>
        <v/>
      </c>
      <c r="E643" t="str">
        <f>IFERROR(VLOOKUP($A643,图纸材料表!$A:$E,COLUMN(图纸材料表!E641),1),"")</f>
        <v/>
      </c>
    </row>
    <row r="644" spans="1:5">
      <c r="A644" t="str">
        <f>IF(ROW()-2&lt;=COUNT(图纸材料表!B:B),ROW()-2,"")</f>
        <v/>
      </c>
      <c r="B644" t="str">
        <f>IFERROR(VLOOKUP($A644,图纸材料表!$A:$E,COLUMN(图纸材料表!B642),1),"")</f>
        <v/>
      </c>
      <c r="C644" t="str">
        <f>IFERROR(VLOOKUP($A644,图纸材料表!$A:$E,COLUMN(图纸材料表!C642),1),"")</f>
        <v/>
      </c>
      <c r="D644" t="str">
        <f>IFERROR(VLOOKUP($A644,图纸材料表!$A:$E,COLUMN(图纸材料表!D642),1),"")</f>
        <v/>
      </c>
      <c r="E644" t="str">
        <f>IFERROR(VLOOKUP($A644,图纸材料表!$A:$E,COLUMN(图纸材料表!E642),1),"")</f>
        <v/>
      </c>
    </row>
    <row r="645" spans="1:5">
      <c r="A645" t="str">
        <f>IF(ROW()-2&lt;=COUNT(图纸材料表!B:B),ROW()-2,"")</f>
        <v/>
      </c>
      <c r="B645" t="str">
        <f>IFERROR(VLOOKUP($A645,图纸材料表!$A:$E,COLUMN(图纸材料表!B643),1),"")</f>
        <v/>
      </c>
      <c r="C645" t="str">
        <f>IFERROR(VLOOKUP($A645,图纸材料表!$A:$E,COLUMN(图纸材料表!C643),1),"")</f>
        <v/>
      </c>
      <c r="D645" t="str">
        <f>IFERROR(VLOOKUP($A645,图纸材料表!$A:$E,COLUMN(图纸材料表!D643),1),"")</f>
        <v/>
      </c>
      <c r="E645" t="str">
        <f>IFERROR(VLOOKUP($A645,图纸材料表!$A:$E,COLUMN(图纸材料表!E643),1),"")</f>
        <v/>
      </c>
    </row>
    <row r="646" spans="1:5">
      <c r="A646" t="str">
        <f>IF(ROW()-2&lt;=COUNT(图纸材料表!B:B),ROW()-2,"")</f>
        <v/>
      </c>
      <c r="B646" t="str">
        <f>IFERROR(VLOOKUP($A646,图纸材料表!$A:$E,COLUMN(图纸材料表!B644),1),"")</f>
        <v/>
      </c>
      <c r="C646" t="str">
        <f>IFERROR(VLOOKUP($A646,图纸材料表!$A:$E,COLUMN(图纸材料表!C644),1),"")</f>
        <v/>
      </c>
      <c r="D646" t="str">
        <f>IFERROR(VLOOKUP($A646,图纸材料表!$A:$E,COLUMN(图纸材料表!D644),1),"")</f>
        <v/>
      </c>
      <c r="E646" t="str">
        <f>IFERROR(VLOOKUP($A646,图纸材料表!$A:$E,COLUMN(图纸材料表!E644),1),"")</f>
        <v/>
      </c>
    </row>
    <row r="647" spans="1:5">
      <c r="A647" t="str">
        <f>IF(ROW()-2&lt;=COUNT(图纸材料表!B:B),ROW()-2,"")</f>
        <v/>
      </c>
      <c r="B647" t="str">
        <f>IFERROR(VLOOKUP($A647,图纸材料表!$A:$E,COLUMN(图纸材料表!B645),1),"")</f>
        <v/>
      </c>
      <c r="C647" t="str">
        <f>IFERROR(VLOOKUP($A647,图纸材料表!$A:$E,COLUMN(图纸材料表!C645),1),"")</f>
        <v/>
      </c>
      <c r="D647" t="str">
        <f>IFERROR(VLOOKUP($A647,图纸材料表!$A:$E,COLUMN(图纸材料表!D645),1),"")</f>
        <v/>
      </c>
      <c r="E647" t="str">
        <f>IFERROR(VLOOKUP($A647,图纸材料表!$A:$E,COLUMN(图纸材料表!E645),1),"")</f>
        <v/>
      </c>
    </row>
    <row r="648" spans="1:5">
      <c r="A648" t="str">
        <f>IF(ROW()-2&lt;=COUNT(图纸材料表!B:B),ROW()-2,"")</f>
        <v/>
      </c>
      <c r="B648" t="str">
        <f>IFERROR(VLOOKUP($A648,图纸材料表!$A:$E,COLUMN(图纸材料表!B646),1),"")</f>
        <v/>
      </c>
      <c r="C648" t="str">
        <f>IFERROR(VLOOKUP($A648,图纸材料表!$A:$E,COLUMN(图纸材料表!C646),1),"")</f>
        <v/>
      </c>
      <c r="D648" t="str">
        <f>IFERROR(VLOOKUP($A648,图纸材料表!$A:$E,COLUMN(图纸材料表!D646),1),"")</f>
        <v/>
      </c>
      <c r="E648" t="str">
        <f>IFERROR(VLOOKUP($A648,图纸材料表!$A:$E,COLUMN(图纸材料表!E646),1),"")</f>
        <v/>
      </c>
    </row>
    <row r="649" spans="1:5">
      <c r="A649" t="str">
        <f>IF(ROW()-2&lt;=COUNT(图纸材料表!B:B),ROW()-2,"")</f>
        <v/>
      </c>
      <c r="B649" t="str">
        <f>IFERROR(VLOOKUP($A649,图纸材料表!$A:$E,COLUMN(图纸材料表!B647),1),"")</f>
        <v/>
      </c>
      <c r="C649" t="str">
        <f>IFERROR(VLOOKUP($A649,图纸材料表!$A:$E,COLUMN(图纸材料表!C647),1),"")</f>
        <v/>
      </c>
      <c r="D649" t="str">
        <f>IFERROR(VLOOKUP($A649,图纸材料表!$A:$E,COLUMN(图纸材料表!D647),1),"")</f>
        <v/>
      </c>
      <c r="E649" t="str">
        <f>IFERROR(VLOOKUP($A649,图纸材料表!$A:$E,COLUMN(图纸材料表!E647),1),"")</f>
        <v/>
      </c>
    </row>
    <row r="650" spans="1:5">
      <c r="A650" t="str">
        <f>IF(ROW()-2&lt;=COUNT(图纸材料表!B:B),ROW()-2,"")</f>
        <v/>
      </c>
      <c r="B650" t="str">
        <f>IFERROR(VLOOKUP($A650,图纸材料表!$A:$E,COLUMN(图纸材料表!B648),1),"")</f>
        <v/>
      </c>
      <c r="C650" t="str">
        <f>IFERROR(VLOOKUP($A650,图纸材料表!$A:$E,COLUMN(图纸材料表!C648),1),"")</f>
        <v/>
      </c>
      <c r="D650" t="str">
        <f>IFERROR(VLOOKUP($A650,图纸材料表!$A:$E,COLUMN(图纸材料表!D648),1),"")</f>
        <v/>
      </c>
      <c r="E650" t="str">
        <f>IFERROR(VLOOKUP($A650,图纸材料表!$A:$E,COLUMN(图纸材料表!E648),1),"")</f>
        <v/>
      </c>
    </row>
    <row r="651" spans="1:5">
      <c r="A651" t="str">
        <f>IF(ROW()-2&lt;=COUNT(图纸材料表!B:B),ROW()-2,"")</f>
        <v/>
      </c>
      <c r="B651" t="str">
        <f>IFERROR(VLOOKUP($A651,图纸材料表!$A:$E,COLUMN(图纸材料表!B649),1),"")</f>
        <v/>
      </c>
      <c r="C651" t="str">
        <f>IFERROR(VLOOKUP($A651,图纸材料表!$A:$E,COLUMN(图纸材料表!C649),1),"")</f>
        <v/>
      </c>
      <c r="D651" t="str">
        <f>IFERROR(VLOOKUP($A651,图纸材料表!$A:$E,COLUMN(图纸材料表!D649),1),"")</f>
        <v/>
      </c>
      <c r="E651" t="str">
        <f>IFERROR(VLOOKUP($A651,图纸材料表!$A:$E,COLUMN(图纸材料表!E649),1),"")</f>
        <v/>
      </c>
    </row>
    <row r="652" spans="1:5">
      <c r="A652" t="str">
        <f>IF(ROW()-2&lt;=COUNT(图纸材料表!B:B),ROW()-2,"")</f>
        <v/>
      </c>
      <c r="B652" t="str">
        <f>IFERROR(VLOOKUP($A652,图纸材料表!$A:$E,COLUMN(图纸材料表!B650),1),"")</f>
        <v/>
      </c>
      <c r="C652" t="str">
        <f>IFERROR(VLOOKUP($A652,图纸材料表!$A:$E,COLUMN(图纸材料表!C650),1),"")</f>
        <v/>
      </c>
      <c r="D652" t="str">
        <f>IFERROR(VLOOKUP($A652,图纸材料表!$A:$E,COLUMN(图纸材料表!D650),1),"")</f>
        <v/>
      </c>
      <c r="E652" t="str">
        <f>IFERROR(VLOOKUP($A652,图纸材料表!$A:$E,COLUMN(图纸材料表!E650),1),"")</f>
        <v/>
      </c>
    </row>
    <row r="653" spans="1:5">
      <c r="A653" t="str">
        <f>IF(ROW()-2&lt;=COUNT(图纸材料表!B:B),ROW()-2,"")</f>
        <v/>
      </c>
      <c r="B653" t="str">
        <f>IFERROR(VLOOKUP($A653,图纸材料表!$A:$E,COLUMN(图纸材料表!B651),1),"")</f>
        <v/>
      </c>
      <c r="C653" t="str">
        <f>IFERROR(VLOOKUP($A653,图纸材料表!$A:$E,COLUMN(图纸材料表!C651),1),"")</f>
        <v/>
      </c>
      <c r="D653" t="str">
        <f>IFERROR(VLOOKUP($A653,图纸材料表!$A:$E,COLUMN(图纸材料表!D651),1),"")</f>
        <v/>
      </c>
      <c r="E653" t="str">
        <f>IFERROR(VLOOKUP($A653,图纸材料表!$A:$E,COLUMN(图纸材料表!E651),1),"")</f>
        <v/>
      </c>
    </row>
    <row r="654" spans="1:5">
      <c r="A654" t="str">
        <f>IF(ROW()-2&lt;=COUNT(图纸材料表!B:B),ROW()-2,"")</f>
        <v/>
      </c>
      <c r="B654" t="str">
        <f>IFERROR(VLOOKUP($A654,图纸材料表!$A:$E,COLUMN(图纸材料表!B652),1),"")</f>
        <v/>
      </c>
      <c r="C654" t="str">
        <f>IFERROR(VLOOKUP($A654,图纸材料表!$A:$E,COLUMN(图纸材料表!C652),1),"")</f>
        <v/>
      </c>
      <c r="D654" t="str">
        <f>IFERROR(VLOOKUP($A654,图纸材料表!$A:$E,COLUMN(图纸材料表!D652),1),"")</f>
        <v/>
      </c>
      <c r="E654" t="str">
        <f>IFERROR(VLOOKUP($A654,图纸材料表!$A:$E,COLUMN(图纸材料表!E652),1),"")</f>
        <v/>
      </c>
    </row>
    <row r="655" spans="1:5">
      <c r="A655" t="str">
        <f>IF(ROW()-2&lt;=COUNT(图纸材料表!B:B),ROW()-2,"")</f>
        <v/>
      </c>
      <c r="B655" t="str">
        <f>IFERROR(VLOOKUP($A655,图纸材料表!$A:$E,COLUMN(图纸材料表!B653),1),"")</f>
        <v/>
      </c>
      <c r="C655" t="str">
        <f>IFERROR(VLOOKUP($A655,图纸材料表!$A:$E,COLUMN(图纸材料表!C653),1),"")</f>
        <v/>
      </c>
      <c r="D655" t="str">
        <f>IFERROR(VLOOKUP($A655,图纸材料表!$A:$E,COLUMN(图纸材料表!D653),1),"")</f>
        <v/>
      </c>
      <c r="E655" t="str">
        <f>IFERROR(VLOOKUP($A655,图纸材料表!$A:$E,COLUMN(图纸材料表!E653),1),"")</f>
        <v/>
      </c>
    </row>
    <row r="656" spans="1:5">
      <c r="A656" t="str">
        <f>IF(ROW()-2&lt;=COUNT(图纸材料表!B:B),ROW()-2,"")</f>
        <v/>
      </c>
      <c r="B656" t="str">
        <f>IFERROR(VLOOKUP($A656,图纸材料表!$A:$E,COLUMN(图纸材料表!B654),1),"")</f>
        <v/>
      </c>
      <c r="C656" t="str">
        <f>IFERROR(VLOOKUP($A656,图纸材料表!$A:$E,COLUMN(图纸材料表!C654),1),"")</f>
        <v/>
      </c>
      <c r="D656" t="str">
        <f>IFERROR(VLOOKUP($A656,图纸材料表!$A:$E,COLUMN(图纸材料表!D654),1),"")</f>
        <v/>
      </c>
      <c r="E656" t="str">
        <f>IFERROR(VLOOKUP($A656,图纸材料表!$A:$E,COLUMN(图纸材料表!E654),1),"")</f>
        <v/>
      </c>
    </row>
    <row r="657" spans="1:5">
      <c r="A657" t="str">
        <f>IF(ROW()-2&lt;=COUNT(图纸材料表!B:B),ROW()-2,"")</f>
        <v/>
      </c>
      <c r="B657" t="str">
        <f>IFERROR(VLOOKUP($A657,图纸材料表!$A:$E,COLUMN(图纸材料表!B655),1),"")</f>
        <v/>
      </c>
      <c r="C657" t="str">
        <f>IFERROR(VLOOKUP($A657,图纸材料表!$A:$E,COLUMN(图纸材料表!C655),1),"")</f>
        <v/>
      </c>
      <c r="D657" t="str">
        <f>IFERROR(VLOOKUP($A657,图纸材料表!$A:$E,COLUMN(图纸材料表!D655),1),"")</f>
        <v/>
      </c>
      <c r="E657" t="str">
        <f>IFERROR(VLOOKUP($A657,图纸材料表!$A:$E,COLUMN(图纸材料表!E655),1),"")</f>
        <v/>
      </c>
    </row>
    <row r="658" spans="1:5">
      <c r="A658" t="str">
        <f>IF(ROW()-2&lt;=COUNT(图纸材料表!B:B),ROW()-2,"")</f>
        <v/>
      </c>
      <c r="B658" t="str">
        <f>IFERROR(VLOOKUP($A658,图纸材料表!$A:$E,COLUMN(图纸材料表!B656),1),"")</f>
        <v/>
      </c>
      <c r="C658" t="str">
        <f>IFERROR(VLOOKUP($A658,图纸材料表!$A:$E,COLUMN(图纸材料表!C656),1),"")</f>
        <v/>
      </c>
      <c r="D658" t="str">
        <f>IFERROR(VLOOKUP($A658,图纸材料表!$A:$E,COLUMN(图纸材料表!D656),1),"")</f>
        <v/>
      </c>
      <c r="E658" t="str">
        <f>IFERROR(VLOOKUP($A658,图纸材料表!$A:$E,COLUMN(图纸材料表!E656),1),"")</f>
        <v/>
      </c>
    </row>
    <row r="659" spans="1:5">
      <c r="A659" t="str">
        <f>IF(ROW()-2&lt;=COUNT(图纸材料表!B:B),ROW()-2,"")</f>
        <v/>
      </c>
      <c r="B659" t="str">
        <f>IFERROR(VLOOKUP($A659,图纸材料表!$A:$E,COLUMN(图纸材料表!B657),1),"")</f>
        <v/>
      </c>
      <c r="C659" t="str">
        <f>IFERROR(VLOOKUP($A659,图纸材料表!$A:$E,COLUMN(图纸材料表!C657),1),"")</f>
        <v/>
      </c>
      <c r="D659" t="str">
        <f>IFERROR(VLOOKUP($A659,图纸材料表!$A:$E,COLUMN(图纸材料表!D657),1),"")</f>
        <v/>
      </c>
      <c r="E659" t="str">
        <f>IFERROR(VLOOKUP($A659,图纸材料表!$A:$E,COLUMN(图纸材料表!E657),1),"")</f>
        <v/>
      </c>
    </row>
    <row r="660" spans="1:5">
      <c r="A660" t="str">
        <f>IF(ROW()-2&lt;=COUNT(图纸材料表!B:B),ROW()-2,"")</f>
        <v/>
      </c>
      <c r="B660" t="str">
        <f>IFERROR(VLOOKUP($A660,图纸材料表!$A:$E,COLUMN(图纸材料表!B658),1),"")</f>
        <v/>
      </c>
      <c r="C660" t="str">
        <f>IFERROR(VLOOKUP($A660,图纸材料表!$A:$E,COLUMN(图纸材料表!C658),1),"")</f>
        <v/>
      </c>
      <c r="D660" t="str">
        <f>IFERROR(VLOOKUP($A660,图纸材料表!$A:$E,COLUMN(图纸材料表!D658),1),"")</f>
        <v/>
      </c>
      <c r="E660" t="str">
        <f>IFERROR(VLOOKUP($A660,图纸材料表!$A:$E,COLUMN(图纸材料表!E658),1),"")</f>
        <v/>
      </c>
    </row>
    <row r="661" spans="1:5">
      <c r="A661" t="str">
        <f>IF(ROW()-2&lt;=COUNT(图纸材料表!B:B),ROW()-2,"")</f>
        <v/>
      </c>
      <c r="B661" t="str">
        <f>IFERROR(VLOOKUP($A661,图纸材料表!$A:$E,COLUMN(图纸材料表!B659),1),"")</f>
        <v/>
      </c>
      <c r="C661" t="str">
        <f>IFERROR(VLOOKUP($A661,图纸材料表!$A:$E,COLUMN(图纸材料表!C659),1),"")</f>
        <v/>
      </c>
      <c r="D661" t="str">
        <f>IFERROR(VLOOKUP($A661,图纸材料表!$A:$E,COLUMN(图纸材料表!D659),1),"")</f>
        <v/>
      </c>
      <c r="E661" t="str">
        <f>IFERROR(VLOOKUP($A661,图纸材料表!$A:$E,COLUMN(图纸材料表!E659),1),"")</f>
        <v/>
      </c>
    </row>
    <row r="662" spans="1:5">
      <c r="A662" t="str">
        <f>IF(ROW()-2&lt;=COUNT(图纸材料表!B:B),ROW()-2,"")</f>
        <v/>
      </c>
      <c r="B662" t="str">
        <f>IFERROR(VLOOKUP($A662,图纸材料表!$A:$E,COLUMN(图纸材料表!B660),1),"")</f>
        <v/>
      </c>
      <c r="C662" t="str">
        <f>IFERROR(VLOOKUP($A662,图纸材料表!$A:$E,COLUMN(图纸材料表!C660),1),"")</f>
        <v/>
      </c>
      <c r="D662" t="str">
        <f>IFERROR(VLOOKUP($A662,图纸材料表!$A:$E,COLUMN(图纸材料表!D660),1),"")</f>
        <v/>
      </c>
      <c r="E662" t="str">
        <f>IFERROR(VLOOKUP($A662,图纸材料表!$A:$E,COLUMN(图纸材料表!E660),1),"")</f>
        <v/>
      </c>
    </row>
    <row r="663" spans="1:5">
      <c r="A663" t="str">
        <f>IF(ROW()-2&lt;=COUNT(图纸材料表!B:B),ROW()-2,"")</f>
        <v/>
      </c>
      <c r="B663" t="str">
        <f>IFERROR(VLOOKUP($A663,图纸材料表!$A:$E,COLUMN(图纸材料表!B661),1),"")</f>
        <v/>
      </c>
      <c r="C663" t="str">
        <f>IFERROR(VLOOKUP($A663,图纸材料表!$A:$E,COLUMN(图纸材料表!C661),1),"")</f>
        <v/>
      </c>
      <c r="D663" t="str">
        <f>IFERROR(VLOOKUP($A663,图纸材料表!$A:$E,COLUMN(图纸材料表!D661),1),"")</f>
        <v/>
      </c>
      <c r="E663" t="str">
        <f>IFERROR(VLOOKUP($A663,图纸材料表!$A:$E,COLUMN(图纸材料表!E661),1),"")</f>
        <v/>
      </c>
    </row>
    <row r="664" spans="1:5">
      <c r="A664" t="str">
        <f>IF(ROW()-2&lt;=COUNT(图纸材料表!B:B),ROW()-2,"")</f>
        <v/>
      </c>
      <c r="B664" t="str">
        <f>IFERROR(VLOOKUP($A664,图纸材料表!$A:$E,COLUMN(图纸材料表!B662),1),"")</f>
        <v/>
      </c>
      <c r="C664" t="str">
        <f>IFERROR(VLOOKUP($A664,图纸材料表!$A:$E,COLUMN(图纸材料表!C662),1),"")</f>
        <v/>
      </c>
      <c r="D664" t="str">
        <f>IFERROR(VLOOKUP($A664,图纸材料表!$A:$E,COLUMN(图纸材料表!D662),1),"")</f>
        <v/>
      </c>
      <c r="E664" t="str">
        <f>IFERROR(VLOOKUP($A664,图纸材料表!$A:$E,COLUMN(图纸材料表!E662),1),"")</f>
        <v/>
      </c>
    </row>
    <row r="665" spans="1:5">
      <c r="A665" t="str">
        <f>IF(ROW()-2&lt;=COUNT(图纸材料表!B:B),ROW()-2,"")</f>
        <v/>
      </c>
      <c r="B665" t="str">
        <f>IFERROR(VLOOKUP($A665,图纸材料表!$A:$E,COLUMN(图纸材料表!B663),1),"")</f>
        <v/>
      </c>
      <c r="C665" t="str">
        <f>IFERROR(VLOOKUP($A665,图纸材料表!$A:$E,COLUMN(图纸材料表!C663),1),"")</f>
        <v/>
      </c>
      <c r="D665" t="str">
        <f>IFERROR(VLOOKUP($A665,图纸材料表!$A:$E,COLUMN(图纸材料表!D663),1),"")</f>
        <v/>
      </c>
      <c r="E665" t="str">
        <f>IFERROR(VLOOKUP($A665,图纸材料表!$A:$E,COLUMN(图纸材料表!E663),1),"")</f>
        <v/>
      </c>
    </row>
    <row r="666" spans="1:5">
      <c r="A666" t="str">
        <f>IF(ROW()-2&lt;=COUNT(图纸材料表!B:B),ROW()-2,"")</f>
        <v/>
      </c>
      <c r="B666" t="str">
        <f>IFERROR(VLOOKUP($A666,图纸材料表!$A:$E,COLUMN(图纸材料表!B664),1),"")</f>
        <v/>
      </c>
      <c r="C666" t="str">
        <f>IFERROR(VLOOKUP($A666,图纸材料表!$A:$E,COLUMN(图纸材料表!C664),1),"")</f>
        <v/>
      </c>
      <c r="D666" t="str">
        <f>IFERROR(VLOOKUP($A666,图纸材料表!$A:$E,COLUMN(图纸材料表!D664),1),"")</f>
        <v/>
      </c>
      <c r="E666" t="str">
        <f>IFERROR(VLOOKUP($A666,图纸材料表!$A:$E,COLUMN(图纸材料表!E664),1),"")</f>
        <v/>
      </c>
    </row>
    <row r="667" spans="1:5">
      <c r="A667" t="str">
        <f>IF(ROW()-2&lt;=COUNT(图纸材料表!B:B),ROW()-2,"")</f>
        <v/>
      </c>
      <c r="B667" t="str">
        <f>IFERROR(VLOOKUP($A667,图纸材料表!$A:$E,COLUMN(图纸材料表!B665),1),"")</f>
        <v/>
      </c>
      <c r="C667" t="str">
        <f>IFERROR(VLOOKUP($A667,图纸材料表!$A:$E,COLUMN(图纸材料表!C665),1),"")</f>
        <v/>
      </c>
      <c r="D667" t="str">
        <f>IFERROR(VLOOKUP($A667,图纸材料表!$A:$E,COLUMN(图纸材料表!D665),1),"")</f>
        <v/>
      </c>
      <c r="E667" t="str">
        <f>IFERROR(VLOOKUP($A667,图纸材料表!$A:$E,COLUMN(图纸材料表!E665),1),"")</f>
        <v/>
      </c>
    </row>
    <row r="668" spans="1:5">
      <c r="A668" t="str">
        <f>IF(ROW()-2&lt;=COUNT(图纸材料表!B:B),ROW()-2,"")</f>
        <v/>
      </c>
      <c r="B668" t="str">
        <f>IFERROR(VLOOKUP($A668,图纸材料表!$A:$E,COLUMN(图纸材料表!B666),1),"")</f>
        <v/>
      </c>
      <c r="C668" t="str">
        <f>IFERROR(VLOOKUP($A668,图纸材料表!$A:$E,COLUMN(图纸材料表!C666),1),"")</f>
        <v/>
      </c>
      <c r="D668" t="str">
        <f>IFERROR(VLOOKUP($A668,图纸材料表!$A:$E,COLUMN(图纸材料表!D666),1),"")</f>
        <v/>
      </c>
      <c r="E668" t="str">
        <f>IFERROR(VLOOKUP($A668,图纸材料表!$A:$E,COLUMN(图纸材料表!E666),1),"")</f>
        <v/>
      </c>
    </row>
    <row r="669" spans="1:5">
      <c r="A669" t="str">
        <f>IF(ROW()-2&lt;=COUNT(图纸材料表!B:B),ROW()-2,"")</f>
        <v/>
      </c>
      <c r="B669" t="str">
        <f>IFERROR(VLOOKUP($A669,图纸材料表!$A:$E,COLUMN(图纸材料表!B667),1),"")</f>
        <v/>
      </c>
      <c r="C669" t="str">
        <f>IFERROR(VLOOKUP($A669,图纸材料表!$A:$E,COLUMN(图纸材料表!C667),1),"")</f>
        <v/>
      </c>
      <c r="D669" t="str">
        <f>IFERROR(VLOOKUP($A669,图纸材料表!$A:$E,COLUMN(图纸材料表!D667),1),"")</f>
        <v/>
      </c>
      <c r="E669" t="str">
        <f>IFERROR(VLOOKUP($A669,图纸材料表!$A:$E,COLUMN(图纸材料表!E667),1),"")</f>
        <v/>
      </c>
    </row>
    <row r="670" spans="1:5">
      <c r="A670" t="str">
        <f>IF(ROW()-2&lt;=COUNT(图纸材料表!B:B),ROW()-2,"")</f>
        <v/>
      </c>
      <c r="B670" t="str">
        <f>IFERROR(VLOOKUP($A670,图纸材料表!$A:$E,COLUMN(图纸材料表!B668),1),"")</f>
        <v/>
      </c>
      <c r="C670" t="str">
        <f>IFERROR(VLOOKUP($A670,图纸材料表!$A:$E,COLUMN(图纸材料表!C668),1),"")</f>
        <v/>
      </c>
      <c r="D670" t="str">
        <f>IFERROR(VLOOKUP($A670,图纸材料表!$A:$E,COLUMN(图纸材料表!D668),1),"")</f>
        <v/>
      </c>
      <c r="E670" t="str">
        <f>IFERROR(VLOOKUP($A670,图纸材料表!$A:$E,COLUMN(图纸材料表!E668),1),"")</f>
        <v/>
      </c>
    </row>
    <row r="671" spans="1:5">
      <c r="A671" t="str">
        <f>IF(ROW()-2&lt;=COUNT(图纸材料表!B:B),ROW()-2,"")</f>
        <v/>
      </c>
      <c r="B671" t="str">
        <f>IFERROR(VLOOKUP($A671,图纸材料表!$A:$E,COLUMN(图纸材料表!B669),1),"")</f>
        <v/>
      </c>
      <c r="C671" t="str">
        <f>IFERROR(VLOOKUP($A671,图纸材料表!$A:$E,COLUMN(图纸材料表!C669),1),"")</f>
        <v/>
      </c>
      <c r="D671" t="str">
        <f>IFERROR(VLOOKUP($A671,图纸材料表!$A:$E,COLUMN(图纸材料表!D669),1),"")</f>
        <v/>
      </c>
      <c r="E671" t="str">
        <f>IFERROR(VLOOKUP($A671,图纸材料表!$A:$E,COLUMN(图纸材料表!E669),1),"")</f>
        <v/>
      </c>
    </row>
    <row r="672" spans="1:5">
      <c r="A672" t="str">
        <f>IF(ROW()-2&lt;=COUNT(图纸材料表!B:B),ROW()-2,"")</f>
        <v/>
      </c>
      <c r="B672" t="str">
        <f>IFERROR(VLOOKUP($A672,图纸材料表!$A:$E,COLUMN(图纸材料表!B670),1),"")</f>
        <v/>
      </c>
      <c r="C672" t="str">
        <f>IFERROR(VLOOKUP($A672,图纸材料表!$A:$E,COLUMN(图纸材料表!C670),1),"")</f>
        <v/>
      </c>
      <c r="D672" t="str">
        <f>IFERROR(VLOOKUP($A672,图纸材料表!$A:$E,COLUMN(图纸材料表!D670),1),"")</f>
        <v/>
      </c>
      <c r="E672" t="str">
        <f>IFERROR(VLOOKUP($A672,图纸材料表!$A:$E,COLUMN(图纸材料表!E670),1),"")</f>
        <v/>
      </c>
    </row>
    <row r="673" spans="1:5">
      <c r="A673" t="str">
        <f>IF(ROW()-2&lt;=COUNT(图纸材料表!B:B),ROW()-2,"")</f>
        <v/>
      </c>
      <c r="B673" t="str">
        <f>IFERROR(VLOOKUP($A673,图纸材料表!$A:$E,COLUMN(图纸材料表!B671),1),"")</f>
        <v/>
      </c>
      <c r="C673" t="str">
        <f>IFERROR(VLOOKUP($A673,图纸材料表!$A:$E,COLUMN(图纸材料表!C671),1),"")</f>
        <v/>
      </c>
      <c r="D673" t="str">
        <f>IFERROR(VLOOKUP($A673,图纸材料表!$A:$E,COLUMN(图纸材料表!D671),1),"")</f>
        <v/>
      </c>
      <c r="E673" t="str">
        <f>IFERROR(VLOOKUP($A673,图纸材料表!$A:$E,COLUMN(图纸材料表!E671),1),"")</f>
        <v/>
      </c>
    </row>
    <row r="674" spans="1:5">
      <c r="A674" t="str">
        <f>IF(ROW()-2&lt;=COUNT(图纸材料表!B:B),ROW()-2,"")</f>
        <v/>
      </c>
      <c r="B674" t="str">
        <f>IFERROR(VLOOKUP($A674,图纸材料表!$A:$E,COLUMN(图纸材料表!B672),1),"")</f>
        <v/>
      </c>
      <c r="C674" t="str">
        <f>IFERROR(VLOOKUP($A674,图纸材料表!$A:$E,COLUMN(图纸材料表!C672),1),"")</f>
        <v/>
      </c>
      <c r="D674" t="str">
        <f>IFERROR(VLOOKUP($A674,图纸材料表!$A:$E,COLUMN(图纸材料表!D672),1),"")</f>
        <v/>
      </c>
      <c r="E674" t="str">
        <f>IFERROR(VLOOKUP($A674,图纸材料表!$A:$E,COLUMN(图纸材料表!E672),1),"")</f>
        <v/>
      </c>
    </row>
    <row r="675" spans="1:5">
      <c r="A675" t="str">
        <f>IF(ROW()-2&lt;=COUNT(图纸材料表!B:B),ROW()-2,"")</f>
        <v/>
      </c>
      <c r="B675" t="str">
        <f>IFERROR(VLOOKUP($A675,图纸材料表!$A:$E,COLUMN(图纸材料表!B673),1),"")</f>
        <v/>
      </c>
      <c r="C675" t="str">
        <f>IFERROR(VLOOKUP($A675,图纸材料表!$A:$E,COLUMN(图纸材料表!C673),1),"")</f>
        <v/>
      </c>
      <c r="D675" t="str">
        <f>IFERROR(VLOOKUP($A675,图纸材料表!$A:$E,COLUMN(图纸材料表!D673),1),"")</f>
        <v/>
      </c>
      <c r="E675" t="str">
        <f>IFERROR(VLOOKUP($A675,图纸材料表!$A:$E,COLUMN(图纸材料表!E673),1),"")</f>
        <v/>
      </c>
    </row>
    <row r="676" spans="1:5">
      <c r="A676" t="str">
        <f>IF(ROW()-2&lt;=COUNT(图纸材料表!B:B),ROW()-2,"")</f>
        <v/>
      </c>
      <c r="B676" t="str">
        <f>IFERROR(VLOOKUP($A676,图纸材料表!$A:$E,COLUMN(图纸材料表!B674),1),"")</f>
        <v/>
      </c>
      <c r="C676" t="str">
        <f>IFERROR(VLOOKUP($A676,图纸材料表!$A:$E,COLUMN(图纸材料表!C674),1),"")</f>
        <v/>
      </c>
      <c r="D676" t="str">
        <f>IFERROR(VLOOKUP($A676,图纸材料表!$A:$E,COLUMN(图纸材料表!D674),1),"")</f>
        <v/>
      </c>
      <c r="E676" t="str">
        <f>IFERROR(VLOOKUP($A676,图纸材料表!$A:$E,COLUMN(图纸材料表!E674),1),"")</f>
        <v/>
      </c>
    </row>
    <row r="677" spans="1:5">
      <c r="A677" t="str">
        <f>IF(ROW()-2&lt;=COUNT(图纸材料表!B:B),ROW()-2,"")</f>
        <v/>
      </c>
      <c r="B677" t="str">
        <f>IFERROR(VLOOKUP($A677,图纸材料表!$A:$E,COLUMN(图纸材料表!B675),1),"")</f>
        <v/>
      </c>
      <c r="C677" t="str">
        <f>IFERROR(VLOOKUP($A677,图纸材料表!$A:$E,COLUMN(图纸材料表!C675),1),"")</f>
        <v/>
      </c>
      <c r="D677" t="str">
        <f>IFERROR(VLOOKUP($A677,图纸材料表!$A:$E,COLUMN(图纸材料表!D675),1),"")</f>
        <v/>
      </c>
      <c r="E677" t="str">
        <f>IFERROR(VLOOKUP($A677,图纸材料表!$A:$E,COLUMN(图纸材料表!E675),1),"")</f>
        <v/>
      </c>
    </row>
    <row r="678" spans="1:5">
      <c r="A678" t="str">
        <f>IF(ROW()-2&lt;=COUNT(图纸材料表!B:B),ROW()-2,"")</f>
        <v/>
      </c>
      <c r="B678" t="str">
        <f>IFERROR(VLOOKUP($A678,图纸材料表!$A:$E,COLUMN(图纸材料表!B676),1),"")</f>
        <v/>
      </c>
      <c r="C678" t="str">
        <f>IFERROR(VLOOKUP($A678,图纸材料表!$A:$E,COLUMN(图纸材料表!C676),1),"")</f>
        <v/>
      </c>
      <c r="D678" t="str">
        <f>IFERROR(VLOOKUP($A678,图纸材料表!$A:$E,COLUMN(图纸材料表!D676),1),"")</f>
        <v/>
      </c>
      <c r="E678" t="str">
        <f>IFERROR(VLOOKUP($A678,图纸材料表!$A:$E,COLUMN(图纸材料表!E676),1),"")</f>
        <v/>
      </c>
    </row>
    <row r="679" spans="1:5">
      <c r="A679" t="str">
        <f>IF(ROW()-2&lt;=COUNT(图纸材料表!B:B),ROW()-2,"")</f>
        <v/>
      </c>
      <c r="B679" t="str">
        <f>IFERROR(VLOOKUP($A679,图纸材料表!$A:$E,COLUMN(图纸材料表!B677),1),"")</f>
        <v/>
      </c>
      <c r="C679" t="str">
        <f>IFERROR(VLOOKUP($A679,图纸材料表!$A:$E,COLUMN(图纸材料表!C677),1),"")</f>
        <v/>
      </c>
      <c r="D679" t="str">
        <f>IFERROR(VLOOKUP($A679,图纸材料表!$A:$E,COLUMN(图纸材料表!D677),1),"")</f>
        <v/>
      </c>
      <c r="E679" t="str">
        <f>IFERROR(VLOOKUP($A679,图纸材料表!$A:$E,COLUMN(图纸材料表!E677),1),"")</f>
        <v/>
      </c>
    </row>
    <row r="680" spans="1:5">
      <c r="A680" t="str">
        <f>IF(ROW()-2&lt;=COUNT(图纸材料表!B:B),ROW()-2,"")</f>
        <v/>
      </c>
      <c r="B680" t="str">
        <f>IFERROR(VLOOKUP($A680,图纸材料表!$A:$E,COLUMN(图纸材料表!B678),1),"")</f>
        <v/>
      </c>
      <c r="C680" t="str">
        <f>IFERROR(VLOOKUP($A680,图纸材料表!$A:$E,COLUMN(图纸材料表!C678),1),"")</f>
        <v/>
      </c>
      <c r="D680" t="str">
        <f>IFERROR(VLOOKUP($A680,图纸材料表!$A:$E,COLUMN(图纸材料表!D678),1),"")</f>
        <v/>
      </c>
      <c r="E680" t="str">
        <f>IFERROR(VLOOKUP($A680,图纸材料表!$A:$E,COLUMN(图纸材料表!E678),1),"")</f>
        <v/>
      </c>
    </row>
    <row r="681" spans="1:5">
      <c r="A681" t="str">
        <f>IF(ROW()-2&lt;=COUNT(图纸材料表!B:B),ROW()-2,"")</f>
        <v/>
      </c>
      <c r="B681" t="str">
        <f>IFERROR(VLOOKUP($A681,图纸材料表!$A:$E,COLUMN(图纸材料表!B679),1),"")</f>
        <v/>
      </c>
      <c r="C681" t="str">
        <f>IFERROR(VLOOKUP($A681,图纸材料表!$A:$E,COLUMN(图纸材料表!C679),1),"")</f>
        <v/>
      </c>
      <c r="D681" t="str">
        <f>IFERROR(VLOOKUP($A681,图纸材料表!$A:$E,COLUMN(图纸材料表!D679),1),"")</f>
        <v/>
      </c>
      <c r="E681" t="str">
        <f>IFERROR(VLOOKUP($A681,图纸材料表!$A:$E,COLUMN(图纸材料表!E679),1),"")</f>
        <v/>
      </c>
    </row>
    <row r="682" spans="1:5">
      <c r="A682" t="str">
        <f>IF(ROW()-2&lt;=COUNT(图纸材料表!B:B),ROW()-2,"")</f>
        <v/>
      </c>
      <c r="B682" t="str">
        <f>IFERROR(VLOOKUP($A682,图纸材料表!$A:$E,COLUMN(图纸材料表!B680),1),"")</f>
        <v/>
      </c>
      <c r="C682" t="str">
        <f>IFERROR(VLOOKUP($A682,图纸材料表!$A:$E,COLUMN(图纸材料表!C680),1),"")</f>
        <v/>
      </c>
      <c r="D682" t="str">
        <f>IFERROR(VLOOKUP($A682,图纸材料表!$A:$E,COLUMN(图纸材料表!D680),1),"")</f>
        <v/>
      </c>
      <c r="E682" t="str">
        <f>IFERROR(VLOOKUP($A682,图纸材料表!$A:$E,COLUMN(图纸材料表!E680),1),"")</f>
        <v/>
      </c>
    </row>
    <row r="683" spans="1:5">
      <c r="A683" t="str">
        <f>IF(ROW()-2&lt;=COUNT(图纸材料表!B:B),ROW()-2,"")</f>
        <v/>
      </c>
      <c r="B683" t="str">
        <f>IFERROR(VLOOKUP($A683,图纸材料表!$A:$E,COLUMN(图纸材料表!B681),1),"")</f>
        <v/>
      </c>
      <c r="C683" t="str">
        <f>IFERROR(VLOOKUP($A683,图纸材料表!$A:$E,COLUMN(图纸材料表!C681),1),"")</f>
        <v/>
      </c>
      <c r="D683" t="str">
        <f>IFERROR(VLOOKUP($A683,图纸材料表!$A:$E,COLUMN(图纸材料表!D681),1),"")</f>
        <v/>
      </c>
      <c r="E683" t="str">
        <f>IFERROR(VLOOKUP($A683,图纸材料表!$A:$E,COLUMN(图纸材料表!E681),1),"")</f>
        <v/>
      </c>
    </row>
    <row r="684" spans="1:5">
      <c r="A684" t="str">
        <f>IF(ROW()-2&lt;=COUNT(图纸材料表!B:B),ROW()-2,"")</f>
        <v/>
      </c>
      <c r="B684" t="str">
        <f>IFERROR(VLOOKUP($A684,图纸材料表!$A:$E,COLUMN(图纸材料表!B682),1),"")</f>
        <v/>
      </c>
      <c r="C684" t="str">
        <f>IFERROR(VLOOKUP($A684,图纸材料表!$A:$E,COLUMN(图纸材料表!C682),1),"")</f>
        <v/>
      </c>
      <c r="D684" t="str">
        <f>IFERROR(VLOOKUP($A684,图纸材料表!$A:$E,COLUMN(图纸材料表!D682),1),"")</f>
        <v/>
      </c>
      <c r="E684" t="str">
        <f>IFERROR(VLOOKUP($A684,图纸材料表!$A:$E,COLUMN(图纸材料表!E682),1),"")</f>
        <v/>
      </c>
    </row>
    <row r="685" spans="1:5">
      <c r="A685" t="str">
        <f>IF(ROW()-2&lt;=COUNT(图纸材料表!B:B),ROW()-2,"")</f>
        <v/>
      </c>
      <c r="B685" t="str">
        <f>IFERROR(VLOOKUP($A685,图纸材料表!$A:$E,COLUMN(图纸材料表!B683),1),"")</f>
        <v/>
      </c>
      <c r="C685" t="str">
        <f>IFERROR(VLOOKUP($A685,图纸材料表!$A:$E,COLUMN(图纸材料表!C683),1),"")</f>
        <v/>
      </c>
      <c r="D685" t="str">
        <f>IFERROR(VLOOKUP($A685,图纸材料表!$A:$E,COLUMN(图纸材料表!D683),1),"")</f>
        <v/>
      </c>
      <c r="E685" t="str">
        <f>IFERROR(VLOOKUP($A685,图纸材料表!$A:$E,COLUMN(图纸材料表!E683),1),"")</f>
        <v/>
      </c>
    </row>
    <row r="686" spans="1:5">
      <c r="A686" t="str">
        <f>IF(ROW()-2&lt;=COUNT(图纸材料表!B:B),ROW()-2,"")</f>
        <v/>
      </c>
      <c r="B686" t="str">
        <f>IFERROR(VLOOKUP($A686,图纸材料表!$A:$E,COLUMN(图纸材料表!B684),1),"")</f>
        <v/>
      </c>
      <c r="C686" t="str">
        <f>IFERROR(VLOOKUP($A686,图纸材料表!$A:$E,COLUMN(图纸材料表!C684),1),"")</f>
        <v/>
      </c>
      <c r="D686" t="str">
        <f>IFERROR(VLOOKUP($A686,图纸材料表!$A:$E,COLUMN(图纸材料表!D684),1),"")</f>
        <v/>
      </c>
      <c r="E686" t="str">
        <f>IFERROR(VLOOKUP($A686,图纸材料表!$A:$E,COLUMN(图纸材料表!E684),1),"")</f>
        <v/>
      </c>
    </row>
    <row r="687" spans="1:5">
      <c r="A687" t="str">
        <f>IF(ROW()-2&lt;=COUNT(图纸材料表!B:B),ROW()-2,"")</f>
        <v/>
      </c>
      <c r="B687" t="str">
        <f>IFERROR(VLOOKUP($A687,图纸材料表!$A:$E,COLUMN(图纸材料表!B685),1),"")</f>
        <v/>
      </c>
      <c r="C687" t="str">
        <f>IFERROR(VLOOKUP($A687,图纸材料表!$A:$E,COLUMN(图纸材料表!C685),1),"")</f>
        <v/>
      </c>
      <c r="D687" t="str">
        <f>IFERROR(VLOOKUP($A687,图纸材料表!$A:$E,COLUMN(图纸材料表!D685),1),"")</f>
        <v/>
      </c>
      <c r="E687" t="str">
        <f>IFERROR(VLOOKUP($A687,图纸材料表!$A:$E,COLUMN(图纸材料表!E685),1),"")</f>
        <v/>
      </c>
    </row>
    <row r="688" spans="1:5">
      <c r="A688" t="str">
        <f>IF(ROW()-2&lt;=COUNT(图纸材料表!B:B),ROW()-2,"")</f>
        <v/>
      </c>
      <c r="B688" t="str">
        <f>IFERROR(VLOOKUP($A688,图纸材料表!$A:$E,COLUMN(图纸材料表!B686),1),"")</f>
        <v/>
      </c>
      <c r="C688" t="str">
        <f>IFERROR(VLOOKUP($A688,图纸材料表!$A:$E,COLUMN(图纸材料表!C686),1),"")</f>
        <v/>
      </c>
      <c r="D688" t="str">
        <f>IFERROR(VLOOKUP($A688,图纸材料表!$A:$E,COLUMN(图纸材料表!D686),1),"")</f>
        <v/>
      </c>
      <c r="E688" t="str">
        <f>IFERROR(VLOOKUP($A688,图纸材料表!$A:$E,COLUMN(图纸材料表!E686),1),"")</f>
        <v/>
      </c>
    </row>
    <row r="689" spans="1:5">
      <c r="A689" t="str">
        <f>IF(ROW()-2&lt;=COUNT(图纸材料表!B:B),ROW()-2,"")</f>
        <v/>
      </c>
      <c r="B689" t="str">
        <f>IFERROR(VLOOKUP($A689,图纸材料表!$A:$E,COLUMN(图纸材料表!B687),1),"")</f>
        <v/>
      </c>
      <c r="C689" t="str">
        <f>IFERROR(VLOOKUP($A689,图纸材料表!$A:$E,COLUMN(图纸材料表!C687),1),"")</f>
        <v/>
      </c>
      <c r="D689" t="str">
        <f>IFERROR(VLOOKUP($A689,图纸材料表!$A:$E,COLUMN(图纸材料表!D687),1),"")</f>
        <v/>
      </c>
      <c r="E689" t="str">
        <f>IFERROR(VLOOKUP($A689,图纸材料表!$A:$E,COLUMN(图纸材料表!E687),1),"")</f>
        <v/>
      </c>
    </row>
    <row r="690" spans="1:5">
      <c r="A690" t="str">
        <f>IF(ROW()-2&lt;=COUNT(图纸材料表!B:B),ROW()-2,"")</f>
        <v/>
      </c>
      <c r="B690" t="str">
        <f>IFERROR(VLOOKUP($A690,图纸材料表!$A:$E,COLUMN(图纸材料表!B688),1),"")</f>
        <v/>
      </c>
      <c r="C690" t="str">
        <f>IFERROR(VLOOKUP($A690,图纸材料表!$A:$E,COLUMN(图纸材料表!C688),1),"")</f>
        <v/>
      </c>
      <c r="D690" t="str">
        <f>IFERROR(VLOOKUP($A690,图纸材料表!$A:$E,COLUMN(图纸材料表!D688),1),"")</f>
        <v/>
      </c>
      <c r="E690" t="str">
        <f>IFERROR(VLOOKUP($A690,图纸材料表!$A:$E,COLUMN(图纸材料表!E688),1),"")</f>
        <v/>
      </c>
    </row>
    <row r="691" spans="1:5">
      <c r="A691" t="str">
        <f>IF(ROW()-2&lt;=COUNT(图纸材料表!B:B),ROW()-2,"")</f>
        <v/>
      </c>
      <c r="B691" t="str">
        <f>IFERROR(VLOOKUP($A691,图纸材料表!$A:$E,COLUMN(图纸材料表!B689),1),"")</f>
        <v/>
      </c>
      <c r="C691" t="str">
        <f>IFERROR(VLOOKUP($A691,图纸材料表!$A:$E,COLUMN(图纸材料表!C689),1),"")</f>
        <v/>
      </c>
      <c r="D691" t="str">
        <f>IFERROR(VLOOKUP($A691,图纸材料表!$A:$E,COLUMN(图纸材料表!D689),1),"")</f>
        <v/>
      </c>
      <c r="E691" t="str">
        <f>IFERROR(VLOOKUP($A691,图纸材料表!$A:$E,COLUMN(图纸材料表!E689),1),"")</f>
        <v/>
      </c>
    </row>
    <row r="692" spans="1:5">
      <c r="A692" t="str">
        <f>IF(ROW()-2&lt;=COUNT(图纸材料表!B:B),ROW()-2,"")</f>
        <v/>
      </c>
      <c r="B692" t="str">
        <f>IFERROR(VLOOKUP($A692,图纸材料表!$A:$E,COLUMN(图纸材料表!B690),1),"")</f>
        <v/>
      </c>
      <c r="C692" t="str">
        <f>IFERROR(VLOOKUP($A692,图纸材料表!$A:$E,COLUMN(图纸材料表!C690),1),"")</f>
        <v/>
      </c>
      <c r="D692" t="str">
        <f>IFERROR(VLOOKUP($A692,图纸材料表!$A:$E,COLUMN(图纸材料表!D690),1),"")</f>
        <v/>
      </c>
      <c r="E692" t="str">
        <f>IFERROR(VLOOKUP($A692,图纸材料表!$A:$E,COLUMN(图纸材料表!E690),1),"")</f>
        <v/>
      </c>
    </row>
    <row r="693" spans="1:5">
      <c r="A693" t="str">
        <f>IF(ROW()-2&lt;=COUNT(图纸材料表!B:B),ROW()-2,"")</f>
        <v/>
      </c>
      <c r="B693" t="str">
        <f>IFERROR(VLOOKUP($A693,图纸材料表!$A:$E,COLUMN(图纸材料表!B691),1),"")</f>
        <v/>
      </c>
      <c r="C693" t="str">
        <f>IFERROR(VLOOKUP($A693,图纸材料表!$A:$E,COLUMN(图纸材料表!C691),1),"")</f>
        <v/>
      </c>
      <c r="D693" t="str">
        <f>IFERROR(VLOOKUP($A693,图纸材料表!$A:$E,COLUMN(图纸材料表!D691),1),"")</f>
        <v/>
      </c>
      <c r="E693" t="str">
        <f>IFERROR(VLOOKUP($A693,图纸材料表!$A:$E,COLUMN(图纸材料表!E691),1),"")</f>
        <v/>
      </c>
    </row>
    <row r="694" spans="1:5">
      <c r="A694" t="str">
        <f>IF(ROW()-2&lt;=COUNT(图纸材料表!B:B),ROW()-2,"")</f>
        <v/>
      </c>
      <c r="B694" t="str">
        <f>IFERROR(VLOOKUP($A694,图纸材料表!$A:$E,COLUMN(图纸材料表!B692),1),"")</f>
        <v/>
      </c>
      <c r="C694" t="str">
        <f>IFERROR(VLOOKUP($A694,图纸材料表!$A:$E,COLUMN(图纸材料表!C692),1),"")</f>
        <v/>
      </c>
      <c r="D694" t="str">
        <f>IFERROR(VLOOKUP($A694,图纸材料表!$A:$E,COLUMN(图纸材料表!D692),1),"")</f>
        <v/>
      </c>
      <c r="E694" t="str">
        <f>IFERROR(VLOOKUP($A694,图纸材料表!$A:$E,COLUMN(图纸材料表!E692),1),"")</f>
        <v/>
      </c>
    </row>
    <row r="695" spans="1:5">
      <c r="A695" t="str">
        <f>IF(ROW()-2&lt;=COUNT(图纸材料表!B:B),ROW()-2,"")</f>
        <v/>
      </c>
      <c r="B695" t="str">
        <f>IFERROR(VLOOKUP($A695,图纸材料表!$A:$E,COLUMN(图纸材料表!B693),1),"")</f>
        <v/>
      </c>
      <c r="C695" t="str">
        <f>IFERROR(VLOOKUP($A695,图纸材料表!$A:$E,COLUMN(图纸材料表!C693),1),"")</f>
        <v/>
      </c>
      <c r="D695" t="str">
        <f>IFERROR(VLOOKUP($A695,图纸材料表!$A:$E,COLUMN(图纸材料表!D693),1),"")</f>
        <v/>
      </c>
      <c r="E695" t="str">
        <f>IFERROR(VLOOKUP($A695,图纸材料表!$A:$E,COLUMN(图纸材料表!E693),1),"")</f>
        <v/>
      </c>
    </row>
    <row r="696" spans="1:5">
      <c r="A696" t="str">
        <f>IF(ROW()-2&lt;=COUNT(图纸材料表!B:B),ROW()-2,"")</f>
        <v/>
      </c>
      <c r="B696" t="str">
        <f>IFERROR(VLOOKUP($A696,图纸材料表!$A:$E,COLUMN(图纸材料表!B694),1),"")</f>
        <v/>
      </c>
      <c r="C696" t="str">
        <f>IFERROR(VLOOKUP($A696,图纸材料表!$A:$E,COLUMN(图纸材料表!C694),1),"")</f>
        <v/>
      </c>
      <c r="D696" t="str">
        <f>IFERROR(VLOOKUP($A696,图纸材料表!$A:$E,COLUMN(图纸材料表!D694),1),"")</f>
        <v/>
      </c>
      <c r="E696" t="str">
        <f>IFERROR(VLOOKUP($A696,图纸材料表!$A:$E,COLUMN(图纸材料表!E694),1),"")</f>
        <v/>
      </c>
    </row>
    <row r="697" spans="1:5">
      <c r="A697" t="str">
        <f>IF(ROW()-2&lt;=COUNT(图纸材料表!B:B),ROW()-2,"")</f>
        <v/>
      </c>
      <c r="B697" t="str">
        <f>IFERROR(VLOOKUP($A697,图纸材料表!$A:$E,COLUMN(图纸材料表!B695),1),"")</f>
        <v/>
      </c>
      <c r="C697" t="str">
        <f>IFERROR(VLOOKUP($A697,图纸材料表!$A:$E,COLUMN(图纸材料表!C695),1),"")</f>
        <v/>
      </c>
      <c r="D697" t="str">
        <f>IFERROR(VLOOKUP($A697,图纸材料表!$A:$E,COLUMN(图纸材料表!D695),1),"")</f>
        <v/>
      </c>
      <c r="E697" t="str">
        <f>IFERROR(VLOOKUP($A697,图纸材料表!$A:$E,COLUMN(图纸材料表!E695),1),"")</f>
        <v/>
      </c>
    </row>
    <row r="698" spans="1:5">
      <c r="A698" t="str">
        <f>IF(ROW()-2&lt;=COUNT(图纸材料表!B:B),ROW()-2,"")</f>
        <v/>
      </c>
      <c r="B698" t="str">
        <f>IFERROR(VLOOKUP($A698,图纸材料表!$A:$E,COLUMN(图纸材料表!B696),1),"")</f>
        <v/>
      </c>
      <c r="C698" t="str">
        <f>IFERROR(VLOOKUP($A698,图纸材料表!$A:$E,COLUMN(图纸材料表!C696),1),"")</f>
        <v/>
      </c>
      <c r="D698" t="str">
        <f>IFERROR(VLOOKUP($A698,图纸材料表!$A:$E,COLUMN(图纸材料表!D696),1),"")</f>
        <v/>
      </c>
      <c r="E698" t="str">
        <f>IFERROR(VLOOKUP($A698,图纸材料表!$A:$E,COLUMN(图纸材料表!E696),1),"")</f>
        <v/>
      </c>
    </row>
    <row r="699" spans="1:5">
      <c r="A699" t="str">
        <f>IF(ROW()-2&lt;=COUNT(图纸材料表!B:B),ROW()-2,"")</f>
        <v/>
      </c>
      <c r="B699" t="str">
        <f>IFERROR(VLOOKUP($A699,图纸材料表!$A:$E,COLUMN(图纸材料表!B697),1),"")</f>
        <v/>
      </c>
      <c r="C699" t="str">
        <f>IFERROR(VLOOKUP($A699,图纸材料表!$A:$E,COLUMN(图纸材料表!C697),1),"")</f>
        <v/>
      </c>
      <c r="D699" t="str">
        <f>IFERROR(VLOOKUP($A699,图纸材料表!$A:$E,COLUMN(图纸材料表!D697),1),"")</f>
        <v/>
      </c>
      <c r="E699" t="str">
        <f>IFERROR(VLOOKUP($A699,图纸材料表!$A:$E,COLUMN(图纸材料表!E697),1),"")</f>
        <v/>
      </c>
    </row>
    <row r="700" spans="1:5">
      <c r="A700" t="str">
        <f>IF(ROW()-2&lt;=COUNT(图纸材料表!B:B),ROW()-2,"")</f>
        <v/>
      </c>
      <c r="B700" t="str">
        <f>IFERROR(VLOOKUP($A700,图纸材料表!$A:$E,COLUMN(图纸材料表!B698),1),"")</f>
        <v/>
      </c>
      <c r="C700" t="str">
        <f>IFERROR(VLOOKUP($A700,图纸材料表!$A:$E,COLUMN(图纸材料表!C698),1),"")</f>
        <v/>
      </c>
      <c r="D700" t="str">
        <f>IFERROR(VLOOKUP($A700,图纸材料表!$A:$E,COLUMN(图纸材料表!D698),1),"")</f>
        <v/>
      </c>
      <c r="E700" t="str">
        <f>IFERROR(VLOOKUP($A700,图纸材料表!$A:$E,COLUMN(图纸材料表!E698),1),"")</f>
        <v/>
      </c>
    </row>
    <row r="701" spans="1:5">
      <c r="A701" t="str">
        <f>IF(ROW()-2&lt;=COUNT(图纸材料表!B:B),ROW()-2,"")</f>
        <v/>
      </c>
      <c r="B701" t="str">
        <f>IFERROR(VLOOKUP($A701,图纸材料表!$A:$E,COLUMN(图纸材料表!B699),1),"")</f>
        <v/>
      </c>
      <c r="C701" t="str">
        <f>IFERROR(VLOOKUP($A701,图纸材料表!$A:$E,COLUMN(图纸材料表!C699),1),"")</f>
        <v/>
      </c>
      <c r="D701" t="str">
        <f>IFERROR(VLOOKUP($A701,图纸材料表!$A:$E,COLUMN(图纸材料表!D699),1),"")</f>
        <v/>
      </c>
      <c r="E701" t="str">
        <f>IFERROR(VLOOKUP($A701,图纸材料表!$A:$E,COLUMN(图纸材料表!E699),1),"")</f>
        <v/>
      </c>
    </row>
    <row r="702" spans="1:5">
      <c r="A702" t="str">
        <f>IF(ROW()-2&lt;=COUNT(图纸材料表!B:B),ROW()-2,"")</f>
        <v/>
      </c>
      <c r="B702" t="str">
        <f>IFERROR(VLOOKUP($A702,图纸材料表!$A:$E,COLUMN(图纸材料表!B700),1),"")</f>
        <v/>
      </c>
      <c r="C702" t="str">
        <f>IFERROR(VLOOKUP($A702,图纸材料表!$A:$E,COLUMN(图纸材料表!C700),1),"")</f>
        <v/>
      </c>
      <c r="D702" t="str">
        <f>IFERROR(VLOOKUP($A702,图纸材料表!$A:$E,COLUMN(图纸材料表!D700),1),"")</f>
        <v/>
      </c>
      <c r="E702" t="str">
        <f>IFERROR(VLOOKUP($A702,图纸材料表!$A:$E,COLUMN(图纸材料表!E700),1),"")</f>
        <v/>
      </c>
    </row>
    <row r="703" spans="1:5">
      <c r="A703" t="str">
        <f>IF(ROW()-2&lt;=COUNT(图纸材料表!B:B),ROW()-2,"")</f>
        <v/>
      </c>
      <c r="B703" t="str">
        <f>IFERROR(VLOOKUP($A703,图纸材料表!$A:$E,COLUMN(图纸材料表!B701),1),"")</f>
        <v/>
      </c>
      <c r="C703" t="str">
        <f>IFERROR(VLOOKUP($A703,图纸材料表!$A:$E,COLUMN(图纸材料表!C701),1),"")</f>
        <v/>
      </c>
      <c r="D703" t="str">
        <f>IFERROR(VLOOKUP($A703,图纸材料表!$A:$E,COLUMN(图纸材料表!D701),1),"")</f>
        <v/>
      </c>
      <c r="E703" t="str">
        <f>IFERROR(VLOOKUP($A703,图纸材料表!$A:$E,COLUMN(图纸材料表!E701),1),"")</f>
        <v/>
      </c>
    </row>
  </sheetData>
  <phoneticPr fontId="1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topLeftCell="Q1" workbookViewId="0">
      <selection activeCell="W30" sqref="W30"/>
    </sheetView>
  </sheetViews>
  <sheetFormatPr defaultColWidth="9" defaultRowHeight="14.25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>
      <c r="A1" t="s">
        <v>658</v>
      </c>
      <c r="B1" t="s">
        <v>648</v>
      </c>
      <c r="C1" t="s">
        <v>647</v>
      </c>
      <c r="D1" t="s">
        <v>1070</v>
      </c>
      <c r="E1" t="s">
        <v>8</v>
      </c>
      <c r="F1" t="s">
        <v>641</v>
      </c>
      <c r="G1" t="s">
        <v>649</v>
      </c>
      <c r="H1" t="s">
        <v>52</v>
      </c>
      <c r="I1" t="s">
        <v>1071</v>
      </c>
      <c r="J1" t="s">
        <v>668</v>
      </c>
      <c r="K1" t="s">
        <v>1072</v>
      </c>
      <c r="L1" t="s">
        <v>1008</v>
      </c>
      <c r="M1" t="s">
        <v>1073</v>
      </c>
      <c r="N1" t="s">
        <v>62</v>
      </c>
      <c r="O1" t="s">
        <v>63</v>
      </c>
      <c r="P1" t="s">
        <v>64</v>
      </c>
      <c r="Q1" t="s">
        <v>1074</v>
      </c>
      <c r="R1" t="s">
        <v>1055</v>
      </c>
      <c r="S1" t="s">
        <v>1017</v>
      </c>
      <c r="T1" t="s">
        <v>1023</v>
      </c>
      <c r="U1" t="s">
        <v>1024</v>
      </c>
      <c r="V1" t="s">
        <v>1025</v>
      </c>
      <c r="W1" t="s">
        <v>1026</v>
      </c>
    </row>
    <row r="2" spans="1:23">
      <c r="A2" t="s">
        <v>658</v>
      </c>
      <c r="B2" t="s">
        <v>1058</v>
      </c>
      <c r="C2" t="s">
        <v>662</v>
      </c>
      <c r="D2" t="s">
        <v>1052</v>
      </c>
      <c r="E2" t="s">
        <v>756</v>
      </c>
      <c r="F2" t="s">
        <v>661</v>
      </c>
      <c r="G2" t="s">
        <v>1059</v>
      </c>
      <c r="H2" t="s">
        <v>1060</v>
      </c>
      <c r="I2" t="s">
        <v>755</v>
      </c>
      <c r="J2" t="s">
        <v>1053</v>
      </c>
      <c r="K2" t="s">
        <v>1007</v>
      </c>
      <c r="L2" t="s">
        <v>1029</v>
      </c>
      <c r="M2" t="s">
        <v>1009</v>
      </c>
      <c r="N2" t="s">
        <v>1064</v>
      </c>
      <c r="O2" t="s">
        <v>1065</v>
      </c>
      <c r="P2" t="s">
        <v>1066</v>
      </c>
      <c r="Q2" t="s">
        <v>1075</v>
      </c>
      <c r="R2" t="s">
        <v>1056</v>
      </c>
      <c r="S2" t="s">
        <v>758</v>
      </c>
      <c r="T2" t="s">
        <v>1076</v>
      </c>
      <c r="U2" t="s">
        <v>1077</v>
      </c>
      <c r="V2" t="s">
        <v>1078</v>
      </c>
      <c r="W2" t="s">
        <v>1079</v>
      </c>
    </row>
    <row r="3" spans="1:23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2601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>
      <c r="A4" t="str">
        <f>装饰表!B4</f>
        <v>1100002</v>
      </c>
      <c r="B4">
        <f>装饰表!Q4</f>
        <v>100</v>
      </c>
      <c r="C4" t="str">
        <f>装饰表!W4</f>
        <v>书桌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66" si="0">ROW()-2</f>
        <v>2</v>
      </c>
      <c r="S4">
        <f>装饰表!Z4</f>
        <v>2602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2603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>
      <c r="A6" t="str">
        <f>装饰表!B6</f>
        <v>1213004</v>
      </c>
      <c r="B6">
        <f>装饰表!Q6</f>
        <v>300</v>
      </c>
      <c r="C6" t="str">
        <f>装饰表!W6</f>
        <v>棕色沙发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2604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>
      <c r="A7" t="str">
        <f>装饰表!B7</f>
        <v>1100005</v>
      </c>
      <c r="B7">
        <f>装饰表!Q7</f>
        <v>100</v>
      </c>
      <c r="C7" t="str">
        <f>装饰表!W7</f>
        <v>梳妆台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2605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2606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>
      <c r="A9" t="str">
        <f>装饰表!B9</f>
        <v>1212007</v>
      </c>
      <c r="B9">
        <f>装饰表!Q9</f>
        <v>300</v>
      </c>
      <c r="C9" t="str">
        <f>装饰表!W9</f>
        <v>长椅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2607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2608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>
      <c r="A11" t="str">
        <f>装饰表!B11</f>
        <v>3200009</v>
      </c>
      <c r="B11">
        <f>装饰表!Q11</f>
        <v>100</v>
      </c>
      <c r="C11" t="str">
        <f>装饰表!W11</f>
        <v>洗手池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2609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>
      <c r="A12" t="str">
        <f>装饰表!B12</f>
        <v>3200010</v>
      </c>
      <c r="B12">
        <f>装饰表!Q12</f>
        <v>100</v>
      </c>
      <c r="C12" t="str">
        <f>装饰表!W12</f>
        <v>燃气灶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2610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2611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>
      <c r="A14" t="str">
        <f>装饰表!B14</f>
        <v>1213012</v>
      </c>
      <c r="B14">
        <f>装饰表!Q14</f>
        <v>400</v>
      </c>
      <c r="C14" t="str">
        <f>装饰表!W14</f>
        <v>长扶手椅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2612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>
      <c r="A15" t="str">
        <f>装饰表!B15</f>
        <v>1213013</v>
      </c>
      <c r="B15">
        <f>装饰表!Q15</f>
        <v>300</v>
      </c>
      <c r="C15" t="str">
        <f>装饰表!W15</f>
        <v>蓝白沙发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2613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>
      <c r="A16" t="str">
        <f>装饰表!B16</f>
        <v>1213014</v>
      </c>
      <c r="B16">
        <f>装饰表!Q16</f>
        <v>300</v>
      </c>
      <c r="C16" t="str">
        <f>装饰表!W16</f>
        <v>白色沙发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2614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>
      <c r="A17" t="str">
        <f>装饰表!B17</f>
        <v>1213015</v>
      </c>
      <c r="B17">
        <f>装饰表!Q17</f>
        <v>200</v>
      </c>
      <c r="C17" t="str">
        <f>装饰表!W17</f>
        <v>单人蓝白沙发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2615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>
      <c r="A18" t="str">
        <f>装饰表!B18</f>
        <v>1213016</v>
      </c>
      <c r="B18">
        <f>装饰表!Q18</f>
        <v>200</v>
      </c>
      <c r="C18" t="str">
        <f>装饰表!W18</f>
        <v>单人白色沙发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2616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>
      <c r="A19" t="str">
        <f>装饰表!B19</f>
        <v>1212017</v>
      </c>
      <c r="B19">
        <f>装饰表!Q19</f>
        <v>200</v>
      </c>
      <c r="C19" t="str">
        <f>装饰表!W19</f>
        <v>绿色椅子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2617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>
      <c r="A20" t="str">
        <f>装饰表!B20</f>
        <v>3212018</v>
      </c>
      <c r="B20">
        <f>装饰表!Q20</f>
        <v>200</v>
      </c>
      <c r="C20" t="str">
        <f>装饰表!W20</f>
        <v>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2618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2619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>
      <c r="A22" t="str">
        <f>装饰表!B22</f>
        <v>1212020</v>
      </c>
      <c r="B22">
        <f>装饰表!Q22</f>
        <v>200</v>
      </c>
      <c r="C22" t="str">
        <f>装饰表!W22</f>
        <v>红色椅子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2620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>
      <c r="A23" t="str">
        <f>装饰表!B23</f>
        <v>1213021</v>
      </c>
      <c r="B23">
        <f>装饰表!Q23</f>
        <v>300</v>
      </c>
      <c r="C23" t="str">
        <f>装饰表!W23</f>
        <v>黑色沙发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2621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>
      <c r="A24" t="str">
        <f>装饰表!B24</f>
        <v>1212022</v>
      </c>
      <c r="B24">
        <f>装饰表!Q24</f>
        <v>200</v>
      </c>
      <c r="C24" t="str">
        <f>装饰表!W24</f>
        <v>棕色椅子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2622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>
      <c r="A25" t="str">
        <f>装饰表!B25</f>
        <v>1212023</v>
      </c>
      <c r="B25">
        <f>装饰表!Q25</f>
        <v>200</v>
      </c>
      <c r="C25" t="str">
        <f>装饰表!W25</f>
        <v>黑色椅子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2623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>
      <c r="A26" t="str">
        <f>装饰表!B26</f>
        <v>1213024</v>
      </c>
      <c r="B26">
        <f>装饰表!Q26</f>
        <v>300</v>
      </c>
      <c r="C26" t="str">
        <f>装饰表!W26</f>
        <v>爱心沙发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2624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>
      <c r="A27" t="str">
        <f>装饰表!B27</f>
        <v>1213025</v>
      </c>
      <c r="B27">
        <f>装饰表!Q27</f>
        <v>400</v>
      </c>
      <c r="C27" t="str">
        <f>装饰表!W27</f>
        <v>绿色长凳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2625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>
      <c r="A28" t="str">
        <f>装饰表!B28</f>
        <v>1213026</v>
      </c>
      <c r="B28">
        <f>装饰表!Q28</f>
        <v>400</v>
      </c>
      <c r="C28" t="str">
        <f>装饰表!W28</f>
        <v>黄色长凳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2626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>
      <c r="A29" t="str">
        <f>装饰表!B29</f>
        <v>1213027</v>
      </c>
      <c r="B29">
        <f>装饰表!Q29</f>
        <v>400</v>
      </c>
      <c r="C29" t="str">
        <f>装饰表!W29</f>
        <v>棕色长凳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2627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  <row r="30" spans="1:23">
      <c r="A30" t="str">
        <f>装饰表!B30</f>
        <v>1100028</v>
      </c>
      <c r="B30">
        <f>装饰表!Q30</f>
        <v>100</v>
      </c>
      <c r="C30" t="str">
        <f>装饰表!W30</f>
        <v>棕色长凳</v>
      </c>
      <c r="D30" s="1">
        <v>28</v>
      </c>
      <c r="E30">
        <f>装饰表!R30</f>
        <v>1</v>
      </c>
      <c r="F30">
        <f>装饰表!N30</f>
        <v>1</v>
      </c>
      <c r="G30">
        <f>装饰表!O30</f>
        <v>100</v>
      </c>
      <c r="H30">
        <f>装饰表!P30</f>
        <v>1</v>
      </c>
      <c r="I30">
        <f>装饰表!V30</f>
        <v>2001</v>
      </c>
      <c r="J30" s="7" t="str">
        <f>装饰表!AB30</f>
        <v>set:blockcity_items.json image:g1047_prop_2001</v>
      </c>
      <c r="K30" t="str">
        <f>装饰表!C30</f>
        <v>g1047_chairs.actor</v>
      </c>
      <c r="L30" t="str">
        <f>装饰表!D30</f>
        <v>body</v>
      </c>
      <c r="M30">
        <f>装饰表!E30</f>
        <v>2001</v>
      </c>
      <c r="N30">
        <f>装饰表!K30</f>
        <v>1</v>
      </c>
      <c r="O30">
        <f>装饰表!L30</f>
        <v>1</v>
      </c>
      <c r="P30">
        <f>装饰表!M30</f>
        <v>2</v>
      </c>
      <c r="Q30">
        <f>装饰表!G30</f>
        <v>0</v>
      </c>
      <c r="R30">
        <f t="shared" si="0"/>
        <v>28</v>
      </c>
      <c r="S30">
        <f>装饰表!Z30</f>
        <v>2628</v>
      </c>
      <c r="T30" t="str">
        <f>装饰表!AH30</f>
        <v>gui_blockcity_sit_down</v>
      </c>
      <c r="U30" t="str">
        <f>装饰表!AI30</f>
        <v>gui_blockcity_stand_up</v>
      </c>
      <c r="V30" t="str">
        <f>装饰表!AJ30</f>
        <v>@@@</v>
      </c>
      <c r="W30" t="str">
        <f>装饰表!AK30</f>
        <v>set:blockcity_main_tip.json image:mini_tip_pre</v>
      </c>
    </row>
    <row r="31" spans="1:23">
      <c r="A31" t="str">
        <f>装饰表!B31</f>
        <v>1100029</v>
      </c>
      <c r="B31">
        <f>装饰表!Q31</f>
        <v>100</v>
      </c>
      <c r="C31" t="str">
        <f>装饰表!W31</f>
        <v>棕色长凳</v>
      </c>
      <c r="D31" s="1">
        <v>29</v>
      </c>
      <c r="E31">
        <f>装饰表!R31</f>
        <v>1</v>
      </c>
      <c r="F31">
        <f>装饰表!N31</f>
        <v>1</v>
      </c>
      <c r="G31">
        <f>装饰表!O31</f>
        <v>100</v>
      </c>
      <c r="H31">
        <f>装饰表!P31</f>
        <v>1</v>
      </c>
      <c r="I31">
        <f>装饰表!V31</f>
        <v>2002</v>
      </c>
      <c r="J31" s="7" t="str">
        <f>装饰表!AB31</f>
        <v>set:blockcity_items.json image:g1047_prop_2002</v>
      </c>
      <c r="K31" t="str">
        <f>装饰表!C31</f>
        <v>g1047_chairs.actor</v>
      </c>
      <c r="L31" t="str">
        <f>装饰表!D31</f>
        <v>body</v>
      </c>
      <c r="M31">
        <f>装饰表!E31</f>
        <v>2002</v>
      </c>
      <c r="N31">
        <f>装饰表!K31</f>
        <v>1</v>
      </c>
      <c r="O31">
        <f>装饰表!L31</f>
        <v>1</v>
      </c>
      <c r="P31">
        <f>装饰表!M31</f>
        <v>2</v>
      </c>
      <c r="Q31">
        <f>装饰表!G31</f>
        <v>0</v>
      </c>
      <c r="R31">
        <f t="shared" si="0"/>
        <v>29</v>
      </c>
      <c r="S31">
        <f>装饰表!Z31</f>
        <v>2629</v>
      </c>
      <c r="T31" t="str">
        <f>装饰表!AH31</f>
        <v>gui_blockcity_sit_down</v>
      </c>
      <c r="U31" t="str">
        <f>装饰表!AI31</f>
        <v>gui_blockcity_stand_up</v>
      </c>
      <c r="V31" t="str">
        <f>装饰表!AJ31</f>
        <v>@@@</v>
      </c>
      <c r="W31" t="str">
        <f>装饰表!AK31</f>
        <v>set:blockcity_main_tip.json image:mini_tip_pre</v>
      </c>
    </row>
    <row r="32" spans="1:23">
      <c r="A32" t="str">
        <f>装饰表!B32</f>
        <v>1100030</v>
      </c>
      <c r="B32">
        <f>装饰表!Q32</f>
        <v>100</v>
      </c>
      <c r="C32" t="str">
        <f>装饰表!W32</f>
        <v>棕色长凳</v>
      </c>
      <c r="D32" s="1">
        <v>30</v>
      </c>
      <c r="E32">
        <f>装饰表!R32</f>
        <v>1</v>
      </c>
      <c r="F32">
        <f>装饰表!N32</f>
        <v>1</v>
      </c>
      <c r="G32">
        <f>装饰表!O32</f>
        <v>100</v>
      </c>
      <c r="H32">
        <f>装饰表!P32</f>
        <v>1</v>
      </c>
      <c r="I32">
        <f>装饰表!V32</f>
        <v>2003</v>
      </c>
      <c r="J32" s="7" t="str">
        <f>装饰表!AB32</f>
        <v>set:blockcity_items.json image:g1047_prop_2003</v>
      </c>
      <c r="K32" t="str">
        <f>装饰表!C32</f>
        <v>g1047_chairs.actor</v>
      </c>
      <c r="L32" t="str">
        <f>装饰表!D32</f>
        <v>body</v>
      </c>
      <c r="M32">
        <f>装饰表!E32</f>
        <v>2003</v>
      </c>
      <c r="N32">
        <f>装饰表!K32</f>
        <v>1</v>
      </c>
      <c r="O32">
        <f>装饰表!L32</f>
        <v>1</v>
      </c>
      <c r="P32">
        <f>装饰表!M32</f>
        <v>2</v>
      </c>
      <c r="Q32">
        <f>装饰表!G32</f>
        <v>0</v>
      </c>
      <c r="R32">
        <f t="shared" si="0"/>
        <v>30</v>
      </c>
      <c r="S32">
        <f>装饰表!Z32</f>
        <v>2630</v>
      </c>
      <c r="T32" t="str">
        <f>装饰表!AH32</f>
        <v>gui_blockcity_sit_down</v>
      </c>
      <c r="U32" t="str">
        <f>装饰表!AI32</f>
        <v>gui_blockcity_stand_up</v>
      </c>
      <c r="V32" t="str">
        <f>装饰表!AJ32</f>
        <v>@@@</v>
      </c>
      <c r="W32" t="str">
        <f>装饰表!AK32</f>
        <v>set:blockcity_main_tip.json image:mini_tip_pre</v>
      </c>
    </row>
    <row r="33" spans="1:23">
      <c r="A33" t="str">
        <f>装饰表!B33</f>
        <v>1100031</v>
      </c>
      <c r="B33">
        <f>装饰表!Q33</f>
        <v>100</v>
      </c>
      <c r="C33" t="str">
        <f>装饰表!W33</f>
        <v>棕色长凳</v>
      </c>
      <c r="D33" s="1">
        <v>31</v>
      </c>
      <c r="E33">
        <f>装饰表!R33</f>
        <v>1</v>
      </c>
      <c r="F33">
        <f>装饰表!N33</f>
        <v>1</v>
      </c>
      <c r="G33">
        <f>装饰表!O33</f>
        <v>100</v>
      </c>
      <c r="H33">
        <f>装饰表!P33</f>
        <v>1</v>
      </c>
      <c r="I33">
        <f>装饰表!V33</f>
        <v>2004</v>
      </c>
      <c r="J33" s="7" t="str">
        <f>装饰表!AB33</f>
        <v>set:blockcity_items.json image:g1047_prop_2004</v>
      </c>
      <c r="K33" t="str">
        <f>装饰表!C33</f>
        <v>g1047_chairs.actor</v>
      </c>
      <c r="L33" t="str">
        <f>装饰表!D33</f>
        <v>body</v>
      </c>
      <c r="M33">
        <f>装饰表!E33</f>
        <v>2004</v>
      </c>
      <c r="N33">
        <f>装饰表!K33</f>
        <v>1</v>
      </c>
      <c r="O33">
        <f>装饰表!L33</f>
        <v>1</v>
      </c>
      <c r="P33">
        <f>装饰表!M33</f>
        <v>2</v>
      </c>
      <c r="Q33">
        <f>装饰表!G33</f>
        <v>0</v>
      </c>
      <c r="R33">
        <f t="shared" si="0"/>
        <v>31</v>
      </c>
      <c r="S33">
        <f>装饰表!Z33</f>
        <v>2631</v>
      </c>
      <c r="T33" t="str">
        <f>装饰表!AH33</f>
        <v>gui_blockcity_sit_down</v>
      </c>
      <c r="U33" t="str">
        <f>装饰表!AI33</f>
        <v>gui_blockcity_stand_up</v>
      </c>
      <c r="V33" t="str">
        <f>装饰表!AJ33</f>
        <v>@@@</v>
      </c>
      <c r="W33" t="str">
        <f>装饰表!AK33</f>
        <v>set:blockcity_main_tip.json image:mini_tip_pre</v>
      </c>
    </row>
    <row r="34" spans="1:23">
      <c r="A34" t="str">
        <f>装饰表!B34</f>
        <v>1100032</v>
      </c>
      <c r="B34">
        <f>装饰表!Q34</f>
        <v>100</v>
      </c>
      <c r="C34" t="str">
        <f>装饰表!W34</f>
        <v>棕色长凳</v>
      </c>
      <c r="D34" s="1">
        <v>32</v>
      </c>
      <c r="E34">
        <f>装饰表!R34</f>
        <v>1</v>
      </c>
      <c r="F34">
        <f>装饰表!N34</f>
        <v>1</v>
      </c>
      <c r="G34">
        <f>装饰表!O34</f>
        <v>100</v>
      </c>
      <c r="H34">
        <f>装饰表!P34</f>
        <v>1</v>
      </c>
      <c r="I34">
        <f>装饰表!V34</f>
        <v>2006</v>
      </c>
      <c r="J34" s="7" t="str">
        <f>装饰表!AB34</f>
        <v>set:blockcity_items.json image:g1047_prop_2006</v>
      </c>
      <c r="K34" t="str">
        <f>装饰表!C34</f>
        <v>g1047_chairs.actor</v>
      </c>
      <c r="L34" t="str">
        <f>装饰表!D34</f>
        <v>body</v>
      </c>
      <c r="M34">
        <f>装饰表!E34</f>
        <v>2006</v>
      </c>
      <c r="N34">
        <f>装饰表!K34</f>
        <v>1</v>
      </c>
      <c r="O34">
        <f>装饰表!L34</f>
        <v>1</v>
      </c>
      <c r="P34">
        <f>装饰表!M34</f>
        <v>2</v>
      </c>
      <c r="Q34">
        <f>装饰表!G34</f>
        <v>0</v>
      </c>
      <c r="R34">
        <f t="shared" si="0"/>
        <v>32</v>
      </c>
      <c r="S34">
        <f>装饰表!Z34</f>
        <v>2633</v>
      </c>
      <c r="T34" t="str">
        <f>装饰表!AH34</f>
        <v>gui_blockcity_sit_down</v>
      </c>
      <c r="U34" t="str">
        <f>装饰表!AI34</f>
        <v>gui_blockcity_stand_up</v>
      </c>
      <c r="V34" t="str">
        <f>装饰表!AJ34</f>
        <v>@@@</v>
      </c>
      <c r="W34" t="str">
        <f>装饰表!AK34</f>
        <v>set:blockcity_main_tip.json image:mini_tip_pre</v>
      </c>
    </row>
    <row r="35" spans="1:23">
      <c r="A35" t="str">
        <f>装饰表!B35</f>
        <v>1100033</v>
      </c>
      <c r="B35">
        <f>装饰表!Q35</f>
        <v>100</v>
      </c>
      <c r="C35" t="str">
        <f>装饰表!W35</f>
        <v>棕色长凳</v>
      </c>
      <c r="D35" s="1">
        <v>33</v>
      </c>
      <c r="E35">
        <f>装饰表!R35</f>
        <v>1</v>
      </c>
      <c r="F35">
        <f>装饰表!N35</f>
        <v>1</v>
      </c>
      <c r="G35">
        <f>装饰表!O35</f>
        <v>100</v>
      </c>
      <c r="H35">
        <f>装饰表!P35</f>
        <v>1</v>
      </c>
      <c r="I35">
        <f>装饰表!V35</f>
        <v>2007</v>
      </c>
      <c r="J35" s="7" t="str">
        <f>装饰表!AB35</f>
        <v>set:blockcity_items.json image:g1047_prop_2007</v>
      </c>
      <c r="K35" t="str">
        <f>装饰表!C35</f>
        <v>g1047_chairs.actor</v>
      </c>
      <c r="L35" t="str">
        <f>装饰表!D35</f>
        <v>body</v>
      </c>
      <c r="M35">
        <f>装饰表!E35</f>
        <v>2007</v>
      </c>
      <c r="N35">
        <f>装饰表!K35</f>
        <v>1</v>
      </c>
      <c r="O35">
        <f>装饰表!L35</f>
        <v>1</v>
      </c>
      <c r="P35">
        <f>装饰表!M35</f>
        <v>2</v>
      </c>
      <c r="Q35">
        <f>装饰表!G35</f>
        <v>0</v>
      </c>
      <c r="R35">
        <f t="shared" si="0"/>
        <v>33</v>
      </c>
      <c r="S35">
        <f>装饰表!Z35</f>
        <v>2634</v>
      </c>
      <c r="T35" t="str">
        <f>装饰表!AH35</f>
        <v>gui_blockcity_sit_down</v>
      </c>
      <c r="U35" t="str">
        <f>装饰表!AI35</f>
        <v>gui_blockcity_stand_up</v>
      </c>
      <c r="V35" t="str">
        <f>装饰表!AJ35</f>
        <v>@@@</v>
      </c>
      <c r="W35" t="str">
        <f>装饰表!AK35</f>
        <v>set:blockcity_main_tip.json image:mini_tip_pre</v>
      </c>
    </row>
    <row r="36" spans="1:23">
      <c r="A36" t="str">
        <f>装饰表!B36</f>
        <v>1100034</v>
      </c>
      <c r="B36">
        <f>装饰表!Q36</f>
        <v>100</v>
      </c>
      <c r="C36" t="str">
        <f>装饰表!W36</f>
        <v>棕色长凳</v>
      </c>
      <c r="D36" s="1">
        <v>34</v>
      </c>
      <c r="E36">
        <f>装饰表!R36</f>
        <v>1</v>
      </c>
      <c r="F36">
        <f>装饰表!N36</f>
        <v>1</v>
      </c>
      <c r="G36">
        <f>装饰表!O36</f>
        <v>100</v>
      </c>
      <c r="H36">
        <f>装饰表!P36</f>
        <v>1</v>
      </c>
      <c r="I36">
        <f>装饰表!V36</f>
        <v>2008</v>
      </c>
      <c r="J36" s="7" t="str">
        <f>装饰表!AB36</f>
        <v>set:blockcity_items.json image:g1047_prop_2008</v>
      </c>
      <c r="K36" t="str">
        <f>装饰表!C36</f>
        <v>g1047_chairs.actor</v>
      </c>
      <c r="L36" t="str">
        <f>装饰表!D36</f>
        <v>body</v>
      </c>
      <c r="M36">
        <f>装饰表!E36</f>
        <v>2008</v>
      </c>
      <c r="N36">
        <f>装饰表!K36</f>
        <v>1</v>
      </c>
      <c r="O36">
        <f>装饰表!L36</f>
        <v>1</v>
      </c>
      <c r="P36">
        <f>装饰表!M36</f>
        <v>2</v>
      </c>
      <c r="Q36">
        <f>装饰表!G36</f>
        <v>0</v>
      </c>
      <c r="R36">
        <f t="shared" si="0"/>
        <v>34</v>
      </c>
      <c r="S36">
        <f>装饰表!Z36</f>
        <v>2635</v>
      </c>
      <c r="T36" t="str">
        <f>装饰表!AH36</f>
        <v>gui_blockcity_sit_down</v>
      </c>
      <c r="U36" t="str">
        <f>装饰表!AI36</f>
        <v>gui_blockcity_stand_up</v>
      </c>
      <c r="V36" t="str">
        <f>装饰表!AJ36</f>
        <v>@@@</v>
      </c>
      <c r="W36" t="str">
        <f>装饰表!AK36</f>
        <v>set:blockcity_main_tip.json image:mini_tip_pre</v>
      </c>
    </row>
    <row r="37" spans="1:23">
      <c r="A37" t="str">
        <f>装饰表!B37</f>
        <v>1100035</v>
      </c>
      <c r="B37">
        <f>装饰表!Q37</f>
        <v>100</v>
      </c>
      <c r="C37" t="str">
        <f>装饰表!W37</f>
        <v>棕色长凳</v>
      </c>
      <c r="D37" s="1">
        <v>35</v>
      </c>
      <c r="E37">
        <f>装饰表!R37</f>
        <v>1</v>
      </c>
      <c r="F37">
        <f>装饰表!N37</f>
        <v>1</v>
      </c>
      <c r="G37">
        <f>装饰表!O37</f>
        <v>100</v>
      </c>
      <c r="H37">
        <f>装饰表!P37</f>
        <v>1</v>
      </c>
      <c r="I37">
        <f>装饰表!V37</f>
        <v>2009</v>
      </c>
      <c r="J37" s="7" t="str">
        <f>装饰表!AB37</f>
        <v>set:blockcity_items.json image:g1047_prop_2009</v>
      </c>
      <c r="K37" t="str">
        <f>装饰表!C37</f>
        <v>g1047_chairs.actor</v>
      </c>
      <c r="L37" t="str">
        <f>装饰表!D37</f>
        <v>body</v>
      </c>
      <c r="M37">
        <f>装饰表!E37</f>
        <v>2009</v>
      </c>
      <c r="N37">
        <f>装饰表!K37</f>
        <v>1</v>
      </c>
      <c r="O37">
        <f>装饰表!L37</f>
        <v>1</v>
      </c>
      <c r="P37">
        <f>装饰表!M37</f>
        <v>2</v>
      </c>
      <c r="Q37">
        <f>装饰表!G37</f>
        <v>0</v>
      </c>
      <c r="R37">
        <f t="shared" si="0"/>
        <v>35</v>
      </c>
      <c r="S37">
        <f>装饰表!Z37</f>
        <v>2636</v>
      </c>
      <c r="T37" t="str">
        <f>装饰表!AH37</f>
        <v>gui_blockcity_sit_down</v>
      </c>
      <c r="U37" t="str">
        <f>装饰表!AI37</f>
        <v>gui_blockcity_stand_up</v>
      </c>
      <c r="V37" t="str">
        <f>装饰表!AJ37</f>
        <v>@@@</v>
      </c>
      <c r="W37" t="str">
        <f>装饰表!AK37</f>
        <v>set:blockcity_main_tip.json image:mini_tip_pre</v>
      </c>
    </row>
    <row r="38" spans="1:23">
      <c r="A38" t="str">
        <f>装饰表!B38</f>
        <v>1100036</v>
      </c>
      <c r="B38">
        <f>装饰表!Q38</f>
        <v>100</v>
      </c>
      <c r="C38" t="str">
        <f>装饰表!W38</f>
        <v>棕色长凳</v>
      </c>
      <c r="D38" s="1">
        <v>36</v>
      </c>
      <c r="E38">
        <f>装饰表!R38</f>
        <v>1</v>
      </c>
      <c r="F38">
        <f>装饰表!N38</f>
        <v>1</v>
      </c>
      <c r="G38">
        <f>装饰表!O38</f>
        <v>100</v>
      </c>
      <c r="H38">
        <f>装饰表!P38</f>
        <v>1</v>
      </c>
      <c r="I38">
        <f>装饰表!V38</f>
        <v>2011</v>
      </c>
      <c r="J38" s="7" t="str">
        <f>装饰表!AB38</f>
        <v>set:blockcity_items.json image:g1047_prop_2011</v>
      </c>
      <c r="K38" t="str">
        <f>装饰表!C38</f>
        <v>g1047_chairs.actor</v>
      </c>
      <c r="L38" t="str">
        <f>装饰表!D38</f>
        <v>body</v>
      </c>
      <c r="M38">
        <f>装饰表!E38</f>
        <v>2011</v>
      </c>
      <c r="N38">
        <f>装饰表!K38</f>
        <v>1</v>
      </c>
      <c r="O38">
        <f>装饰表!L38</f>
        <v>1</v>
      </c>
      <c r="P38">
        <f>装饰表!M38</f>
        <v>2</v>
      </c>
      <c r="Q38">
        <f>装饰表!G38</f>
        <v>0</v>
      </c>
      <c r="R38">
        <f t="shared" si="0"/>
        <v>36</v>
      </c>
      <c r="S38">
        <f>装饰表!Z38</f>
        <v>2638</v>
      </c>
      <c r="T38" t="str">
        <f>装饰表!AH38</f>
        <v>gui_blockcity_sit_down</v>
      </c>
      <c r="U38" t="str">
        <f>装饰表!AI38</f>
        <v>gui_blockcity_stand_up</v>
      </c>
      <c r="V38" t="str">
        <f>装饰表!AJ38</f>
        <v>@@@</v>
      </c>
      <c r="W38" t="str">
        <f>装饰表!AK38</f>
        <v>set:blockcity_main_tip.json image:mini_tip_pre</v>
      </c>
    </row>
    <row r="39" spans="1:23">
      <c r="A39" t="str">
        <f>装饰表!B39</f>
        <v>1100037</v>
      </c>
      <c r="B39">
        <f>装饰表!Q39</f>
        <v>100</v>
      </c>
      <c r="C39" t="str">
        <f>装饰表!W39</f>
        <v>棕色长凳</v>
      </c>
      <c r="D39" s="1">
        <v>37</v>
      </c>
      <c r="E39">
        <f>装饰表!R39</f>
        <v>1</v>
      </c>
      <c r="F39">
        <f>装饰表!N39</f>
        <v>1</v>
      </c>
      <c r="G39">
        <f>装饰表!O39</f>
        <v>100</v>
      </c>
      <c r="H39">
        <f>装饰表!P39</f>
        <v>1</v>
      </c>
      <c r="I39">
        <f>装饰表!V39</f>
        <v>2013</v>
      </c>
      <c r="J39" s="7" t="str">
        <f>装饰表!AB39</f>
        <v>set:blockcity_items.json image:g1047_prop_2013</v>
      </c>
      <c r="K39" t="str">
        <f>装饰表!C39</f>
        <v>g1047_chairs.actor</v>
      </c>
      <c r="L39" t="str">
        <f>装饰表!D39</f>
        <v>body</v>
      </c>
      <c r="M39">
        <f>装饰表!E39</f>
        <v>2013</v>
      </c>
      <c r="N39">
        <f>装饰表!K39</f>
        <v>1</v>
      </c>
      <c r="O39">
        <f>装饰表!L39</f>
        <v>1</v>
      </c>
      <c r="P39">
        <f>装饰表!M39</f>
        <v>2</v>
      </c>
      <c r="Q39">
        <f>装饰表!G39</f>
        <v>0</v>
      </c>
      <c r="R39">
        <f t="shared" si="0"/>
        <v>37</v>
      </c>
      <c r="S39">
        <f>装饰表!Z39</f>
        <v>2640</v>
      </c>
      <c r="T39" t="str">
        <f>装饰表!AH39</f>
        <v>gui_blockcity_sit_down</v>
      </c>
      <c r="U39" t="str">
        <f>装饰表!AI39</f>
        <v>gui_blockcity_stand_up</v>
      </c>
      <c r="V39" t="str">
        <f>装饰表!AJ39</f>
        <v>@@@</v>
      </c>
      <c r="W39" t="str">
        <f>装饰表!AK39</f>
        <v>set:blockcity_main_tip.json image:mini_tip_pre</v>
      </c>
    </row>
    <row r="40" spans="1:23">
      <c r="A40" t="str">
        <f>装饰表!B40</f>
        <v>1100038</v>
      </c>
      <c r="B40">
        <f>装饰表!Q40</f>
        <v>100</v>
      </c>
      <c r="C40" t="str">
        <f>装饰表!W40</f>
        <v>棕色长凳</v>
      </c>
      <c r="D40" s="1">
        <v>38</v>
      </c>
      <c r="E40">
        <f>装饰表!R40</f>
        <v>1</v>
      </c>
      <c r="F40">
        <f>装饰表!N40</f>
        <v>1</v>
      </c>
      <c r="G40">
        <f>装饰表!O40</f>
        <v>100</v>
      </c>
      <c r="H40">
        <f>装饰表!P40</f>
        <v>1</v>
      </c>
      <c r="I40">
        <f>装饰表!V40</f>
        <v>2014</v>
      </c>
      <c r="J40" s="7" t="str">
        <f>装饰表!AB40</f>
        <v>set:blockcity_items.json image:g1047_prop_2014</v>
      </c>
      <c r="K40" t="str">
        <f>装饰表!C40</f>
        <v>g1047_chairs.actor</v>
      </c>
      <c r="L40" t="str">
        <f>装饰表!D40</f>
        <v>body</v>
      </c>
      <c r="M40">
        <f>装饰表!E40</f>
        <v>2014</v>
      </c>
      <c r="N40">
        <f>装饰表!K40</f>
        <v>1</v>
      </c>
      <c r="O40">
        <f>装饰表!L40</f>
        <v>1</v>
      </c>
      <c r="P40">
        <f>装饰表!M40</f>
        <v>2</v>
      </c>
      <c r="Q40">
        <f>装饰表!G40</f>
        <v>0</v>
      </c>
      <c r="R40">
        <f t="shared" si="0"/>
        <v>38</v>
      </c>
      <c r="S40">
        <f>装饰表!Z40</f>
        <v>2641</v>
      </c>
      <c r="T40" t="str">
        <f>装饰表!AH40</f>
        <v>gui_blockcity_sit_down</v>
      </c>
      <c r="U40" t="str">
        <f>装饰表!AI40</f>
        <v>gui_blockcity_stand_up</v>
      </c>
      <c r="V40" t="str">
        <f>装饰表!AJ40</f>
        <v>@@@</v>
      </c>
      <c r="W40" t="str">
        <f>装饰表!AK40</f>
        <v>set:blockcity_main_tip.json image:mini_tip_pre</v>
      </c>
    </row>
    <row r="41" spans="1:23">
      <c r="A41" t="str">
        <f>装饰表!B41</f>
        <v>1100039</v>
      </c>
      <c r="B41">
        <f>装饰表!Q41</f>
        <v>100</v>
      </c>
      <c r="C41" t="str">
        <f>装饰表!W41</f>
        <v>棕色长凳</v>
      </c>
      <c r="D41" s="1">
        <v>39</v>
      </c>
      <c r="E41">
        <f>装饰表!R41</f>
        <v>1</v>
      </c>
      <c r="F41">
        <f>装饰表!N41</f>
        <v>1</v>
      </c>
      <c r="G41">
        <f>装饰表!O41</f>
        <v>100</v>
      </c>
      <c r="H41">
        <f>装饰表!P41</f>
        <v>1</v>
      </c>
      <c r="I41">
        <f>装饰表!V41</f>
        <v>2015</v>
      </c>
      <c r="J41" s="7" t="str">
        <f>装饰表!AB41</f>
        <v>set:blockcity_items.json image:g1047_prop_2015</v>
      </c>
      <c r="K41" t="str">
        <f>装饰表!C41</f>
        <v>g1047_chairs.actor</v>
      </c>
      <c r="L41" t="str">
        <f>装饰表!D41</f>
        <v>body</v>
      </c>
      <c r="M41">
        <f>装饰表!E41</f>
        <v>2015</v>
      </c>
      <c r="N41">
        <f>装饰表!K41</f>
        <v>1</v>
      </c>
      <c r="O41">
        <f>装饰表!L41</f>
        <v>1</v>
      </c>
      <c r="P41">
        <f>装饰表!M41</f>
        <v>2</v>
      </c>
      <c r="Q41">
        <f>装饰表!G41</f>
        <v>0</v>
      </c>
      <c r="R41">
        <f t="shared" si="0"/>
        <v>39</v>
      </c>
      <c r="S41">
        <f>装饰表!Z41</f>
        <v>2642</v>
      </c>
      <c r="T41" t="str">
        <f>装饰表!AH41</f>
        <v>gui_blockcity_sit_down</v>
      </c>
      <c r="U41" t="str">
        <f>装饰表!AI41</f>
        <v>gui_blockcity_stand_up</v>
      </c>
      <c r="V41" t="str">
        <f>装饰表!AJ41</f>
        <v>@@@</v>
      </c>
      <c r="W41" t="str">
        <f>装饰表!AK41</f>
        <v>set:blockcity_main_tip.json image:mini_tip_pre</v>
      </c>
    </row>
    <row r="42" spans="1:23">
      <c r="A42" t="str">
        <f>装饰表!B42</f>
        <v>1100040</v>
      </c>
      <c r="B42">
        <f>装饰表!Q42</f>
        <v>100</v>
      </c>
      <c r="C42" t="str">
        <f>装饰表!W42</f>
        <v>棕色长凳</v>
      </c>
      <c r="D42" s="1">
        <v>40</v>
      </c>
      <c r="E42">
        <f>装饰表!R42</f>
        <v>1</v>
      </c>
      <c r="F42">
        <f>装饰表!N42</f>
        <v>1</v>
      </c>
      <c r="G42">
        <f>装饰表!O42</f>
        <v>100</v>
      </c>
      <c r="H42">
        <f>装饰表!P42</f>
        <v>1</v>
      </c>
      <c r="I42">
        <f>装饰表!V42</f>
        <v>2016</v>
      </c>
      <c r="J42" s="7" t="str">
        <f>装饰表!AB42</f>
        <v>set:blockcity_items.json image:g1047_prop_2016</v>
      </c>
      <c r="K42" t="str">
        <f>装饰表!C42</f>
        <v>g1047_chairs.actor</v>
      </c>
      <c r="L42" t="str">
        <f>装饰表!D42</f>
        <v>body</v>
      </c>
      <c r="M42">
        <f>装饰表!E42</f>
        <v>2016</v>
      </c>
      <c r="N42">
        <f>装饰表!K42</f>
        <v>1</v>
      </c>
      <c r="O42">
        <f>装饰表!L42</f>
        <v>1</v>
      </c>
      <c r="P42">
        <f>装饰表!M42</f>
        <v>2</v>
      </c>
      <c r="Q42">
        <f>装饰表!G42</f>
        <v>0</v>
      </c>
      <c r="R42">
        <f t="shared" si="0"/>
        <v>40</v>
      </c>
      <c r="S42">
        <f>装饰表!Z42</f>
        <v>2643</v>
      </c>
      <c r="T42" t="str">
        <f>装饰表!AH42</f>
        <v>gui_blockcity_sit_down</v>
      </c>
      <c r="U42" t="str">
        <f>装饰表!AI42</f>
        <v>gui_blockcity_stand_up</v>
      </c>
      <c r="V42" t="str">
        <f>装饰表!AJ42</f>
        <v>@@@</v>
      </c>
      <c r="W42" t="str">
        <f>装饰表!AK42</f>
        <v>set:blockcity_main_tip.json image:mini_tip_pre</v>
      </c>
    </row>
    <row r="43" spans="1:23">
      <c r="A43" t="str">
        <f>装饰表!B43</f>
        <v>1100041</v>
      </c>
      <c r="B43">
        <f>装饰表!Q43</f>
        <v>100</v>
      </c>
      <c r="C43" t="str">
        <f>装饰表!W43</f>
        <v>棕色长凳</v>
      </c>
      <c r="D43" s="1">
        <v>41</v>
      </c>
      <c r="E43">
        <f>装饰表!R43</f>
        <v>1</v>
      </c>
      <c r="F43">
        <f>装饰表!N43</f>
        <v>1</v>
      </c>
      <c r="G43">
        <f>装饰表!O43</f>
        <v>100</v>
      </c>
      <c r="H43">
        <f>装饰表!P43</f>
        <v>1</v>
      </c>
      <c r="I43">
        <f>装饰表!V43</f>
        <v>2017</v>
      </c>
      <c r="J43" s="7" t="str">
        <f>装饰表!AB43</f>
        <v>set:blockcity_items.json image:g1047_prop_2017</v>
      </c>
      <c r="K43" t="str">
        <f>装饰表!C43</f>
        <v>g1047_chairs.actor</v>
      </c>
      <c r="L43" t="str">
        <f>装饰表!D43</f>
        <v>body</v>
      </c>
      <c r="M43">
        <f>装饰表!E43</f>
        <v>2017</v>
      </c>
      <c r="N43">
        <f>装饰表!K43</f>
        <v>1</v>
      </c>
      <c r="O43">
        <f>装饰表!L43</f>
        <v>1</v>
      </c>
      <c r="P43">
        <f>装饰表!M43</f>
        <v>2</v>
      </c>
      <c r="Q43">
        <f>装饰表!G43</f>
        <v>0</v>
      </c>
      <c r="R43">
        <f t="shared" si="0"/>
        <v>41</v>
      </c>
      <c r="S43">
        <f>装饰表!Z43</f>
        <v>2644</v>
      </c>
      <c r="T43" t="str">
        <f>装饰表!AH43</f>
        <v>gui_blockcity_sit_down</v>
      </c>
      <c r="U43" t="str">
        <f>装饰表!AI43</f>
        <v>gui_blockcity_stand_up</v>
      </c>
      <c r="V43" t="str">
        <f>装饰表!AJ43</f>
        <v>@@@</v>
      </c>
      <c r="W43" t="str">
        <f>装饰表!AK43</f>
        <v>set:blockcity_main_tip.json image:mini_tip_pre</v>
      </c>
    </row>
    <row r="44" spans="1:23">
      <c r="A44" t="str">
        <f>装饰表!B44</f>
        <v>1100042</v>
      </c>
      <c r="B44">
        <f>装饰表!Q44</f>
        <v>100</v>
      </c>
      <c r="C44" t="str">
        <f>装饰表!W44</f>
        <v>棕色长凳</v>
      </c>
      <c r="D44" s="1">
        <v>42</v>
      </c>
      <c r="E44">
        <f>装饰表!R44</f>
        <v>1</v>
      </c>
      <c r="F44">
        <f>装饰表!N44</f>
        <v>1</v>
      </c>
      <c r="G44">
        <f>装饰表!O44</f>
        <v>100</v>
      </c>
      <c r="H44">
        <f>装饰表!P44</f>
        <v>1</v>
      </c>
      <c r="I44">
        <f>装饰表!V44</f>
        <v>2018</v>
      </c>
      <c r="J44" s="7" t="str">
        <f>装饰表!AB44</f>
        <v>set:blockcity_items.json image:g1047_prop_2018</v>
      </c>
      <c r="K44" t="str">
        <f>装饰表!C44</f>
        <v>g1047_chairs.actor</v>
      </c>
      <c r="L44" t="str">
        <f>装饰表!D44</f>
        <v>body</v>
      </c>
      <c r="M44">
        <f>装饰表!E44</f>
        <v>2018</v>
      </c>
      <c r="N44">
        <f>装饰表!K44</f>
        <v>1</v>
      </c>
      <c r="O44">
        <f>装饰表!L44</f>
        <v>1</v>
      </c>
      <c r="P44">
        <f>装饰表!M44</f>
        <v>2</v>
      </c>
      <c r="Q44">
        <f>装饰表!G44</f>
        <v>0</v>
      </c>
      <c r="R44">
        <f t="shared" si="0"/>
        <v>42</v>
      </c>
      <c r="S44">
        <f>装饰表!Z44</f>
        <v>2645</v>
      </c>
      <c r="T44" t="str">
        <f>装饰表!AH44</f>
        <v>gui_blockcity_sit_down</v>
      </c>
      <c r="U44" t="str">
        <f>装饰表!AI44</f>
        <v>gui_blockcity_stand_up</v>
      </c>
      <c r="V44" t="str">
        <f>装饰表!AJ44</f>
        <v>@@@</v>
      </c>
      <c r="W44" t="str">
        <f>装饰表!AK44</f>
        <v>set:blockcity_main_tip.json image:mini_tip_pre</v>
      </c>
    </row>
    <row r="45" spans="1:23">
      <c r="A45" t="str">
        <f>装饰表!B45</f>
        <v>1100043</v>
      </c>
      <c r="B45">
        <f>装饰表!Q45</f>
        <v>100</v>
      </c>
      <c r="C45" t="str">
        <f>装饰表!W45</f>
        <v>棕色长凳</v>
      </c>
      <c r="D45" s="1">
        <v>43</v>
      </c>
      <c r="E45">
        <f>装饰表!R45</f>
        <v>1</v>
      </c>
      <c r="F45">
        <f>装饰表!N45</f>
        <v>1</v>
      </c>
      <c r="G45">
        <f>装饰表!O45</f>
        <v>100</v>
      </c>
      <c r="H45">
        <f>装饰表!P45</f>
        <v>1</v>
      </c>
      <c r="I45">
        <f>装饰表!V45</f>
        <v>2022</v>
      </c>
      <c r="J45" s="7" t="str">
        <f>装饰表!AB45</f>
        <v>set:blockcity_items.json image:g1047_prop_2022</v>
      </c>
      <c r="K45" t="str">
        <f>装饰表!C45</f>
        <v>g1047_chairs.actor</v>
      </c>
      <c r="L45" t="str">
        <f>装饰表!D45</f>
        <v>body</v>
      </c>
      <c r="M45">
        <f>装饰表!E45</f>
        <v>2022</v>
      </c>
      <c r="N45">
        <f>装饰表!K45</f>
        <v>1</v>
      </c>
      <c r="O45">
        <f>装饰表!L45</f>
        <v>1</v>
      </c>
      <c r="P45">
        <f>装饰表!M45</f>
        <v>2</v>
      </c>
      <c r="Q45">
        <f>装饰表!G45</f>
        <v>0</v>
      </c>
      <c r="R45">
        <f t="shared" si="0"/>
        <v>43</v>
      </c>
      <c r="S45">
        <f>装饰表!Z45</f>
        <v>2649</v>
      </c>
      <c r="T45" t="str">
        <f>装饰表!AH45</f>
        <v>gui_blockcity_sit_down</v>
      </c>
      <c r="U45" t="str">
        <f>装饰表!AI45</f>
        <v>gui_blockcity_stand_up</v>
      </c>
      <c r="V45" t="str">
        <f>装饰表!AJ45</f>
        <v>@@@</v>
      </c>
      <c r="W45" t="str">
        <f>装饰表!AK45</f>
        <v>set:blockcity_main_tip.json image:mini_tip_pre</v>
      </c>
    </row>
    <row r="46" spans="1:23">
      <c r="A46" t="str">
        <f>装饰表!B46</f>
        <v>1100044</v>
      </c>
      <c r="B46">
        <f>装饰表!Q46</f>
        <v>100</v>
      </c>
      <c r="C46" t="str">
        <f>装饰表!W46</f>
        <v>棕色长凳</v>
      </c>
      <c r="D46" s="1">
        <v>44</v>
      </c>
      <c r="E46">
        <f>装饰表!R46</f>
        <v>1</v>
      </c>
      <c r="F46">
        <f>装饰表!N46</f>
        <v>1</v>
      </c>
      <c r="G46">
        <f>装饰表!O46</f>
        <v>100</v>
      </c>
      <c r="H46">
        <f>装饰表!P46</f>
        <v>1</v>
      </c>
      <c r="I46">
        <f>装饰表!V46</f>
        <v>2023</v>
      </c>
      <c r="J46" s="7" t="str">
        <f>装饰表!AB46</f>
        <v>set:blockcity_items.json image:g1047_prop_2023</v>
      </c>
      <c r="K46" t="str">
        <f>装饰表!C46</f>
        <v>g1047_chairs.actor</v>
      </c>
      <c r="L46" t="str">
        <f>装饰表!D46</f>
        <v>body</v>
      </c>
      <c r="M46">
        <f>装饰表!E46</f>
        <v>2023</v>
      </c>
      <c r="N46">
        <f>装饰表!K46</f>
        <v>1</v>
      </c>
      <c r="O46">
        <f>装饰表!L46</f>
        <v>1</v>
      </c>
      <c r="P46">
        <f>装饰表!M46</f>
        <v>2</v>
      </c>
      <c r="Q46">
        <f>装饰表!G46</f>
        <v>0</v>
      </c>
      <c r="R46">
        <f t="shared" si="0"/>
        <v>44</v>
      </c>
      <c r="S46">
        <f>装饰表!Z46</f>
        <v>2650</v>
      </c>
      <c r="T46" t="str">
        <f>装饰表!AH46</f>
        <v>gui_blockcity_sit_down</v>
      </c>
      <c r="U46" t="str">
        <f>装饰表!AI46</f>
        <v>gui_blockcity_stand_up</v>
      </c>
      <c r="V46" t="str">
        <f>装饰表!AJ46</f>
        <v>@@@</v>
      </c>
      <c r="W46" t="str">
        <f>装饰表!AK46</f>
        <v>set:blockcity_main_tip.json image:mini_tip_pre</v>
      </c>
    </row>
    <row r="47" spans="1:23">
      <c r="A47" t="str">
        <f>装饰表!B47</f>
        <v>1100045</v>
      </c>
      <c r="B47">
        <f>装饰表!Q47</f>
        <v>100</v>
      </c>
      <c r="C47" t="str">
        <f>装饰表!W47</f>
        <v>棕色长凳</v>
      </c>
      <c r="D47" s="1">
        <v>45</v>
      </c>
      <c r="E47">
        <f>装饰表!R47</f>
        <v>1</v>
      </c>
      <c r="F47">
        <f>装饰表!N47</f>
        <v>1</v>
      </c>
      <c r="G47">
        <f>装饰表!O47</f>
        <v>100</v>
      </c>
      <c r="H47">
        <f>装饰表!P47</f>
        <v>1</v>
      </c>
      <c r="I47">
        <f>装饰表!V47</f>
        <v>2024</v>
      </c>
      <c r="J47" s="7" t="str">
        <f>装饰表!AB47</f>
        <v>set:blockcity_items.json image:g1047_prop_2024</v>
      </c>
      <c r="K47" t="str">
        <f>装饰表!C47</f>
        <v>g1047_chairs.actor</v>
      </c>
      <c r="L47" t="str">
        <f>装饰表!D47</f>
        <v>body</v>
      </c>
      <c r="M47">
        <f>装饰表!E47</f>
        <v>2024</v>
      </c>
      <c r="N47">
        <f>装饰表!K47</f>
        <v>1</v>
      </c>
      <c r="O47">
        <f>装饰表!L47</f>
        <v>1</v>
      </c>
      <c r="P47">
        <f>装饰表!M47</f>
        <v>2</v>
      </c>
      <c r="Q47">
        <f>装饰表!G47</f>
        <v>0</v>
      </c>
      <c r="R47">
        <f t="shared" si="0"/>
        <v>45</v>
      </c>
      <c r="S47">
        <f>装饰表!Z47</f>
        <v>2651</v>
      </c>
      <c r="T47" t="str">
        <f>装饰表!AH47</f>
        <v>gui_blockcity_sit_down</v>
      </c>
      <c r="U47" t="str">
        <f>装饰表!AI47</f>
        <v>gui_blockcity_stand_up</v>
      </c>
      <c r="V47" t="str">
        <f>装饰表!AJ47</f>
        <v>@@@</v>
      </c>
      <c r="W47" t="str">
        <f>装饰表!AK47</f>
        <v>set:blockcity_main_tip.json image:mini_tip_pre</v>
      </c>
    </row>
    <row r="48" spans="1:23">
      <c r="A48" t="str">
        <f>装饰表!B48</f>
        <v>1100046</v>
      </c>
      <c r="B48">
        <f>装饰表!Q48</f>
        <v>100</v>
      </c>
      <c r="C48" t="str">
        <f>装饰表!W48</f>
        <v>棕色长凳</v>
      </c>
      <c r="D48" s="1">
        <v>46</v>
      </c>
      <c r="E48">
        <f>装饰表!R48</f>
        <v>1</v>
      </c>
      <c r="F48">
        <f>装饰表!N48</f>
        <v>1</v>
      </c>
      <c r="G48">
        <f>装饰表!O48</f>
        <v>100</v>
      </c>
      <c r="H48">
        <f>装饰表!P48</f>
        <v>1</v>
      </c>
      <c r="I48">
        <f>装饰表!V48</f>
        <v>2025</v>
      </c>
      <c r="J48" s="7" t="str">
        <f>装饰表!AB48</f>
        <v>set:blockcity_items.json image:g1047_prop_2025</v>
      </c>
      <c r="K48" t="str">
        <f>装饰表!C48</f>
        <v>g1047_chairs.actor</v>
      </c>
      <c r="L48" t="str">
        <f>装饰表!D48</f>
        <v>body</v>
      </c>
      <c r="M48">
        <f>装饰表!E48</f>
        <v>2025</v>
      </c>
      <c r="N48">
        <f>装饰表!K48</f>
        <v>1</v>
      </c>
      <c r="O48">
        <f>装饰表!L48</f>
        <v>1</v>
      </c>
      <c r="P48">
        <f>装饰表!M48</f>
        <v>2</v>
      </c>
      <c r="Q48">
        <f>装饰表!G48</f>
        <v>0</v>
      </c>
      <c r="R48">
        <f t="shared" si="0"/>
        <v>46</v>
      </c>
      <c r="S48">
        <f>装饰表!Z48</f>
        <v>2652</v>
      </c>
      <c r="T48" t="str">
        <f>装饰表!AH48</f>
        <v>gui_blockcity_sit_down</v>
      </c>
      <c r="U48" t="str">
        <f>装饰表!AI48</f>
        <v>gui_blockcity_stand_up</v>
      </c>
      <c r="V48" t="str">
        <f>装饰表!AJ48</f>
        <v>@@@</v>
      </c>
      <c r="W48" t="str">
        <f>装饰表!AK48</f>
        <v>set:blockcity_main_tip.json image:mini_tip_pre</v>
      </c>
    </row>
    <row r="49" spans="1:23">
      <c r="A49" t="str">
        <f>装饰表!B49</f>
        <v>1100047</v>
      </c>
      <c r="B49">
        <f>装饰表!Q49</f>
        <v>100</v>
      </c>
      <c r="C49" t="str">
        <f>装饰表!W49</f>
        <v>棕色长凳</v>
      </c>
      <c r="D49" s="1">
        <v>47</v>
      </c>
      <c r="E49">
        <f>装饰表!R49</f>
        <v>1</v>
      </c>
      <c r="F49">
        <f>装饰表!N49</f>
        <v>1</v>
      </c>
      <c r="G49">
        <f>装饰表!O49</f>
        <v>100</v>
      </c>
      <c r="H49">
        <f>装饰表!P49</f>
        <v>1</v>
      </c>
      <c r="I49">
        <f>装饰表!V49</f>
        <v>2026</v>
      </c>
      <c r="J49" s="7" t="str">
        <f>装饰表!AB49</f>
        <v>set:blockcity_items.json image:g1047_prop_2026</v>
      </c>
      <c r="K49" t="str">
        <f>装饰表!C49</f>
        <v>g1047_chairs.actor</v>
      </c>
      <c r="L49" t="str">
        <f>装饰表!D49</f>
        <v>body</v>
      </c>
      <c r="M49">
        <f>装饰表!E49</f>
        <v>2026</v>
      </c>
      <c r="N49">
        <f>装饰表!K49</f>
        <v>1</v>
      </c>
      <c r="O49">
        <f>装饰表!L49</f>
        <v>1</v>
      </c>
      <c r="P49">
        <f>装饰表!M49</f>
        <v>2</v>
      </c>
      <c r="Q49">
        <f>装饰表!G49</f>
        <v>0</v>
      </c>
      <c r="R49">
        <f t="shared" si="0"/>
        <v>47</v>
      </c>
      <c r="S49">
        <f>装饰表!Z49</f>
        <v>2653</v>
      </c>
      <c r="T49" t="str">
        <f>装饰表!AH49</f>
        <v>gui_blockcity_sit_down</v>
      </c>
      <c r="U49" t="str">
        <f>装饰表!AI49</f>
        <v>gui_blockcity_stand_up</v>
      </c>
      <c r="V49" t="str">
        <f>装饰表!AJ49</f>
        <v>@@@</v>
      </c>
      <c r="W49" t="str">
        <f>装饰表!AK49</f>
        <v>set:blockcity_main_tip.json image:mini_tip_pre</v>
      </c>
    </row>
    <row r="50" spans="1:23">
      <c r="A50" t="str">
        <f>装饰表!B50</f>
        <v>1100048</v>
      </c>
      <c r="B50">
        <f>装饰表!Q50</f>
        <v>100</v>
      </c>
      <c r="C50" t="str">
        <f>装饰表!W50</f>
        <v>棕色长凳</v>
      </c>
      <c r="D50" s="1">
        <v>48</v>
      </c>
      <c r="E50">
        <f>装饰表!R50</f>
        <v>1</v>
      </c>
      <c r="F50">
        <f>装饰表!N50</f>
        <v>1</v>
      </c>
      <c r="G50">
        <f>装饰表!O50</f>
        <v>100</v>
      </c>
      <c r="H50">
        <f>装饰表!P50</f>
        <v>1</v>
      </c>
      <c r="I50">
        <f>装饰表!V50</f>
        <v>2027</v>
      </c>
      <c r="J50" s="7" t="str">
        <f>装饰表!AB50</f>
        <v>set:blockcity_items.json image:g1047_prop_2027</v>
      </c>
      <c r="K50" t="str">
        <f>装饰表!C50</f>
        <v>g1047_chairs.actor</v>
      </c>
      <c r="L50" t="str">
        <f>装饰表!D50</f>
        <v>body</v>
      </c>
      <c r="M50">
        <f>装饰表!E50</f>
        <v>2027</v>
      </c>
      <c r="N50">
        <f>装饰表!K50</f>
        <v>1</v>
      </c>
      <c r="O50">
        <f>装饰表!L50</f>
        <v>1</v>
      </c>
      <c r="P50">
        <f>装饰表!M50</f>
        <v>2</v>
      </c>
      <c r="Q50">
        <f>装饰表!G50</f>
        <v>0</v>
      </c>
      <c r="R50">
        <f t="shared" si="0"/>
        <v>48</v>
      </c>
      <c r="S50">
        <f>装饰表!Z50</f>
        <v>2654</v>
      </c>
      <c r="T50" t="str">
        <f>装饰表!AH50</f>
        <v>gui_blockcity_sit_down</v>
      </c>
      <c r="U50" t="str">
        <f>装饰表!AI50</f>
        <v>gui_blockcity_stand_up</v>
      </c>
      <c r="V50" t="str">
        <f>装饰表!AJ50</f>
        <v>@@@</v>
      </c>
      <c r="W50" t="str">
        <f>装饰表!AK50</f>
        <v>set:blockcity_main_tip.json image:mini_tip_pre</v>
      </c>
    </row>
    <row r="51" spans="1:23">
      <c r="A51" t="str">
        <f>装饰表!B51</f>
        <v>1100049</v>
      </c>
      <c r="B51">
        <f>装饰表!Q51</f>
        <v>100</v>
      </c>
      <c r="C51" t="str">
        <f>装饰表!W51</f>
        <v>棕色长凳</v>
      </c>
      <c r="D51" s="1">
        <v>49</v>
      </c>
      <c r="E51">
        <f>装饰表!R51</f>
        <v>1</v>
      </c>
      <c r="F51">
        <f>装饰表!N51</f>
        <v>1</v>
      </c>
      <c r="G51">
        <f>装饰表!O51</f>
        <v>100</v>
      </c>
      <c r="H51">
        <f>装饰表!P51</f>
        <v>1</v>
      </c>
      <c r="I51">
        <f>装饰表!V51</f>
        <v>2029</v>
      </c>
      <c r="J51" s="7" t="str">
        <f>装饰表!AB51</f>
        <v>set:blockcity_items.json image:g1047_prop_2029</v>
      </c>
      <c r="K51" t="str">
        <f>装饰表!C51</f>
        <v>g1047_chairs.actor</v>
      </c>
      <c r="L51" t="str">
        <f>装饰表!D51</f>
        <v>body</v>
      </c>
      <c r="M51">
        <f>装饰表!E51</f>
        <v>2029</v>
      </c>
      <c r="N51">
        <f>装饰表!K51</f>
        <v>1</v>
      </c>
      <c r="O51">
        <f>装饰表!L51</f>
        <v>1</v>
      </c>
      <c r="P51">
        <f>装饰表!M51</f>
        <v>2</v>
      </c>
      <c r="Q51">
        <f>装饰表!G51</f>
        <v>0</v>
      </c>
      <c r="R51">
        <f t="shared" si="0"/>
        <v>49</v>
      </c>
      <c r="S51">
        <f>装饰表!Z51</f>
        <v>2656</v>
      </c>
      <c r="T51" t="str">
        <f>装饰表!AH51</f>
        <v>gui_blockcity_sit_down</v>
      </c>
      <c r="U51" t="str">
        <f>装饰表!AI51</f>
        <v>gui_blockcity_stand_up</v>
      </c>
      <c r="V51" t="str">
        <f>装饰表!AJ51</f>
        <v>@@@</v>
      </c>
      <c r="W51" t="str">
        <f>装饰表!AK51</f>
        <v>set:blockcity_main_tip.json image:mini_tip_pre</v>
      </c>
    </row>
    <row r="52" spans="1:23">
      <c r="A52" t="str">
        <f>装饰表!B52</f>
        <v>1100050</v>
      </c>
      <c r="B52">
        <f>装饰表!Q52</f>
        <v>100</v>
      </c>
      <c r="C52" t="str">
        <f>装饰表!W52</f>
        <v>棕色长凳</v>
      </c>
      <c r="D52" s="1">
        <v>50</v>
      </c>
      <c r="E52">
        <f>装饰表!R52</f>
        <v>1</v>
      </c>
      <c r="F52">
        <f>装饰表!N52</f>
        <v>1</v>
      </c>
      <c r="G52">
        <f>装饰表!O52</f>
        <v>100</v>
      </c>
      <c r="H52">
        <f>装饰表!P52</f>
        <v>1</v>
      </c>
      <c r="I52">
        <f>装饰表!V52</f>
        <v>2030</v>
      </c>
      <c r="J52" s="7" t="str">
        <f>装饰表!AB52</f>
        <v>set:blockcity_items.json image:g1047_prop_2030</v>
      </c>
      <c r="K52" t="str">
        <f>装饰表!C52</f>
        <v>g1047_chairs.actor</v>
      </c>
      <c r="L52" t="str">
        <f>装饰表!D52</f>
        <v>body</v>
      </c>
      <c r="M52">
        <f>装饰表!E52</f>
        <v>2030</v>
      </c>
      <c r="N52">
        <f>装饰表!K52</f>
        <v>1</v>
      </c>
      <c r="O52">
        <f>装饰表!L52</f>
        <v>1</v>
      </c>
      <c r="P52">
        <f>装饰表!M52</f>
        <v>2</v>
      </c>
      <c r="Q52">
        <f>装饰表!G52</f>
        <v>0</v>
      </c>
      <c r="R52">
        <f t="shared" si="0"/>
        <v>50</v>
      </c>
      <c r="S52">
        <f>装饰表!Z52</f>
        <v>2657</v>
      </c>
      <c r="T52" t="str">
        <f>装饰表!AH52</f>
        <v>gui_blockcity_sit_down</v>
      </c>
      <c r="U52" t="str">
        <f>装饰表!AI52</f>
        <v>gui_blockcity_stand_up</v>
      </c>
      <c r="V52" t="str">
        <f>装饰表!AJ52</f>
        <v>@@@</v>
      </c>
      <c r="W52" t="str">
        <f>装饰表!AK52</f>
        <v>set:blockcity_main_tip.json image:mini_tip_pre</v>
      </c>
    </row>
    <row r="53" spans="1:23">
      <c r="A53" t="str">
        <f>装饰表!B53</f>
        <v>1100051</v>
      </c>
      <c r="B53">
        <f>装饰表!Q53</f>
        <v>100</v>
      </c>
      <c r="C53" t="str">
        <f>装饰表!W53</f>
        <v>棕色长凳</v>
      </c>
      <c r="D53" s="1">
        <v>51</v>
      </c>
      <c r="E53">
        <f>装饰表!R53</f>
        <v>1</v>
      </c>
      <c r="F53">
        <f>装饰表!N53</f>
        <v>1</v>
      </c>
      <c r="G53">
        <f>装饰表!O53</f>
        <v>100</v>
      </c>
      <c r="H53">
        <f>装饰表!P53</f>
        <v>1</v>
      </c>
      <c r="I53">
        <f>装饰表!V53</f>
        <v>2034</v>
      </c>
      <c r="J53" s="7" t="str">
        <f>装饰表!AB53</f>
        <v>set:blockcity_items.json image:g1047_prop_2034</v>
      </c>
      <c r="K53" t="str">
        <f>装饰表!C53</f>
        <v>g1047_chairs.actor</v>
      </c>
      <c r="L53" t="str">
        <f>装饰表!D53</f>
        <v>body</v>
      </c>
      <c r="M53">
        <f>装饰表!E53</f>
        <v>2034</v>
      </c>
      <c r="N53">
        <f>装饰表!K53</f>
        <v>1</v>
      </c>
      <c r="O53">
        <f>装饰表!L53</f>
        <v>1</v>
      </c>
      <c r="P53">
        <f>装饰表!M53</f>
        <v>2</v>
      </c>
      <c r="Q53">
        <f>装饰表!G53</f>
        <v>0</v>
      </c>
      <c r="R53">
        <f t="shared" si="0"/>
        <v>51</v>
      </c>
      <c r="S53">
        <f>装饰表!Z53</f>
        <v>2661</v>
      </c>
      <c r="T53" t="str">
        <f>装饰表!AH53</f>
        <v>gui_blockcity_sit_down</v>
      </c>
      <c r="U53" t="str">
        <f>装饰表!AI53</f>
        <v>gui_blockcity_stand_up</v>
      </c>
      <c r="V53" t="str">
        <f>装饰表!AJ53</f>
        <v>@@@</v>
      </c>
      <c r="W53" t="str">
        <f>装饰表!AK53</f>
        <v>set:blockcity_main_tip.json image:mini_tip_pre</v>
      </c>
    </row>
    <row r="54" spans="1:23">
      <c r="A54" t="str">
        <f>装饰表!B54</f>
        <v>1100052</v>
      </c>
      <c r="B54">
        <f>装饰表!Q54</f>
        <v>100</v>
      </c>
      <c r="C54" t="str">
        <f>装饰表!W54</f>
        <v>棕色长凳</v>
      </c>
      <c r="D54" s="1">
        <v>52</v>
      </c>
      <c r="E54">
        <f>装饰表!R54</f>
        <v>1</v>
      </c>
      <c r="F54">
        <f>装饰表!N54</f>
        <v>1</v>
      </c>
      <c r="G54">
        <f>装饰表!O54</f>
        <v>100</v>
      </c>
      <c r="H54">
        <f>装饰表!P54</f>
        <v>1</v>
      </c>
      <c r="I54">
        <f>装饰表!V54</f>
        <v>2038</v>
      </c>
      <c r="J54" s="7" t="str">
        <f>装饰表!AB54</f>
        <v>set:blockcity_items.json image:g1047_prop_2038</v>
      </c>
      <c r="K54" t="str">
        <f>装饰表!C54</f>
        <v>g1047_chairs.actor</v>
      </c>
      <c r="L54" t="str">
        <f>装饰表!D54</f>
        <v>body</v>
      </c>
      <c r="M54">
        <f>装饰表!E54</f>
        <v>2038</v>
      </c>
      <c r="N54">
        <f>装饰表!K54</f>
        <v>1</v>
      </c>
      <c r="O54">
        <f>装饰表!L54</f>
        <v>1</v>
      </c>
      <c r="P54">
        <f>装饰表!M54</f>
        <v>2</v>
      </c>
      <c r="Q54">
        <f>装饰表!G54</f>
        <v>0</v>
      </c>
      <c r="R54">
        <f t="shared" si="0"/>
        <v>52</v>
      </c>
      <c r="S54">
        <f>装饰表!Z54</f>
        <v>2665</v>
      </c>
      <c r="T54" t="str">
        <f>装饰表!AH54</f>
        <v>gui_blockcity_sit_down</v>
      </c>
      <c r="U54" t="str">
        <f>装饰表!AI54</f>
        <v>gui_blockcity_stand_up</v>
      </c>
      <c r="V54" t="str">
        <f>装饰表!AJ54</f>
        <v>@@@</v>
      </c>
      <c r="W54" t="str">
        <f>装饰表!AK54</f>
        <v>set:blockcity_main_tip.json image:mini_tip_pre</v>
      </c>
    </row>
    <row r="55" spans="1:23">
      <c r="A55" t="str">
        <f>装饰表!B55</f>
        <v>1100053</v>
      </c>
      <c r="B55">
        <f>装饰表!Q55</f>
        <v>100</v>
      </c>
      <c r="C55" t="str">
        <f>装饰表!W55</f>
        <v>棕色长凳</v>
      </c>
      <c r="D55" s="1">
        <v>53</v>
      </c>
      <c r="E55">
        <f>装饰表!R55</f>
        <v>1</v>
      </c>
      <c r="F55">
        <f>装饰表!N55</f>
        <v>1</v>
      </c>
      <c r="G55">
        <f>装饰表!O55</f>
        <v>100</v>
      </c>
      <c r="H55">
        <f>装饰表!P55</f>
        <v>1</v>
      </c>
      <c r="I55">
        <f>装饰表!V55</f>
        <v>2040</v>
      </c>
      <c r="J55" s="7" t="str">
        <f>装饰表!AB55</f>
        <v>set:blockcity_items.json image:g1047_prop_2040</v>
      </c>
      <c r="K55" t="str">
        <f>装饰表!C55</f>
        <v>g1047_chairs.actor</v>
      </c>
      <c r="L55" t="str">
        <f>装饰表!D55</f>
        <v>body</v>
      </c>
      <c r="M55">
        <f>装饰表!E55</f>
        <v>2040</v>
      </c>
      <c r="N55">
        <f>装饰表!K55</f>
        <v>1</v>
      </c>
      <c r="O55">
        <f>装饰表!L55</f>
        <v>1</v>
      </c>
      <c r="P55">
        <f>装饰表!M55</f>
        <v>2</v>
      </c>
      <c r="Q55">
        <f>装饰表!G55</f>
        <v>0</v>
      </c>
      <c r="R55">
        <f t="shared" si="0"/>
        <v>53</v>
      </c>
      <c r="S55">
        <f>装饰表!Z55</f>
        <v>2667</v>
      </c>
      <c r="T55" t="str">
        <f>装饰表!AH55</f>
        <v>gui_blockcity_sit_down</v>
      </c>
      <c r="U55" t="str">
        <f>装饰表!AI55</f>
        <v>gui_blockcity_stand_up</v>
      </c>
      <c r="V55" t="str">
        <f>装饰表!AJ55</f>
        <v>@@@</v>
      </c>
      <c r="W55" t="str">
        <f>装饰表!AK55</f>
        <v>set:blockcity_main_tip.json image:mini_tip_pre</v>
      </c>
    </row>
    <row r="56" spans="1:23">
      <c r="A56" t="str">
        <f>装饰表!B56</f>
        <v>1100054</v>
      </c>
      <c r="B56">
        <f>装饰表!Q56</f>
        <v>100</v>
      </c>
      <c r="C56" t="str">
        <f>装饰表!W56</f>
        <v>棕色长凳</v>
      </c>
      <c r="D56" s="1">
        <v>54</v>
      </c>
      <c r="E56">
        <f>装饰表!R56</f>
        <v>1</v>
      </c>
      <c r="F56">
        <f>装饰表!N56</f>
        <v>1</v>
      </c>
      <c r="G56">
        <f>装饰表!O56</f>
        <v>100</v>
      </c>
      <c r="H56">
        <f>装饰表!P56</f>
        <v>1</v>
      </c>
      <c r="I56">
        <f>装饰表!V56</f>
        <v>2045</v>
      </c>
      <c r="J56" s="7" t="str">
        <f>装饰表!AB56</f>
        <v>set:blockcity_items.json image:g1047_prop_2045</v>
      </c>
      <c r="K56" t="str">
        <f>装饰表!C56</f>
        <v>g1047_chairs.actor</v>
      </c>
      <c r="L56" t="str">
        <f>装饰表!D56</f>
        <v>body</v>
      </c>
      <c r="M56">
        <f>装饰表!E56</f>
        <v>2045</v>
      </c>
      <c r="N56">
        <f>装饰表!K56</f>
        <v>1</v>
      </c>
      <c r="O56">
        <f>装饰表!L56</f>
        <v>1</v>
      </c>
      <c r="P56">
        <f>装饰表!M56</f>
        <v>2</v>
      </c>
      <c r="Q56">
        <f>装饰表!G56</f>
        <v>0</v>
      </c>
      <c r="R56">
        <f t="shared" si="0"/>
        <v>54</v>
      </c>
      <c r="S56">
        <f>装饰表!Z56</f>
        <v>2672</v>
      </c>
      <c r="T56" t="str">
        <f>装饰表!AH56</f>
        <v>gui_blockcity_sit_down</v>
      </c>
      <c r="U56" t="str">
        <f>装饰表!AI56</f>
        <v>gui_blockcity_stand_up</v>
      </c>
      <c r="V56" t="str">
        <f>装饰表!AJ56</f>
        <v>@@@</v>
      </c>
      <c r="W56" t="str">
        <f>装饰表!AK56</f>
        <v>set:blockcity_main_tip.json image:mini_tip_pre</v>
      </c>
    </row>
    <row r="57" spans="1:23">
      <c r="A57" t="str">
        <f>装饰表!B57</f>
        <v>1100055</v>
      </c>
      <c r="B57">
        <f>装饰表!Q57</f>
        <v>100</v>
      </c>
      <c r="C57" t="str">
        <f>装饰表!W57</f>
        <v>棕色长凳</v>
      </c>
      <c r="D57" s="1">
        <v>55</v>
      </c>
      <c r="E57">
        <f>装饰表!R57</f>
        <v>1</v>
      </c>
      <c r="F57">
        <f>装饰表!N57</f>
        <v>1</v>
      </c>
      <c r="G57">
        <f>装饰表!O57</f>
        <v>100</v>
      </c>
      <c r="H57">
        <f>装饰表!P57</f>
        <v>1</v>
      </c>
      <c r="I57">
        <f>装饰表!V57</f>
        <v>2046</v>
      </c>
      <c r="J57" s="7" t="str">
        <f>装饰表!AB57</f>
        <v>set:blockcity_items.json image:g1047_prop_2046</v>
      </c>
      <c r="K57" t="str">
        <f>装饰表!C57</f>
        <v>g1047_chairs.actor</v>
      </c>
      <c r="L57" t="str">
        <f>装饰表!D57</f>
        <v>body</v>
      </c>
      <c r="M57">
        <f>装饰表!E57</f>
        <v>2046</v>
      </c>
      <c r="N57">
        <f>装饰表!K57</f>
        <v>1</v>
      </c>
      <c r="O57">
        <f>装饰表!L57</f>
        <v>1</v>
      </c>
      <c r="P57">
        <f>装饰表!M57</f>
        <v>2</v>
      </c>
      <c r="Q57">
        <f>装饰表!G57</f>
        <v>0</v>
      </c>
      <c r="R57">
        <f t="shared" si="0"/>
        <v>55</v>
      </c>
      <c r="S57">
        <f>装饰表!Z57</f>
        <v>2673</v>
      </c>
      <c r="T57" t="str">
        <f>装饰表!AH57</f>
        <v>gui_blockcity_sit_down</v>
      </c>
      <c r="U57" t="str">
        <f>装饰表!AI57</f>
        <v>gui_blockcity_stand_up</v>
      </c>
      <c r="V57" t="str">
        <f>装饰表!AJ57</f>
        <v>@@@</v>
      </c>
      <c r="W57" t="str">
        <f>装饰表!AK57</f>
        <v>set:blockcity_main_tip.json image:mini_tip_pre</v>
      </c>
    </row>
    <row r="58" spans="1:23">
      <c r="A58" t="str">
        <f>装饰表!B58</f>
        <v>1100056</v>
      </c>
      <c r="B58">
        <f>装饰表!Q58</f>
        <v>100</v>
      </c>
      <c r="C58" t="str">
        <f>装饰表!W58</f>
        <v>棕色长凳</v>
      </c>
      <c r="D58" s="1">
        <v>56</v>
      </c>
      <c r="E58">
        <f>装饰表!R58</f>
        <v>1</v>
      </c>
      <c r="F58">
        <f>装饰表!N58</f>
        <v>1</v>
      </c>
      <c r="G58">
        <f>装饰表!O58</f>
        <v>100</v>
      </c>
      <c r="H58">
        <f>装饰表!P58</f>
        <v>1</v>
      </c>
      <c r="I58">
        <f>装饰表!V58</f>
        <v>2047</v>
      </c>
      <c r="J58" s="7" t="str">
        <f>装饰表!AB58</f>
        <v>set:blockcity_items.json image:g1047_prop_2047</v>
      </c>
      <c r="K58" t="str">
        <f>装饰表!C58</f>
        <v>g1047_chairs.actor</v>
      </c>
      <c r="L58" t="str">
        <f>装饰表!D58</f>
        <v>body</v>
      </c>
      <c r="M58">
        <f>装饰表!E58</f>
        <v>2047</v>
      </c>
      <c r="N58">
        <f>装饰表!K58</f>
        <v>1</v>
      </c>
      <c r="O58">
        <f>装饰表!L58</f>
        <v>1</v>
      </c>
      <c r="P58">
        <f>装饰表!M58</f>
        <v>2</v>
      </c>
      <c r="Q58">
        <f>装饰表!G58</f>
        <v>0</v>
      </c>
      <c r="R58">
        <f t="shared" si="0"/>
        <v>56</v>
      </c>
      <c r="S58">
        <f>装饰表!Z58</f>
        <v>2674</v>
      </c>
      <c r="T58" t="str">
        <f>装饰表!AH58</f>
        <v>gui_blockcity_sit_down</v>
      </c>
      <c r="U58" t="str">
        <f>装饰表!AI58</f>
        <v>gui_blockcity_stand_up</v>
      </c>
      <c r="V58" t="str">
        <f>装饰表!AJ58</f>
        <v>@@@</v>
      </c>
      <c r="W58" t="str">
        <f>装饰表!AK58</f>
        <v>set:blockcity_main_tip.json image:mini_tip_pre</v>
      </c>
    </row>
    <row r="59" spans="1:23">
      <c r="A59" t="str">
        <f>装饰表!B59</f>
        <v>1100057</v>
      </c>
      <c r="B59">
        <f>装饰表!Q59</f>
        <v>100</v>
      </c>
      <c r="C59" t="str">
        <f>装饰表!W59</f>
        <v>棕色长凳</v>
      </c>
      <c r="D59" s="1">
        <v>57</v>
      </c>
      <c r="E59">
        <f>装饰表!R59</f>
        <v>1</v>
      </c>
      <c r="F59">
        <f>装饰表!N59</f>
        <v>1</v>
      </c>
      <c r="G59">
        <f>装饰表!O59</f>
        <v>100</v>
      </c>
      <c r="H59">
        <f>装饰表!P59</f>
        <v>1</v>
      </c>
      <c r="I59">
        <f>装饰表!V59</f>
        <v>2048</v>
      </c>
      <c r="J59" s="7" t="str">
        <f>装饰表!AB59</f>
        <v>set:blockcity_items.json image:g1047_prop_2048</v>
      </c>
      <c r="K59" t="str">
        <f>装饰表!C59</f>
        <v>g1047_chairs2.actor</v>
      </c>
      <c r="L59" t="str">
        <f>装饰表!D59</f>
        <v>body</v>
      </c>
      <c r="M59">
        <f>装饰表!E59</f>
        <v>2048</v>
      </c>
      <c r="N59">
        <f>装饰表!K59</f>
        <v>1</v>
      </c>
      <c r="O59">
        <f>装饰表!L59</f>
        <v>1</v>
      </c>
      <c r="P59">
        <f>装饰表!M59</f>
        <v>2</v>
      </c>
      <c r="Q59">
        <f>装饰表!G59</f>
        <v>0</v>
      </c>
      <c r="R59">
        <f t="shared" si="0"/>
        <v>57</v>
      </c>
      <c r="S59">
        <f>装饰表!Z59</f>
        <v>2675</v>
      </c>
      <c r="T59" t="str">
        <f>装饰表!AH59</f>
        <v>gui_blockcity_sit_down</v>
      </c>
      <c r="U59" t="str">
        <f>装饰表!AI59</f>
        <v>gui_blockcity_stand_up</v>
      </c>
      <c r="V59" t="str">
        <f>装饰表!AJ59</f>
        <v>@@@</v>
      </c>
      <c r="W59" t="str">
        <f>装饰表!AK59</f>
        <v>set:blockcity_main_tip.json image:mini_tip_pre</v>
      </c>
    </row>
    <row r="60" spans="1:23">
      <c r="A60" t="str">
        <f>装饰表!B60</f>
        <v>1100058</v>
      </c>
      <c r="B60">
        <f>装饰表!Q60</f>
        <v>100</v>
      </c>
      <c r="C60" t="str">
        <f>装饰表!W60</f>
        <v>棕色长凳</v>
      </c>
      <c r="D60" s="1">
        <v>58</v>
      </c>
      <c r="E60">
        <f>装饰表!R60</f>
        <v>1</v>
      </c>
      <c r="F60">
        <f>装饰表!N60</f>
        <v>1</v>
      </c>
      <c r="G60">
        <f>装饰表!O60</f>
        <v>100</v>
      </c>
      <c r="H60">
        <f>装饰表!P60</f>
        <v>1</v>
      </c>
      <c r="I60">
        <f>装饰表!V60</f>
        <v>2049</v>
      </c>
      <c r="J60" s="7" t="str">
        <f>装饰表!AB60</f>
        <v>set:blockcity_items.json image:g1047_prop_2049</v>
      </c>
      <c r="K60" t="str">
        <f>装饰表!C60</f>
        <v>g1047_chairs.actor</v>
      </c>
      <c r="L60" t="str">
        <f>装饰表!D60</f>
        <v>body</v>
      </c>
      <c r="M60">
        <f>装饰表!E60</f>
        <v>2049</v>
      </c>
      <c r="N60">
        <f>装饰表!K60</f>
        <v>1</v>
      </c>
      <c r="O60">
        <f>装饰表!L60</f>
        <v>1</v>
      </c>
      <c r="P60">
        <f>装饰表!M60</f>
        <v>2</v>
      </c>
      <c r="Q60">
        <f>装饰表!G60</f>
        <v>0</v>
      </c>
      <c r="R60">
        <f t="shared" si="0"/>
        <v>58</v>
      </c>
      <c r="S60">
        <f>装饰表!Z60</f>
        <v>2676</v>
      </c>
      <c r="T60" t="str">
        <f>装饰表!AH60</f>
        <v>gui_blockcity_sit_down</v>
      </c>
      <c r="U60" t="str">
        <f>装饰表!AI60</f>
        <v>gui_blockcity_stand_up</v>
      </c>
      <c r="V60" t="str">
        <f>装饰表!AJ60</f>
        <v>@@@</v>
      </c>
      <c r="W60" t="str">
        <f>装饰表!AK60</f>
        <v>set:blockcity_main_tip.json image:mini_tip_pre</v>
      </c>
    </row>
    <row r="61" spans="1:23">
      <c r="A61" t="str">
        <f>装饰表!B61</f>
        <v>1100059</v>
      </c>
      <c r="B61">
        <f>装饰表!Q61</f>
        <v>100</v>
      </c>
      <c r="C61" t="str">
        <f>装饰表!W61</f>
        <v>棕色长凳</v>
      </c>
      <c r="D61" s="1">
        <v>59</v>
      </c>
      <c r="E61">
        <f>装饰表!R61</f>
        <v>1</v>
      </c>
      <c r="F61">
        <f>装饰表!N61</f>
        <v>1</v>
      </c>
      <c r="G61">
        <f>装饰表!O61</f>
        <v>100</v>
      </c>
      <c r="H61">
        <f>装饰表!P61</f>
        <v>1</v>
      </c>
      <c r="I61">
        <f>装饰表!V61</f>
        <v>2050</v>
      </c>
      <c r="J61" s="7" t="str">
        <f>装饰表!AB61</f>
        <v>set:blockcity_items.json image:g1047_prop_2050</v>
      </c>
      <c r="K61" t="str">
        <f>装饰表!C61</f>
        <v>g1047_chairs.actor</v>
      </c>
      <c r="L61" t="str">
        <f>装饰表!D61</f>
        <v>body</v>
      </c>
      <c r="M61">
        <f>装饰表!E61</f>
        <v>2050</v>
      </c>
      <c r="N61">
        <f>装饰表!K61</f>
        <v>1</v>
      </c>
      <c r="O61">
        <f>装饰表!L61</f>
        <v>1</v>
      </c>
      <c r="P61">
        <f>装饰表!M61</f>
        <v>2</v>
      </c>
      <c r="Q61">
        <f>装饰表!G61</f>
        <v>0</v>
      </c>
      <c r="R61">
        <f t="shared" si="0"/>
        <v>59</v>
      </c>
      <c r="S61">
        <f>装饰表!Z61</f>
        <v>2677</v>
      </c>
      <c r="T61" t="str">
        <f>装饰表!AH61</f>
        <v>gui_blockcity_sit_down</v>
      </c>
      <c r="U61" t="str">
        <f>装饰表!AI61</f>
        <v>gui_blockcity_stand_up</v>
      </c>
      <c r="V61" t="str">
        <f>装饰表!AJ61</f>
        <v>@@@</v>
      </c>
      <c r="W61" t="str">
        <f>装饰表!AK61</f>
        <v>set:blockcity_main_tip.json image:mini_tip_pre</v>
      </c>
    </row>
    <row r="62" spans="1:23">
      <c r="A62" t="str">
        <f>装饰表!B62</f>
        <v>1100060</v>
      </c>
      <c r="B62">
        <f>装饰表!Q62</f>
        <v>100</v>
      </c>
      <c r="C62" t="str">
        <f>装饰表!W62</f>
        <v>棕色长凳</v>
      </c>
      <c r="D62" s="1">
        <v>60</v>
      </c>
      <c r="E62">
        <f>装饰表!R62</f>
        <v>1</v>
      </c>
      <c r="F62">
        <f>装饰表!N62</f>
        <v>1</v>
      </c>
      <c r="G62">
        <f>装饰表!O62</f>
        <v>100</v>
      </c>
      <c r="H62">
        <f>装饰表!P62</f>
        <v>1</v>
      </c>
      <c r="I62">
        <f>装饰表!V62</f>
        <v>2051</v>
      </c>
      <c r="J62" s="7" t="str">
        <f>装饰表!AB62</f>
        <v>set:blockcity_items.json image:g1047_prop_2051</v>
      </c>
      <c r="K62" t="str">
        <f>装饰表!C62</f>
        <v>g1047_chairs.actor</v>
      </c>
      <c r="L62" t="str">
        <f>装饰表!D62</f>
        <v>body</v>
      </c>
      <c r="M62">
        <f>装饰表!E62</f>
        <v>2051</v>
      </c>
      <c r="N62">
        <f>装饰表!K62</f>
        <v>1</v>
      </c>
      <c r="O62">
        <f>装饰表!L62</f>
        <v>1</v>
      </c>
      <c r="P62">
        <f>装饰表!M62</f>
        <v>2</v>
      </c>
      <c r="Q62">
        <f>装饰表!G62</f>
        <v>0</v>
      </c>
      <c r="R62">
        <f t="shared" si="0"/>
        <v>60</v>
      </c>
      <c r="S62">
        <f>装饰表!Z62</f>
        <v>2678</v>
      </c>
      <c r="T62" t="str">
        <f>装饰表!AH62</f>
        <v>gui_blockcity_sit_down</v>
      </c>
      <c r="U62" t="str">
        <f>装饰表!AI62</f>
        <v>gui_blockcity_stand_up</v>
      </c>
      <c r="V62" t="str">
        <f>装饰表!AJ62</f>
        <v>@@@</v>
      </c>
      <c r="W62" t="str">
        <f>装饰表!AK62</f>
        <v>set:blockcity_main_tip.json image:mini_tip_pre</v>
      </c>
    </row>
    <row r="63" spans="1:23">
      <c r="A63" t="str">
        <f>装饰表!B63</f>
        <v>1100061</v>
      </c>
      <c r="B63">
        <f>装饰表!Q63</f>
        <v>100</v>
      </c>
      <c r="C63" t="str">
        <f>装饰表!W63</f>
        <v>棕色长凳</v>
      </c>
      <c r="D63" s="1">
        <v>61</v>
      </c>
      <c r="E63">
        <f>装饰表!R63</f>
        <v>1</v>
      </c>
      <c r="F63">
        <f>装饰表!N63</f>
        <v>1</v>
      </c>
      <c r="G63">
        <f>装饰表!O63</f>
        <v>100</v>
      </c>
      <c r="H63">
        <f>装饰表!P63</f>
        <v>1</v>
      </c>
      <c r="I63">
        <f>装饰表!V63</f>
        <v>2052</v>
      </c>
      <c r="J63" s="7" t="str">
        <f>装饰表!AB63</f>
        <v>set:blockcity_items.json image:g1047_prop_2052</v>
      </c>
      <c r="K63" t="str">
        <f>装饰表!C63</f>
        <v>g1047_chairs.actor</v>
      </c>
      <c r="L63" t="str">
        <f>装饰表!D63</f>
        <v>body</v>
      </c>
      <c r="M63">
        <f>装饰表!E63</f>
        <v>2052</v>
      </c>
      <c r="N63">
        <f>装饰表!K63</f>
        <v>1</v>
      </c>
      <c r="O63">
        <f>装饰表!L63</f>
        <v>1</v>
      </c>
      <c r="P63">
        <f>装饰表!M63</f>
        <v>2</v>
      </c>
      <c r="Q63">
        <f>装饰表!G63</f>
        <v>0</v>
      </c>
      <c r="R63">
        <f t="shared" si="0"/>
        <v>61</v>
      </c>
      <c r="S63">
        <f>装饰表!Z63</f>
        <v>2679</v>
      </c>
      <c r="T63" t="str">
        <f>装饰表!AH63</f>
        <v>gui_blockcity_sit_down</v>
      </c>
      <c r="U63" t="str">
        <f>装饰表!AI63</f>
        <v>gui_blockcity_stand_up</v>
      </c>
      <c r="V63" t="str">
        <f>装饰表!AJ63</f>
        <v>@@@</v>
      </c>
      <c r="W63" t="str">
        <f>装饰表!AK63</f>
        <v>set:blockcity_main_tip.json image:mini_tip_pre</v>
      </c>
    </row>
    <row r="64" spans="1:23">
      <c r="A64" t="str">
        <f>装饰表!B64</f>
        <v>1100062</v>
      </c>
      <c r="B64">
        <f>装饰表!Q64</f>
        <v>100</v>
      </c>
      <c r="C64" t="str">
        <f>装饰表!W64</f>
        <v>棕色长凳</v>
      </c>
      <c r="D64" s="1">
        <v>62</v>
      </c>
      <c r="E64">
        <f>装饰表!R64</f>
        <v>1</v>
      </c>
      <c r="F64">
        <f>装饰表!N64</f>
        <v>1</v>
      </c>
      <c r="G64">
        <f>装饰表!O64</f>
        <v>100</v>
      </c>
      <c r="H64">
        <f>装饰表!P64</f>
        <v>1</v>
      </c>
      <c r="I64">
        <f>装饰表!V64</f>
        <v>2053</v>
      </c>
      <c r="J64" s="7" t="str">
        <f>装饰表!AB64</f>
        <v>set:blockcity_items.json image:g1047_prop_2053</v>
      </c>
      <c r="K64" t="str">
        <f>装饰表!C64</f>
        <v>g1047_chairs.actor</v>
      </c>
      <c r="L64" t="str">
        <f>装饰表!D64</f>
        <v>body</v>
      </c>
      <c r="M64">
        <f>装饰表!E64</f>
        <v>2053</v>
      </c>
      <c r="N64">
        <f>装饰表!K64</f>
        <v>1</v>
      </c>
      <c r="O64">
        <f>装饰表!L64</f>
        <v>1</v>
      </c>
      <c r="P64">
        <f>装饰表!M64</f>
        <v>2</v>
      </c>
      <c r="Q64">
        <f>装饰表!G64</f>
        <v>0</v>
      </c>
      <c r="R64">
        <f t="shared" si="0"/>
        <v>62</v>
      </c>
      <c r="S64">
        <f>装饰表!Z64</f>
        <v>2680</v>
      </c>
      <c r="T64" t="str">
        <f>装饰表!AH64</f>
        <v>gui_blockcity_sit_down</v>
      </c>
      <c r="U64" t="str">
        <f>装饰表!AI64</f>
        <v>gui_blockcity_stand_up</v>
      </c>
      <c r="V64" t="str">
        <f>装饰表!AJ64</f>
        <v>@@@</v>
      </c>
      <c r="W64" t="str">
        <f>装饰表!AK64</f>
        <v>set:blockcity_main_tip.json image:mini_tip_pre</v>
      </c>
    </row>
    <row r="65" spans="1:23">
      <c r="A65" t="str">
        <f>装饰表!B65</f>
        <v>1100063</v>
      </c>
      <c r="B65">
        <f>装饰表!Q65</f>
        <v>100</v>
      </c>
      <c r="C65" t="str">
        <f>装饰表!W65</f>
        <v>棕色长凳</v>
      </c>
      <c r="D65" s="1">
        <v>63</v>
      </c>
      <c r="E65">
        <f>装饰表!R65</f>
        <v>1</v>
      </c>
      <c r="F65">
        <f>装饰表!N65</f>
        <v>1</v>
      </c>
      <c r="G65">
        <f>装饰表!O65</f>
        <v>100</v>
      </c>
      <c r="H65">
        <f>装饰表!P65</f>
        <v>1</v>
      </c>
      <c r="I65">
        <f>装饰表!V65</f>
        <v>2054</v>
      </c>
      <c r="J65" s="7" t="str">
        <f>装饰表!AB65</f>
        <v>set:blockcity_items.json image:g1047_prop_2054</v>
      </c>
      <c r="K65" t="str">
        <f>装饰表!C65</f>
        <v>g1047_chairs.actor</v>
      </c>
      <c r="L65" t="str">
        <f>装饰表!D65</f>
        <v>body</v>
      </c>
      <c r="M65">
        <f>装饰表!E65</f>
        <v>2054</v>
      </c>
      <c r="N65">
        <f>装饰表!K65</f>
        <v>1</v>
      </c>
      <c r="O65">
        <f>装饰表!L65</f>
        <v>1</v>
      </c>
      <c r="P65">
        <f>装饰表!M65</f>
        <v>2</v>
      </c>
      <c r="Q65">
        <f>装饰表!G65</f>
        <v>0</v>
      </c>
      <c r="R65">
        <f t="shared" si="0"/>
        <v>63</v>
      </c>
      <c r="S65">
        <f>装饰表!Z65</f>
        <v>2681</v>
      </c>
      <c r="T65" t="str">
        <f>装饰表!AH65</f>
        <v>gui_blockcity_sit_down</v>
      </c>
      <c r="U65" t="str">
        <f>装饰表!AI65</f>
        <v>gui_blockcity_stand_up</v>
      </c>
      <c r="V65" t="str">
        <f>装饰表!AJ65</f>
        <v>@@@</v>
      </c>
      <c r="W65" t="str">
        <f>装饰表!AK65</f>
        <v>set:blockcity_main_tip.json image:mini_tip_pre</v>
      </c>
    </row>
    <row r="66" spans="1:23">
      <c r="A66" t="str">
        <f>装饰表!B66</f>
        <v>1100064</v>
      </c>
      <c r="B66">
        <f>装饰表!Q66</f>
        <v>100</v>
      </c>
      <c r="C66" t="str">
        <f>装饰表!W66</f>
        <v>棕色长凳</v>
      </c>
      <c r="D66" s="1">
        <v>64</v>
      </c>
      <c r="E66">
        <f>装饰表!R66</f>
        <v>1</v>
      </c>
      <c r="F66">
        <f>装饰表!N66</f>
        <v>1</v>
      </c>
      <c r="G66">
        <f>装饰表!O66</f>
        <v>100</v>
      </c>
      <c r="H66">
        <f>装饰表!P66</f>
        <v>1</v>
      </c>
      <c r="I66">
        <f>装饰表!V66</f>
        <v>2055</v>
      </c>
      <c r="J66" s="7" t="str">
        <f>装饰表!AB66</f>
        <v>set:blockcity_items.json image:g1047_prop_2055</v>
      </c>
      <c r="K66" t="str">
        <f>装饰表!C66</f>
        <v>g1047_chairs.actor</v>
      </c>
      <c r="L66" t="str">
        <f>装饰表!D66</f>
        <v>body</v>
      </c>
      <c r="M66">
        <f>装饰表!E66</f>
        <v>2055</v>
      </c>
      <c r="N66">
        <f>装饰表!K66</f>
        <v>1</v>
      </c>
      <c r="O66">
        <f>装饰表!L66</f>
        <v>1</v>
      </c>
      <c r="P66">
        <f>装饰表!M66</f>
        <v>2</v>
      </c>
      <c r="Q66">
        <f>装饰表!G66</f>
        <v>0</v>
      </c>
      <c r="R66">
        <f t="shared" si="0"/>
        <v>64</v>
      </c>
      <c r="S66">
        <f>装饰表!Z66</f>
        <v>2682</v>
      </c>
      <c r="T66" t="str">
        <f>装饰表!AH66</f>
        <v>gui_blockcity_sit_down</v>
      </c>
      <c r="U66" t="str">
        <f>装饰表!AI66</f>
        <v>gui_blockcity_stand_up</v>
      </c>
      <c r="V66" t="str">
        <f>装饰表!AJ66</f>
        <v>@@@</v>
      </c>
      <c r="W66" t="str">
        <f>装饰表!AK66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66"/>
  <sheetViews>
    <sheetView topLeftCell="A28" workbookViewId="0">
      <selection activeCell="D61" sqref="D61"/>
    </sheetView>
  </sheetViews>
  <sheetFormatPr defaultColWidth="9" defaultRowHeight="14.25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>
      <c r="B1" t="s">
        <v>979</v>
      </c>
      <c r="C1" t="s">
        <v>1080</v>
      </c>
      <c r="D1" t="s">
        <v>1081</v>
      </c>
      <c r="E1" t="s">
        <v>977</v>
      </c>
      <c r="F1" t="s">
        <v>1082</v>
      </c>
      <c r="G1" t="s">
        <v>1083</v>
      </c>
      <c r="H1" t="s">
        <v>1084</v>
      </c>
      <c r="I1" t="s">
        <v>1008</v>
      </c>
      <c r="J1" t="s">
        <v>1073</v>
      </c>
      <c r="K1" t="s">
        <v>1085</v>
      </c>
      <c r="L1" t="s">
        <v>1086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</row>
    <row r="2" spans="1:18">
      <c r="A2" t="s">
        <v>1093</v>
      </c>
      <c r="B2" t="s">
        <v>979</v>
      </c>
      <c r="C2" t="s">
        <v>1017</v>
      </c>
      <c r="D2" t="s">
        <v>1018</v>
      </c>
      <c r="E2" t="s">
        <v>1071</v>
      </c>
      <c r="F2" t="s">
        <v>1094</v>
      </c>
      <c r="G2" t="s">
        <v>1014</v>
      </c>
      <c r="H2" t="s">
        <v>1072</v>
      </c>
      <c r="I2" t="s">
        <v>1095</v>
      </c>
      <c r="J2" t="s">
        <v>1096</v>
      </c>
      <c r="K2" t="s">
        <v>1020</v>
      </c>
      <c r="L2" t="s">
        <v>1021</v>
      </c>
      <c r="M2" t="s">
        <v>62</v>
      </c>
      <c r="N2" t="s">
        <v>63</v>
      </c>
      <c r="O2" t="s">
        <v>64</v>
      </c>
      <c r="P2" t="s">
        <v>65</v>
      </c>
      <c r="Q2" t="s">
        <v>1097</v>
      </c>
      <c r="R2" t="s">
        <v>1098</v>
      </c>
    </row>
    <row r="3" spans="1:18">
      <c r="A3" t="str">
        <f>装饰表!W3</f>
        <v>洗衣机</v>
      </c>
      <c r="B3" t="str">
        <f>装饰表!B3</f>
        <v>3100001</v>
      </c>
      <c r="C3">
        <f>装饰表!Z3</f>
        <v>2601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装饰表!M3-0.02</f>
        <v>0.98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>
      <c r="A4" t="str">
        <f>装饰表!W4</f>
        <v>书桌</v>
      </c>
      <c r="B4" t="str">
        <f>装饰表!B4</f>
        <v>1100002</v>
      </c>
      <c r="C4">
        <f>装饰表!Z4</f>
        <v>2602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装饰表!M4-0.02</f>
        <v>0.98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>
      <c r="A5" t="str">
        <f>装饰表!W5</f>
        <v>木椅</v>
      </c>
      <c r="B5" t="str">
        <f>装饰表!B5</f>
        <v>1212003</v>
      </c>
      <c r="C5">
        <f>装饰表!Z5</f>
        <v>2603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装饰表!M5-0.02</f>
        <v>0.98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>
      <c r="A6" t="str">
        <f>装饰表!W6</f>
        <v>棕色沙发</v>
      </c>
      <c r="B6" t="str">
        <f>装饰表!B6</f>
        <v>1213004</v>
      </c>
      <c r="C6">
        <f>装饰表!Z6</f>
        <v>2604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装饰表!M6-0.02</f>
        <v>0.98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>
      <c r="A7" t="str">
        <f>装饰表!W7</f>
        <v>梳妆台</v>
      </c>
      <c r="B7" t="str">
        <f>装饰表!B7</f>
        <v>1100005</v>
      </c>
      <c r="C7">
        <f>装饰表!Z7</f>
        <v>2605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装饰表!M7-0.02</f>
        <v>1.98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>
      <c r="A8" t="str">
        <f>装饰表!W8</f>
        <v>垃圾桶</v>
      </c>
      <c r="B8" t="str">
        <f>装饰表!B8</f>
        <v>3200006</v>
      </c>
      <c r="C8">
        <f>装饰表!Z8</f>
        <v>2606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装饰表!M8-0.02</f>
        <v>0.98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>
      <c r="A9" t="str">
        <f>装饰表!W9</f>
        <v>长椅</v>
      </c>
      <c r="B9" t="str">
        <f>装饰表!B9</f>
        <v>1212007</v>
      </c>
      <c r="C9">
        <f>装饰表!Z9</f>
        <v>2607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装饰表!M9-0.02</f>
        <v>0.98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>
      <c r="A10" t="str">
        <f>装饰表!W10</f>
        <v>气球</v>
      </c>
      <c r="B10" t="str">
        <f>装饰表!B10</f>
        <v>3200008</v>
      </c>
      <c r="C10">
        <f>装饰表!Z10</f>
        <v>2608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装饰表!M10-0.02</f>
        <v>1.98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>
      <c r="A11" t="str">
        <f>装饰表!W11</f>
        <v>洗手池</v>
      </c>
      <c r="B11" t="str">
        <f>装饰表!B11</f>
        <v>3200009</v>
      </c>
      <c r="C11">
        <f>装饰表!Z11</f>
        <v>2609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装饰表!M11-0.02</f>
        <v>1.98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>
      <c r="A12" t="str">
        <f>装饰表!W12</f>
        <v>燃气灶</v>
      </c>
      <c r="B12" t="str">
        <f>装饰表!B12</f>
        <v>3200010</v>
      </c>
      <c r="C12">
        <f>装饰表!Z12</f>
        <v>2610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装饰表!M12-0.02</f>
        <v>0.98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>
      <c r="A13" t="str">
        <f>装饰表!W13</f>
        <v>长木椅</v>
      </c>
      <c r="B13" t="str">
        <f>装饰表!B13</f>
        <v>1213011</v>
      </c>
      <c r="C13">
        <f>装饰表!Z13</f>
        <v>2611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装饰表!M13-0.02</f>
        <v>0.98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>
      <c r="A14" t="str">
        <f>装饰表!W14</f>
        <v>长扶手椅</v>
      </c>
      <c r="B14" t="str">
        <f>装饰表!B14</f>
        <v>1213012</v>
      </c>
      <c r="C14">
        <f>装饰表!Z14</f>
        <v>2612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装饰表!M14-0.02</f>
        <v>0.98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>
      <c r="A15" t="str">
        <f>装饰表!W15</f>
        <v>蓝白沙发</v>
      </c>
      <c r="B15" t="str">
        <f>装饰表!B15</f>
        <v>1213013</v>
      </c>
      <c r="C15">
        <f>装饰表!Z15</f>
        <v>2613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装饰表!M15-0.02</f>
        <v>0.98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>
      <c r="A16" t="str">
        <f>装饰表!W16</f>
        <v>白色沙发</v>
      </c>
      <c r="B16" t="str">
        <f>装饰表!B16</f>
        <v>1213014</v>
      </c>
      <c r="C16">
        <f>装饰表!Z16</f>
        <v>2614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装饰表!M16-0.02</f>
        <v>0.98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>
      <c r="A17" t="str">
        <f>装饰表!W17</f>
        <v>单人蓝白沙发</v>
      </c>
      <c r="B17" t="str">
        <f>装饰表!B17</f>
        <v>1213015</v>
      </c>
      <c r="C17">
        <f>装饰表!Z17</f>
        <v>2615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装饰表!M17-0.02</f>
        <v>0.98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>
      <c r="A18" t="str">
        <f>装饰表!W18</f>
        <v>单人白色沙发</v>
      </c>
      <c r="B18" t="str">
        <f>装饰表!B18</f>
        <v>1213016</v>
      </c>
      <c r="C18">
        <f>装饰表!Z18</f>
        <v>2616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装饰表!M18-0.02</f>
        <v>0.98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>
      <c r="A19" t="str">
        <f>装饰表!W19</f>
        <v>绿色椅子</v>
      </c>
      <c r="B19" t="str">
        <f>装饰表!B19</f>
        <v>1212017</v>
      </c>
      <c r="C19">
        <f>装饰表!Z19</f>
        <v>2617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装饰表!M19-0.02</f>
        <v>0.98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>
      <c r="A20" t="str">
        <f>装饰表!W20</f>
        <v>马桶</v>
      </c>
      <c r="B20" t="str">
        <f>装饰表!B20</f>
        <v>3212018</v>
      </c>
      <c r="C20">
        <f>装饰表!Z20</f>
        <v>2618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装饰表!M20-0.02</f>
        <v>0.98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>
      <c r="A21" t="str">
        <f>装饰表!W21</f>
        <v>格子椅</v>
      </c>
      <c r="B21" t="str">
        <f>装饰表!B21</f>
        <v>1212019</v>
      </c>
      <c r="C21">
        <f>装饰表!Z21</f>
        <v>2619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装饰表!M21-0.02</f>
        <v>0.98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>
      <c r="A22" t="str">
        <f>装饰表!W22</f>
        <v>红色椅子</v>
      </c>
      <c r="B22" t="str">
        <f>装饰表!B22</f>
        <v>1212020</v>
      </c>
      <c r="C22">
        <f>装饰表!Z22</f>
        <v>2620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装饰表!M22-0.02</f>
        <v>0.98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>
      <c r="A23" t="str">
        <f>装饰表!W23</f>
        <v>黑色沙发</v>
      </c>
      <c r="B23" t="str">
        <f>装饰表!B23</f>
        <v>1213021</v>
      </c>
      <c r="C23">
        <f>装饰表!Z23</f>
        <v>2621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装饰表!M23-0.02</f>
        <v>0.98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>
      <c r="A24" t="str">
        <f>装饰表!W24</f>
        <v>棕色椅子</v>
      </c>
      <c r="B24" t="str">
        <f>装饰表!B24</f>
        <v>1212022</v>
      </c>
      <c r="C24">
        <f>装饰表!Z24</f>
        <v>2622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装饰表!M24-0.02</f>
        <v>0.98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>
      <c r="A25" t="str">
        <f>装饰表!W25</f>
        <v>黑色椅子</v>
      </c>
      <c r="B25" t="str">
        <f>装饰表!B25</f>
        <v>1212023</v>
      </c>
      <c r="C25">
        <f>装饰表!Z25</f>
        <v>2623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装饰表!M25-0.02</f>
        <v>0.98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>
      <c r="A26" t="str">
        <f>装饰表!W26</f>
        <v>爱心沙发</v>
      </c>
      <c r="B26" t="str">
        <f>装饰表!B26</f>
        <v>1213024</v>
      </c>
      <c r="C26">
        <f>装饰表!Z26</f>
        <v>2624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装饰表!M26-0.02</f>
        <v>0.98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>
      <c r="A27" t="str">
        <f>装饰表!W27</f>
        <v>绿色长凳</v>
      </c>
      <c r="B27" t="str">
        <f>装饰表!B27</f>
        <v>1213025</v>
      </c>
      <c r="C27">
        <f>装饰表!Z27</f>
        <v>2625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装饰表!M27-0.02</f>
        <v>0.98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>
      <c r="A28" t="str">
        <f>装饰表!W28</f>
        <v>黄色长凳</v>
      </c>
      <c r="B28" t="str">
        <f>装饰表!B28</f>
        <v>1213026</v>
      </c>
      <c r="C28">
        <f>装饰表!Z28</f>
        <v>2626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装饰表!M28-0.02</f>
        <v>0.98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>
      <c r="A29" t="str">
        <f>装饰表!W29</f>
        <v>棕色长凳</v>
      </c>
      <c r="B29" t="str">
        <f>装饰表!B29</f>
        <v>1213027</v>
      </c>
      <c r="C29">
        <f>装饰表!Z29</f>
        <v>2627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装饰表!M29-0.02</f>
        <v>0.98</v>
      </c>
      <c r="P29" t="str">
        <f>装饰表!AC29</f>
        <v>magazine.mesh</v>
      </c>
      <c r="Q29">
        <f>装饰表!F29</f>
        <v>13</v>
      </c>
      <c r="R29">
        <f>装饰表!AF29</f>
        <v>0</v>
      </c>
    </row>
    <row r="30" spans="1:18">
      <c r="A30" t="str">
        <f>装饰表!W30</f>
        <v>棕色长凳</v>
      </c>
      <c r="B30" t="str">
        <f>装饰表!B30</f>
        <v>1100028</v>
      </c>
      <c r="C30">
        <f>装饰表!Z30</f>
        <v>2628</v>
      </c>
      <c r="D30" t="str">
        <f>装饰表!AA30</f>
        <v>g1047_prop_2001</v>
      </c>
      <c r="E30">
        <f>装饰表!V30</f>
        <v>2001</v>
      </c>
      <c r="F30">
        <f>装饰表!R30</f>
        <v>1</v>
      </c>
      <c r="G30" t="str">
        <f>IF(装饰表!J30=0,"",装饰表!J30)</f>
        <v/>
      </c>
      <c r="H30" t="str">
        <f>装饰表!C30</f>
        <v>g1047_chairs.actor</v>
      </c>
      <c r="I30" t="str">
        <f>装饰表!D30</f>
        <v>body</v>
      </c>
      <c r="J30">
        <f>装饰表!E30</f>
        <v>2001</v>
      </c>
      <c r="K30" t="str">
        <f>装饰表!AD30</f>
        <v>idle</v>
      </c>
      <c r="L30" t="str">
        <f>IF(装饰表!AE30=0,"",装饰表!AE30)</f>
        <v/>
      </c>
      <c r="M30">
        <f>装饰表!K30</f>
        <v>1</v>
      </c>
      <c r="N30">
        <f>装饰表!L30</f>
        <v>1</v>
      </c>
      <c r="O30">
        <f>装饰表!M30-0.02</f>
        <v>1.98</v>
      </c>
      <c r="P30" t="str">
        <f>装饰表!AC30</f>
        <v>magazine.mesh</v>
      </c>
      <c r="Q30">
        <f>装饰表!F30</f>
        <v>0</v>
      </c>
      <c r="R30">
        <f>装饰表!AF30</f>
        <v>0</v>
      </c>
    </row>
    <row r="31" spans="1:18">
      <c r="A31" t="str">
        <f>装饰表!W31</f>
        <v>棕色长凳</v>
      </c>
      <c r="B31" t="str">
        <f>装饰表!B31</f>
        <v>1100029</v>
      </c>
      <c r="C31">
        <f>装饰表!Z31</f>
        <v>2629</v>
      </c>
      <c r="D31" t="str">
        <f>装饰表!AA31</f>
        <v>g1047_prop_2002</v>
      </c>
      <c r="E31">
        <f>装饰表!V31</f>
        <v>2002</v>
      </c>
      <c r="F31">
        <f>装饰表!R31</f>
        <v>1</v>
      </c>
      <c r="G31" t="str">
        <f>IF(装饰表!J31=0,"",装饰表!J31)</f>
        <v/>
      </c>
      <c r="H31" t="str">
        <f>装饰表!C31</f>
        <v>g1047_chairs.actor</v>
      </c>
      <c r="I31" t="str">
        <f>装饰表!D31</f>
        <v>body</v>
      </c>
      <c r="J31">
        <f>装饰表!E31</f>
        <v>2002</v>
      </c>
      <c r="K31" t="str">
        <f>装饰表!AD31</f>
        <v>idle</v>
      </c>
      <c r="L31" t="str">
        <f>IF(装饰表!AE31=0,"",装饰表!AE31)</f>
        <v/>
      </c>
      <c r="M31">
        <f>装饰表!K31</f>
        <v>1</v>
      </c>
      <c r="N31">
        <f>装饰表!L31</f>
        <v>1</v>
      </c>
      <c r="O31">
        <f>装饰表!M31-0.02</f>
        <v>1.98</v>
      </c>
      <c r="P31" t="str">
        <f>装饰表!AC31</f>
        <v>magazine.mesh</v>
      </c>
      <c r="Q31">
        <f>装饰表!F31</f>
        <v>0</v>
      </c>
      <c r="R31">
        <f>装饰表!AF31</f>
        <v>0</v>
      </c>
    </row>
    <row r="32" spans="1:18">
      <c r="A32" t="str">
        <f>装饰表!W32</f>
        <v>棕色长凳</v>
      </c>
      <c r="B32" t="str">
        <f>装饰表!B32</f>
        <v>1100030</v>
      </c>
      <c r="C32">
        <f>装饰表!Z32</f>
        <v>2630</v>
      </c>
      <c r="D32" t="str">
        <f>装饰表!AA32</f>
        <v>g1047_prop_2003</v>
      </c>
      <c r="E32">
        <f>装饰表!V32</f>
        <v>2003</v>
      </c>
      <c r="F32">
        <f>装饰表!R32</f>
        <v>1</v>
      </c>
      <c r="G32" t="str">
        <f>IF(装饰表!J32=0,"",装饰表!J32)</f>
        <v/>
      </c>
      <c r="H32" t="str">
        <f>装饰表!C32</f>
        <v>g1047_chairs.actor</v>
      </c>
      <c r="I32" t="str">
        <f>装饰表!D32</f>
        <v>body</v>
      </c>
      <c r="J32">
        <f>装饰表!E32</f>
        <v>2003</v>
      </c>
      <c r="K32" t="str">
        <f>装饰表!AD32</f>
        <v>idle</v>
      </c>
      <c r="L32" t="str">
        <f>IF(装饰表!AE32=0,"",装饰表!AE32)</f>
        <v/>
      </c>
      <c r="M32">
        <f>装饰表!K32</f>
        <v>1</v>
      </c>
      <c r="N32">
        <f>装饰表!L32</f>
        <v>1</v>
      </c>
      <c r="O32">
        <f>装饰表!M32-0.02</f>
        <v>1.98</v>
      </c>
      <c r="P32" t="str">
        <f>装饰表!AC32</f>
        <v>magazine.mesh</v>
      </c>
      <c r="Q32">
        <f>装饰表!F32</f>
        <v>0</v>
      </c>
      <c r="R32">
        <f>装饰表!AF32</f>
        <v>0</v>
      </c>
    </row>
    <row r="33" spans="1:18">
      <c r="A33" t="str">
        <f>装饰表!W33</f>
        <v>棕色长凳</v>
      </c>
      <c r="B33" t="str">
        <f>装饰表!B33</f>
        <v>1100031</v>
      </c>
      <c r="C33">
        <f>装饰表!Z33</f>
        <v>2631</v>
      </c>
      <c r="D33" t="str">
        <f>装饰表!AA33</f>
        <v>g1047_prop_2004</v>
      </c>
      <c r="E33">
        <f>装饰表!V33</f>
        <v>2004</v>
      </c>
      <c r="F33">
        <f>装饰表!R33</f>
        <v>1</v>
      </c>
      <c r="G33" t="str">
        <f>IF(装饰表!J33=0,"",装饰表!J33)</f>
        <v/>
      </c>
      <c r="H33" t="str">
        <f>装饰表!C33</f>
        <v>g1047_chairs.actor</v>
      </c>
      <c r="I33" t="str">
        <f>装饰表!D33</f>
        <v>body</v>
      </c>
      <c r="J33">
        <f>装饰表!E33</f>
        <v>2004</v>
      </c>
      <c r="K33" t="str">
        <f>装饰表!AD33</f>
        <v>idle</v>
      </c>
      <c r="L33" t="str">
        <f>IF(装饰表!AE33=0,"",装饰表!AE33)</f>
        <v/>
      </c>
      <c r="M33">
        <f>装饰表!K33</f>
        <v>1</v>
      </c>
      <c r="N33">
        <f>装饰表!L33</f>
        <v>1</v>
      </c>
      <c r="O33">
        <f>装饰表!M33-0.02</f>
        <v>1.98</v>
      </c>
      <c r="P33" t="str">
        <f>装饰表!AC33</f>
        <v>magazine.mesh</v>
      </c>
      <c r="Q33">
        <f>装饰表!F33</f>
        <v>0</v>
      </c>
      <c r="R33">
        <f>装饰表!AF33</f>
        <v>0</v>
      </c>
    </row>
    <row r="34" spans="1:18">
      <c r="A34" t="str">
        <f>装饰表!W34</f>
        <v>棕色长凳</v>
      </c>
      <c r="B34" t="str">
        <f>装饰表!B34</f>
        <v>1100032</v>
      </c>
      <c r="C34">
        <f>装饰表!Z34</f>
        <v>2633</v>
      </c>
      <c r="D34" t="str">
        <f>装饰表!AA34</f>
        <v>g1047_prop_2006</v>
      </c>
      <c r="E34">
        <f>装饰表!V34</f>
        <v>2006</v>
      </c>
      <c r="F34">
        <f>装饰表!R34</f>
        <v>1</v>
      </c>
      <c r="G34" t="str">
        <f>IF(装饰表!J34=0,"",装饰表!J34)</f>
        <v/>
      </c>
      <c r="H34" t="str">
        <f>装饰表!C34</f>
        <v>g1047_chairs.actor</v>
      </c>
      <c r="I34" t="str">
        <f>装饰表!D34</f>
        <v>body</v>
      </c>
      <c r="J34">
        <f>装饰表!E34</f>
        <v>2006</v>
      </c>
      <c r="K34" t="str">
        <f>装饰表!AD34</f>
        <v>idle</v>
      </c>
      <c r="L34" t="str">
        <f>IF(装饰表!AE34=0,"",装饰表!AE34)</f>
        <v/>
      </c>
      <c r="M34">
        <f>装饰表!K34</f>
        <v>1</v>
      </c>
      <c r="N34">
        <f>装饰表!L34</f>
        <v>1</v>
      </c>
      <c r="O34">
        <f>装饰表!M34-0.02</f>
        <v>1.98</v>
      </c>
      <c r="P34" t="str">
        <f>装饰表!AC34</f>
        <v>magazine.mesh</v>
      </c>
      <c r="Q34">
        <f>装饰表!F34</f>
        <v>0</v>
      </c>
      <c r="R34">
        <f>装饰表!AF34</f>
        <v>0</v>
      </c>
    </row>
    <row r="35" spans="1:18">
      <c r="A35" t="str">
        <f>装饰表!W35</f>
        <v>棕色长凳</v>
      </c>
      <c r="B35" t="str">
        <f>装饰表!B35</f>
        <v>1100033</v>
      </c>
      <c r="C35">
        <f>装饰表!Z35</f>
        <v>2634</v>
      </c>
      <c r="D35" t="str">
        <f>装饰表!AA35</f>
        <v>g1047_prop_2007</v>
      </c>
      <c r="E35">
        <f>装饰表!V35</f>
        <v>2007</v>
      </c>
      <c r="F35">
        <f>装饰表!R35</f>
        <v>1</v>
      </c>
      <c r="G35" t="str">
        <f>IF(装饰表!J35=0,"",装饰表!J35)</f>
        <v/>
      </c>
      <c r="H35" t="str">
        <f>装饰表!C35</f>
        <v>g1047_chairs.actor</v>
      </c>
      <c r="I35" t="str">
        <f>装饰表!D35</f>
        <v>body</v>
      </c>
      <c r="J35">
        <f>装饰表!E35</f>
        <v>2007</v>
      </c>
      <c r="K35" t="str">
        <f>装饰表!AD35</f>
        <v>idle</v>
      </c>
      <c r="L35" t="str">
        <f>IF(装饰表!AE35=0,"",装饰表!AE35)</f>
        <v/>
      </c>
      <c r="M35">
        <f>装饰表!K35</f>
        <v>1</v>
      </c>
      <c r="N35">
        <f>装饰表!L35</f>
        <v>1</v>
      </c>
      <c r="O35">
        <f>装饰表!M35-0.02</f>
        <v>1.98</v>
      </c>
      <c r="P35" t="str">
        <f>装饰表!AC35</f>
        <v>magazine.mesh</v>
      </c>
      <c r="Q35">
        <f>装饰表!F35</f>
        <v>0</v>
      </c>
      <c r="R35">
        <f>装饰表!AF35</f>
        <v>0</v>
      </c>
    </row>
    <row r="36" spans="1:18">
      <c r="A36" t="str">
        <f>装饰表!W36</f>
        <v>棕色长凳</v>
      </c>
      <c r="B36" t="str">
        <f>装饰表!B36</f>
        <v>1100034</v>
      </c>
      <c r="C36">
        <f>装饰表!Z36</f>
        <v>2635</v>
      </c>
      <c r="D36" t="str">
        <f>装饰表!AA36</f>
        <v>g1047_prop_2008</v>
      </c>
      <c r="E36">
        <f>装饰表!V36</f>
        <v>2008</v>
      </c>
      <c r="F36">
        <f>装饰表!R36</f>
        <v>1</v>
      </c>
      <c r="G36" t="str">
        <f>IF(装饰表!J36=0,"",装饰表!J36)</f>
        <v/>
      </c>
      <c r="H36" t="str">
        <f>装饰表!C36</f>
        <v>g1047_chairs.actor</v>
      </c>
      <c r="I36" t="str">
        <f>装饰表!D36</f>
        <v>body</v>
      </c>
      <c r="J36">
        <f>装饰表!E36</f>
        <v>2008</v>
      </c>
      <c r="K36" t="str">
        <f>装饰表!AD36</f>
        <v>idle</v>
      </c>
      <c r="L36" t="str">
        <f>IF(装饰表!AE36=0,"",装饰表!AE36)</f>
        <v/>
      </c>
      <c r="M36">
        <f>装饰表!K36</f>
        <v>1</v>
      </c>
      <c r="N36">
        <f>装饰表!L36</f>
        <v>1</v>
      </c>
      <c r="O36">
        <f>装饰表!M36-0.02</f>
        <v>1.98</v>
      </c>
      <c r="P36" t="str">
        <f>装饰表!AC36</f>
        <v>magazine.mesh</v>
      </c>
      <c r="Q36">
        <f>装饰表!F36</f>
        <v>0</v>
      </c>
      <c r="R36">
        <f>装饰表!AF36</f>
        <v>0</v>
      </c>
    </row>
    <row r="37" spans="1:18">
      <c r="A37" t="str">
        <f>装饰表!W37</f>
        <v>棕色长凳</v>
      </c>
      <c r="B37" t="str">
        <f>装饰表!B37</f>
        <v>1100035</v>
      </c>
      <c r="C37">
        <f>装饰表!Z37</f>
        <v>2636</v>
      </c>
      <c r="D37" t="str">
        <f>装饰表!AA37</f>
        <v>g1047_prop_2009</v>
      </c>
      <c r="E37">
        <f>装饰表!V37</f>
        <v>2009</v>
      </c>
      <c r="F37">
        <f>装饰表!R37</f>
        <v>1</v>
      </c>
      <c r="G37" t="str">
        <f>IF(装饰表!J37=0,"",装饰表!J37)</f>
        <v/>
      </c>
      <c r="H37" t="str">
        <f>装饰表!C37</f>
        <v>g1047_chairs.actor</v>
      </c>
      <c r="I37" t="str">
        <f>装饰表!D37</f>
        <v>body</v>
      </c>
      <c r="J37">
        <f>装饰表!E37</f>
        <v>2009</v>
      </c>
      <c r="K37" t="str">
        <f>装饰表!AD37</f>
        <v>idle</v>
      </c>
      <c r="L37" t="str">
        <f>IF(装饰表!AE37=0,"",装饰表!AE37)</f>
        <v/>
      </c>
      <c r="M37">
        <f>装饰表!K37</f>
        <v>1</v>
      </c>
      <c r="N37">
        <f>装饰表!L37</f>
        <v>1</v>
      </c>
      <c r="O37">
        <f>装饰表!M37-0.02</f>
        <v>1.98</v>
      </c>
      <c r="P37" t="str">
        <f>装饰表!AC37</f>
        <v>magazine.mesh</v>
      </c>
      <c r="Q37">
        <f>装饰表!F37</f>
        <v>0</v>
      </c>
      <c r="R37">
        <f>装饰表!AF37</f>
        <v>0</v>
      </c>
    </row>
    <row r="38" spans="1:18">
      <c r="A38" t="str">
        <f>装饰表!W38</f>
        <v>棕色长凳</v>
      </c>
      <c r="B38" t="str">
        <f>装饰表!B38</f>
        <v>1100036</v>
      </c>
      <c r="C38">
        <f>装饰表!Z38</f>
        <v>2638</v>
      </c>
      <c r="D38" t="str">
        <f>装饰表!AA38</f>
        <v>g1047_prop_2011</v>
      </c>
      <c r="E38">
        <f>装饰表!V38</f>
        <v>2011</v>
      </c>
      <c r="F38">
        <f>装饰表!R38</f>
        <v>1</v>
      </c>
      <c r="G38" t="str">
        <f>IF(装饰表!J38=0,"",装饰表!J38)</f>
        <v/>
      </c>
      <c r="H38" t="str">
        <f>装饰表!C38</f>
        <v>g1047_chairs.actor</v>
      </c>
      <c r="I38" t="str">
        <f>装饰表!D38</f>
        <v>body</v>
      </c>
      <c r="J38">
        <f>装饰表!E38</f>
        <v>2011</v>
      </c>
      <c r="K38" t="str">
        <f>装饰表!AD38</f>
        <v>idle</v>
      </c>
      <c r="L38" t="str">
        <f>IF(装饰表!AE38=0,"",装饰表!AE38)</f>
        <v/>
      </c>
      <c r="M38">
        <f>装饰表!K38</f>
        <v>1</v>
      </c>
      <c r="N38">
        <f>装饰表!L38</f>
        <v>1</v>
      </c>
      <c r="O38">
        <f>装饰表!M38-0.02</f>
        <v>1.98</v>
      </c>
      <c r="P38" t="str">
        <f>装饰表!AC38</f>
        <v>magazine.mesh</v>
      </c>
      <c r="Q38">
        <f>装饰表!F38</f>
        <v>0</v>
      </c>
      <c r="R38">
        <f>装饰表!AF38</f>
        <v>0</v>
      </c>
    </row>
    <row r="39" spans="1:18">
      <c r="A39" t="str">
        <f>装饰表!W39</f>
        <v>棕色长凳</v>
      </c>
      <c r="B39" t="str">
        <f>装饰表!B39</f>
        <v>1100037</v>
      </c>
      <c r="C39">
        <f>装饰表!Z39</f>
        <v>2640</v>
      </c>
      <c r="D39" t="str">
        <f>装饰表!AA39</f>
        <v>g1047_prop_2013</v>
      </c>
      <c r="E39">
        <f>装饰表!V39</f>
        <v>2013</v>
      </c>
      <c r="F39">
        <f>装饰表!R39</f>
        <v>1</v>
      </c>
      <c r="G39" t="str">
        <f>IF(装饰表!J39=0,"",装饰表!J39)</f>
        <v/>
      </c>
      <c r="H39" t="str">
        <f>装饰表!C39</f>
        <v>g1047_chairs.actor</v>
      </c>
      <c r="I39" t="str">
        <f>装饰表!D39</f>
        <v>body</v>
      </c>
      <c r="J39">
        <f>装饰表!E39</f>
        <v>2013</v>
      </c>
      <c r="K39" t="str">
        <f>装饰表!AD39</f>
        <v>idle</v>
      </c>
      <c r="L39" t="str">
        <f>IF(装饰表!AE39=0,"",装饰表!AE39)</f>
        <v/>
      </c>
      <c r="M39">
        <f>装饰表!K39</f>
        <v>1</v>
      </c>
      <c r="N39">
        <f>装饰表!L39</f>
        <v>1</v>
      </c>
      <c r="O39">
        <f>装饰表!M39-0.02</f>
        <v>1.98</v>
      </c>
      <c r="P39" t="str">
        <f>装饰表!AC39</f>
        <v>magazine.mesh</v>
      </c>
      <c r="Q39">
        <f>装饰表!F39</f>
        <v>0</v>
      </c>
      <c r="R39">
        <f>装饰表!AF39</f>
        <v>0</v>
      </c>
    </row>
    <row r="40" spans="1:18">
      <c r="A40" t="str">
        <f>装饰表!W40</f>
        <v>棕色长凳</v>
      </c>
      <c r="B40" t="str">
        <f>装饰表!B40</f>
        <v>1100038</v>
      </c>
      <c r="C40">
        <f>装饰表!Z40</f>
        <v>2641</v>
      </c>
      <c r="D40" t="str">
        <f>装饰表!AA40</f>
        <v>g1047_prop_2014</v>
      </c>
      <c r="E40">
        <f>装饰表!V40</f>
        <v>2014</v>
      </c>
      <c r="F40">
        <f>装饰表!R40</f>
        <v>1</v>
      </c>
      <c r="G40" t="str">
        <f>IF(装饰表!J40=0,"",装饰表!J40)</f>
        <v/>
      </c>
      <c r="H40" t="str">
        <f>装饰表!C40</f>
        <v>g1047_chairs.actor</v>
      </c>
      <c r="I40" t="str">
        <f>装饰表!D40</f>
        <v>body</v>
      </c>
      <c r="J40">
        <f>装饰表!E40</f>
        <v>2014</v>
      </c>
      <c r="K40" t="str">
        <f>装饰表!AD40</f>
        <v>idle</v>
      </c>
      <c r="L40" t="str">
        <f>IF(装饰表!AE40=0,"",装饰表!AE40)</f>
        <v/>
      </c>
      <c r="M40">
        <f>装饰表!K40</f>
        <v>1</v>
      </c>
      <c r="N40">
        <f>装饰表!L40</f>
        <v>1</v>
      </c>
      <c r="O40">
        <f>装饰表!M40-0.02</f>
        <v>1.98</v>
      </c>
      <c r="P40" t="str">
        <f>装饰表!AC40</f>
        <v>magazine.mesh</v>
      </c>
      <c r="Q40">
        <f>装饰表!F40</f>
        <v>0</v>
      </c>
      <c r="R40">
        <f>装饰表!AF40</f>
        <v>0</v>
      </c>
    </row>
    <row r="41" spans="1:18">
      <c r="A41" t="str">
        <f>装饰表!W41</f>
        <v>棕色长凳</v>
      </c>
      <c r="B41" t="str">
        <f>装饰表!B41</f>
        <v>1100039</v>
      </c>
      <c r="C41">
        <f>装饰表!Z41</f>
        <v>2642</v>
      </c>
      <c r="D41" t="str">
        <f>装饰表!AA41</f>
        <v>g1047_prop_2015</v>
      </c>
      <c r="E41">
        <f>装饰表!V41</f>
        <v>2015</v>
      </c>
      <c r="F41">
        <f>装饰表!R41</f>
        <v>1</v>
      </c>
      <c r="G41" t="str">
        <f>IF(装饰表!J41=0,"",装饰表!J41)</f>
        <v/>
      </c>
      <c r="H41" t="str">
        <f>装饰表!C41</f>
        <v>g1047_chairs.actor</v>
      </c>
      <c r="I41" t="str">
        <f>装饰表!D41</f>
        <v>body</v>
      </c>
      <c r="J41">
        <f>装饰表!E41</f>
        <v>2015</v>
      </c>
      <c r="K41" t="str">
        <f>装饰表!AD41</f>
        <v>idle</v>
      </c>
      <c r="L41" t="str">
        <f>IF(装饰表!AE41=0,"",装饰表!AE41)</f>
        <v/>
      </c>
      <c r="M41">
        <f>装饰表!K41</f>
        <v>1</v>
      </c>
      <c r="N41">
        <f>装饰表!L41</f>
        <v>1</v>
      </c>
      <c r="O41">
        <f>装饰表!M41-0.02</f>
        <v>1.98</v>
      </c>
      <c r="P41" t="str">
        <f>装饰表!AC41</f>
        <v>magazine.mesh</v>
      </c>
      <c r="Q41">
        <f>装饰表!F41</f>
        <v>0</v>
      </c>
      <c r="R41">
        <f>装饰表!AF41</f>
        <v>0</v>
      </c>
    </row>
    <row r="42" spans="1:18">
      <c r="A42" t="str">
        <f>装饰表!W42</f>
        <v>棕色长凳</v>
      </c>
      <c r="B42" t="str">
        <f>装饰表!B42</f>
        <v>1100040</v>
      </c>
      <c r="C42">
        <f>装饰表!Z42</f>
        <v>2643</v>
      </c>
      <c r="D42" t="str">
        <f>装饰表!AA42</f>
        <v>g1047_prop_2016</v>
      </c>
      <c r="E42">
        <f>装饰表!V42</f>
        <v>2016</v>
      </c>
      <c r="F42">
        <f>装饰表!R42</f>
        <v>1</v>
      </c>
      <c r="G42" t="str">
        <f>IF(装饰表!J42=0,"",装饰表!J42)</f>
        <v/>
      </c>
      <c r="H42" t="str">
        <f>装饰表!C42</f>
        <v>g1047_chairs.actor</v>
      </c>
      <c r="I42" t="str">
        <f>装饰表!D42</f>
        <v>body</v>
      </c>
      <c r="J42">
        <f>装饰表!E42</f>
        <v>2016</v>
      </c>
      <c r="K42" t="str">
        <f>装饰表!AD42</f>
        <v>idle</v>
      </c>
      <c r="L42" t="str">
        <f>IF(装饰表!AE42=0,"",装饰表!AE42)</f>
        <v/>
      </c>
      <c r="M42">
        <f>装饰表!K42</f>
        <v>1</v>
      </c>
      <c r="N42">
        <f>装饰表!L42</f>
        <v>1</v>
      </c>
      <c r="O42">
        <f>装饰表!M42-0.02</f>
        <v>1.98</v>
      </c>
      <c r="P42" t="str">
        <f>装饰表!AC42</f>
        <v>magazine.mesh</v>
      </c>
      <c r="Q42">
        <f>装饰表!F42</f>
        <v>0</v>
      </c>
      <c r="R42">
        <f>装饰表!AF42</f>
        <v>0</v>
      </c>
    </row>
    <row r="43" spans="1:18">
      <c r="A43" t="str">
        <f>装饰表!W43</f>
        <v>棕色长凳</v>
      </c>
      <c r="B43" t="str">
        <f>装饰表!B43</f>
        <v>1100041</v>
      </c>
      <c r="C43">
        <f>装饰表!Z43</f>
        <v>2644</v>
      </c>
      <c r="D43" t="str">
        <f>装饰表!AA43</f>
        <v>g1047_prop_2017</v>
      </c>
      <c r="E43">
        <f>装饰表!V43</f>
        <v>2017</v>
      </c>
      <c r="F43">
        <f>装饰表!R43</f>
        <v>1</v>
      </c>
      <c r="G43" t="str">
        <f>IF(装饰表!J43=0,"",装饰表!J43)</f>
        <v/>
      </c>
      <c r="H43" t="str">
        <f>装饰表!C43</f>
        <v>g1047_chairs.actor</v>
      </c>
      <c r="I43" t="str">
        <f>装饰表!D43</f>
        <v>body</v>
      </c>
      <c r="J43">
        <f>装饰表!E43</f>
        <v>2017</v>
      </c>
      <c r="K43" t="str">
        <f>装饰表!AD43</f>
        <v>idle</v>
      </c>
      <c r="L43" t="str">
        <f>IF(装饰表!AE43=0,"",装饰表!AE43)</f>
        <v/>
      </c>
      <c r="M43">
        <f>装饰表!K43</f>
        <v>1</v>
      </c>
      <c r="N43">
        <f>装饰表!L43</f>
        <v>1</v>
      </c>
      <c r="O43">
        <f>装饰表!M43-0.02</f>
        <v>1.98</v>
      </c>
      <c r="P43" t="str">
        <f>装饰表!AC43</f>
        <v>magazine.mesh</v>
      </c>
      <c r="Q43">
        <f>装饰表!F43</f>
        <v>0</v>
      </c>
      <c r="R43">
        <f>装饰表!AF43</f>
        <v>0</v>
      </c>
    </row>
    <row r="44" spans="1:18">
      <c r="A44" t="str">
        <f>装饰表!W44</f>
        <v>棕色长凳</v>
      </c>
      <c r="B44" t="str">
        <f>装饰表!B44</f>
        <v>1100042</v>
      </c>
      <c r="C44">
        <f>装饰表!Z44</f>
        <v>2645</v>
      </c>
      <c r="D44" t="str">
        <f>装饰表!AA44</f>
        <v>g1047_prop_2018</v>
      </c>
      <c r="E44">
        <f>装饰表!V44</f>
        <v>2018</v>
      </c>
      <c r="F44">
        <f>装饰表!R44</f>
        <v>1</v>
      </c>
      <c r="G44" t="str">
        <f>IF(装饰表!J44=0,"",装饰表!J44)</f>
        <v/>
      </c>
      <c r="H44" t="str">
        <f>装饰表!C44</f>
        <v>g1047_chairs.actor</v>
      </c>
      <c r="I44" t="str">
        <f>装饰表!D44</f>
        <v>body</v>
      </c>
      <c r="J44">
        <f>装饰表!E44</f>
        <v>2018</v>
      </c>
      <c r="K44" t="str">
        <f>装饰表!AD44</f>
        <v>idle</v>
      </c>
      <c r="L44" t="str">
        <f>IF(装饰表!AE44=0,"",装饰表!AE44)</f>
        <v/>
      </c>
      <c r="M44">
        <f>装饰表!K44</f>
        <v>1</v>
      </c>
      <c r="N44">
        <f>装饰表!L44</f>
        <v>1</v>
      </c>
      <c r="O44">
        <f>装饰表!M44-0.02</f>
        <v>1.98</v>
      </c>
      <c r="P44" t="str">
        <f>装饰表!AC44</f>
        <v>magazine.mesh</v>
      </c>
      <c r="Q44">
        <f>装饰表!F44</f>
        <v>0</v>
      </c>
      <c r="R44">
        <f>装饰表!AF44</f>
        <v>0</v>
      </c>
    </row>
    <row r="45" spans="1:18">
      <c r="A45" t="str">
        <f>装饰表!W45</f>
        <v>棕色长凳</v>
      </c>
      <c r="B45" t="str">
        <f>装饰表!B45</f>
        <v>1100043</v>
      </c>
      <c r="C45">
        <f>装饰表!Z45</f>
        <v>2649</v>
      </c>
      <c r="D45" t="str">
        <f>装饰表!AA45</f>
        <v>g1047_prop_2022</v>
      </c>
      <c r="E45">
        <f>装饰表!V45</f>
        <v>2022</v>
      </c>
      <c r="F45">
        <f>装饰表!R45</f>
        <v>1</v>
      </c>
      <c r="G45" t="str">
        <f>IF(装饰表!J45=0,"",装饰表!J45)</f>
        <v/>
      </c>
      <c r="H45" t="str">
        <f>装饰表!C45</f>
        <v>g1047_chairs.actor</v>
      </c>
      <c r="I45" t="str">
        <f>装饰表!D45</f>
        <v>body</v>
      </c>
      <c r="J45">
        <f>装饰表!E45</f>
        <v>2022</v>
      </c>
      <c r="K45" t="str">
        <f>装饰表!AD45</f>
        <v>idle</v>
      </c>
      <c r="L45" t="str">
        <f>IF(装饰表!AE45=0,"",装饰表!AE45)</f>
        <v/>
      </c>
      <c r="M45">
        <f>装饰表!K45</f>
        <v>1</v>
      </c>
      <c r="N45">
        <f>装饰表!L45</f>
        <v>1</v>
      </c>
      <c r="O45">
        <f>装饰表!M45-0.02</f>
        <v>1.98</v>
      </c>
      <c r="P45" t="str">
        <f>装饰表!AC45</f>
        <v>magazine.mesh</v>
      </c>
      <c r="Q45">
        <f>装饰表!F45</f>
        <v>0</v>
      </c>
      <c r="R45">
        <f>装饰表!AF45</f>
        <v>0</v>
      </c>
    </row>
    <row r="46" spans="1:18">
      <c r="A46" t="str">
        <f>装饰表!W46</f>
        <v>棕色长凳</v>
      </c>
      <c r="B46" t="str">
        <f>装饰表!B46</f>
        <v>1100044</v>
      </c>
      <c r="C46">
        <f>装饰表!Z46</f>
        <v>2650</v>
      </c>
      <c r="D46" t="str">
        <f>装饰表!AA46</f>
        <v>g1047_prop_2023</v>
      </c>
      <c r="E46">
        <f>装饰表!V46</f>
        <v>2023</v>
      </c>
      <c r="F46">
        <f>装饰表!R46</f>
        <v>1</v>
      </c>
      <c r="G46" t="str">
        <f>IF(装饰表!J46=0,"",装饰表!J46)</f>
        <v/>
      </c>
      <c r="H46" t="str">
        <f>装饰表!C46</f>
        <v>g1047_chairs.actor</v>
      </c>
      <c r="I46" t="str">
        <f>装饰表!D46</f>
        <v>body</v>
      </c>
      <c r="J46">
        <f>装饰表!E46</f>
        <v>2023</v>
      </c>
      <c r="K46" t="str">
        <f>装饰表!AD46</f>
        <v>idle</v>
      </c>
      <c r="L46" t="str">
        <f>IF(装饰表!AE46=0,"",装饰表!AE46)</f>
        <v/>
      </c>
      <c r="M46">
        <f>装饰表!K46</f>
        <v>1</v>
      </c>
      <c r="N46">
        <f>装饰表!L46</f>
        <v>1</v>
      </c>
      <c r="O46">
        <f>装饰表!M46-0.02</f>
        <v>1.98</v>
      </c>
      <c r="P46" t="str">
        <f>装饰表!AC46</f>
        <v>magazine.mesh</v>
      </c>
      <c r="Q46">
        <f>装饰表!F46</f>
        <v>0</v>
      </c>
      <c r="R46">
        <f>装饰表!AF46</f>
        <v>0</v>
      </c>
    </row>
    <row r="47" spans="1:18">
      <c r="A47" t="str">
        <f>装饰表!W47</f>
        <v>棕色长凳</v>
      </c>
      <c r="B47" t="str">
        <f>装饰表!B47</f>
        <v>1100045</v>
      </c>
      <c r="C47">
        <f>装饰表!Z47</f>
        <v>2651</v>
      </c>
      <c r="D47" t="str">
        <f>装饰表!AA47</f>
        <v>g1047_prop_2024</v>
      </c>
      <c r="E47">
        <f>装饰表!V47</f>
        <v>2024</v>
      </c>
      <c r="F47">
        <f>装饰表!R47</f>
        <v>1</v>
      </c>
      <c r="G47" t="str">
        <f>IF(装饰表!J47=0,"",装饰表!J47)</f>
        <v/>
      </c>
      <c r="H47" t="str">
        <f>装饰表!C47</f>
        <v>g1047_chairs.actor</v>
      </c>
      <c r="I47" t="str">
        <f>装饰表!D47</f>
        <v>body</v>
      </c>
      <c r="J47">
        <f>装饰表!E47</f>
        <v>2024</v>
      </c>
      <c r="K47" t="str">
        <f>装饰表!AD47</f>
        <v>idle</v>
      </c>
      <c r="L47" t="str">
        <f>IF(装饰表!AE47=0,"",装饰表!AE47)</f>
        <v/>
      </c>
      <c r="M47">
        <f>装饰表!K47</f>
        <v>1</v>
      </c>
      <c r="N47">
        <f>装饰表!L47</f>
        <v>1</v>
      </c>
      <c r="O47">
        <f>装饰表!M47-0.02</f>
        <v>1.98</v>
      </c>
      <c r="P47" t="str">
        <f>装饰表!AC47</f>
        <v>magazine.mesh</v>
      </c>
      <c r="Q47">
        <f>装饰表!F47</f>
        <v>0</v>
      </c>
      <c r="R47">
        <f>装饰表!AF47</f>
        <v>0</v>
      </c>
    </row>
    <row r="48" spans="1:18">
      <c r="A48" t="str">
        <f>装饰表!W48</f>
        <v>棕色长凳</v>
      </c>
      <c r="B48" t="str">
        <f>装饰表!B48</f>
        <v>1100046</v>
      </c>
      <c r="C48">
        <f>装饰表!Z48</f>
        <v>2652</v>
      </c>
      <c r="D48" t="str">
        <f>装饰表!AA48</f>
        <v>g1047_prop_2025</v>
      </c>
      <c r="E48">
        <f>装饰表!V48</f>
        <v>2025</v>
      </c>
      <c r="F48">
        <f>装饰表!R48</f>
        <v>1</v>
      </c>
      <c r="G48" t="str">
        <f>IF(装饰表!J48=0,"",装饰表!J48)</f>
        <v/>
      </c>
      <c r="H48" t="str">
        <f>装饰表!C48</f>
        <v>g1047_chairs.actor</v>
      </c>
      <c r="I48" t="str">
        <f>装饰表!D48</f>
        <v>body</v>
      </c>
      <c r="J48">
        <f>装饰表!E48</f>
        <v>2025</v>
      </c>
      <c r="K48" t="str">
        <f>装饰表!AD48</f>
        <v>idle</v>
      </c>
      <c r="L48" t="str">
        <f>IF(装饰表!AE48=0,"",装饰表!AE48)</f>
        <v/>
      </c>
      <c r="M48">
        <f>装饰表!K48</f>
        <v>1</v>
      </c>
      <c r="N48">
        <f>装饰表!L48</f>
        <v>1</v>
      </c>
      <c r="O48">
        <f>装饰表!M48-0.02</f>
        <v>1.98</v>
      </c>
      <c r="P48" t="str">
        <f>装饰表!AC48</f>
        <v>magazine.mesh</v>
      </c>
      <c r="Q48">
        <f>装饰表!F48</f>
        <v>0</v>
      </c>
      <c r="R48">
        <f>装饰表!AF48</f>
        <v>0</v>
      </c>
    </row>
    <row r="49" spans="1:18">
      <c r="A49" t="str">
        <f>装饰表!W49</f>
        <v>棕色长凳</v>
      </c>
      <c r="B49" t="str">
        <f>装饰表!B49</f>
        <v>1100047</v>
      </c>
      <c r="C49">
        <f>装饰表!Z49</f>
        <v>2653</v>
      </c>
      <c r="D49" t="str">
        <f>装饰表!AA49</f>
        <v>g1047_prop_2026</v>
      </c>
      <c r="E49">
        <f>装饰表!V49</f>
        <v>2026</v>
      </c>
      <c r="F49">
        <f>装饰表!R49</f>
        <v>1</v>
      </c>
      <c r="G49" t="str">
        <f>IF(装饰表!J49=0,"",装饰表!J49)</f>
        <v/>
      </c>
      <c r="H49" t="str">
        <f>装饰表!C49</f>
        <v>g1047_chairs.actor</v>
      </c>
      <c r="I49" t="str">
        <f>装饰表!D49</f>
        <v>body</v>
      </c>
      <c r="J49">
        <f>装饰表!E49</f>
        <v>2026</v>
      </c>
      <c r="K49" t="str">
        <f>装饰表!AD49</f>
        <v>idle</v>
      </c>
      <c r="L49" t="str">
        <f>IF(装饰表!AE49=0,"",装饰表!AE49)</f>
        <v/>
      </c>
      <c r="M49">
        <f>装饰表!K49</f>
        <v>1</v>
      </c>
      <c r="N49">
        <f>装饰表!L49</f>
        <v>1</v>
      </c>
      <c r="O49">
        <f>装饰表!M49-0.02</f>
        <v>1.98</v>
      </c>
      <c r="P49" t="str">
        <f>装饰表!AC49</f>
        <v>magazine.mesh</v>
      </c>
      <c r="Q49">
        <f>装饰表!F49</f>
        <v>0</v>
      </c>
      <c r="R49">
        <f>装饰表!AF49</f>
        <v>0</v>
      </c>
    </row>
    <row r="50" spans="1:18">
      <c r="A50" t="str">
        <f>装饰表!W50</f>
        <v>棕色长凳</v>
      </c>
      <c r="B50" t="str">
        <f>装饰表!B50</f>
        <v>1100048</v>
      </c>
      <c r="C50">
        <f>装饰表!Z50</f>
        <v>2654</v>
      </c>
      <c r="D50" t="str">
        <f>装饰表!AA50</f>
        <v>g1047_prop_2027</v>
      </c>
      <c r="E50">
        <f>装饰表!V50</f>
        <v>2027</v>
      </c>
      <c r="F50">
        <f>装饰表!R50</f>
        <v>1</v>
      </c>
      <c r="G50" t="str">
        <f>IF(装饰表!J50=0,"",装饰表!J50)</f>
        <v/>
      </c>
      <c r="H50" t="str">
        <f>装饰表!C50</f>
        <v>g1047_chairs.actor</v>
      </c>
      <c r="I50" t="str">
        <f>装饰表!D50</f>
        <v>body</v>
      </c>
      <c r="J50">
        <f>装饰表!E50</f>
        <v>2027</v>
      </c>
      <c r="K50" t="str">
        <f>装饰表!AD50</f>
        <v>idle</v>
      </c>
      <c r="L50" t="str">
        <f>IF(装饰表!AE50=0,"",装饰表!AE50)</f>
        <v/>
      </c>
      <c r="M50">
        <f>装饰表!K50</f>
        <v>1</v>
      </c>
      <c r="N50">
        <f>装饰表!L50</f>
        <v>1</v>
      </c>
      <c r="O50">
        <f>装饰表!M50-0.02</f>
        <v>1.98</v>
      </c>
      <c r="P50" t="str">
        <f>装饰表!AC50</f>
        <v>magazine.mesh</v>
      </c>
      <c r="Q50">
        <f>装饰表!F50</f>
        <v>0</v>
      </c>
      <c r="R50">
        <f>装饰表!AF50</f>
        <v>0</v>
      </c>
    </row>
    <row r="51" spans="1:18">
      <c r="A51" t="str">
        <f>装饰表!W51</f>
        <v>棕色长凳</v>
      </c>
      <c r="B51" t="str">
        <f>装饰表!B51</f>
        <v>1100049</v>
      </c>
      <c r="C51">
        <f>装饰表!Z51</f>
        <v>2656</v>
      </c>
      <c r="D51" t="str">
        <f>装饰表!AA51</f>
        <v>g1047_prop_2029</v>
      </c>
      <c r="E51">
        <f>装饰表!V51</f>
        <v>2029</v>
      </c>
      <c r="F51">
        <f>装饰表!R51</f>
        <v>1</v>
      </c>
      <c r="G51" t="str">
        <f>IF(装饰表!J51=0,"",装饰表!J51)</f>
        <v/>
      </c>
      <c r="H51" t="str">
        <f>装饰表!C51</f>
        <v>g1047_chairs.actor</v>
      </c>
      <c r="I51" t="str">
        <f>装饰表!D51</f>
        <v>body</v>
      </c>
      <c r="J51">
        <f>装饰表!E51</f>
        <v>2029</v>
      </c>
      <c r="K51" t="str">
        <f>装饰表!AD51</f>
        <v>idle</v>
      </c>
      <c r="L51" t="str">
        <f>IF(装饰表!AE51=0,"",装饰表!AE51)</f>
        <v/>
      </c>
      <c r="M51">
        <f>装饰表!K51</f>
        <v>1</v>
      </c>
      <c r="N51">
        <f>装饰表!L51</f>
        <v>1</v>
      </c>
      <c r="O51">
        <f>装饰表!M51-0.02</f>
        <v>1.98</v>
      </c>
      <c r="P51" t="str">
        <f>装饰表!AC51</f>
        <v>magazine.mesh</v>
      </c>
      <c r="Q51">
        <f>装饰表!F51</f>
        <v>0</v>
      </c>
      <c r="R51">
        <f>装饰表!AF51</f>
        <v>0</v>
      </c>
    </row>
    <row r="52" spans="1:18">
      <c r="A52" t="str">
        <f>装饰表!W52</f>
        <v>棕色长凳</v>
      </c>
      <c r="B52" t="str">
        <f>装饰表!B52</f>
        <v>1100050</v>
      </c>
      <c r="C52">
        <f>装饰表!Z52</f>
        <v>2657</v>
      </c>
      <c r="D52" t="str">
        <f>装饰表!AA52</f>
        <v>g1047_prop_2030</v>
      </c>
      <c r="E52">
        <f>装饰表!V52</f>
        <v>2030</v>
      </c>
      <c r="F52">
        <f>装饰表!R52</f>
        <v>1</v>
      </c>
      <c r="G52" t="str">
        <f>IF(装饰表!J52=0,"",装饰表!J52)</f>
        <v/>
      </c>
      <c r="H52" t="str">
        <f>装饰表!C52</f>
        <v>g1047_chairs.actor</v>
      </c>
      <c r="I52" t="str">
        <f>装饰表!D52</f>
        <v>body</v>
      </c>
      <c r="J52">
        <f>装饰表!E52</f>
        <v>2030</v>
      </c>
      <c r="K52" t="str">
        <f>装饰表!AD52</f>
        <v>idle</v>
      </c>
      <c r="L52" t="str">
        <f>IF(装饰表!AE52=0,"",装饰表!AE52)</f>
        <v/>
      </c>
      <c r="M52">
        <f>装饰表!K52</f>
        <v>1</v>
      </c>
      <c r="N52">
        <f>装饰表!L52</f>
        <v>1</v>
      </c>
      <c r="O52">
        <f>装饰表!M52-0.02</f>
        <v>1.98</v>
      </c>
      <c r="P52" t="str">
        <f>装饰表!AC52</f>
        <v>magazine.mesh</v>
      </c>
      <c r="Q52">
        <f>装饰表!F52</f>
        <v>0</v>
      </c>
      <c r="R52">
        <f>装饰表!AF52</f>
        <v>0</v>
      </c>
    </row>
    <row r="53" spans="1:18">
      <c r="A53" t="str">
        <f>装饰表!W53</f>
        <v>棕色长凳</v>
      </c>
      <c r="B53" t="str">
        <f>装饰表!B53</f>
        <v>1100051</v>
      </c>
      <c r="C53">
        <f>装饰表!Z53</f>
        <v>2661</v>
      </c>
      <c r="D53" t="str">
        <f>装饰表!AA53</f>
        <v>g1047_prop_2034</v>
      </c>
      <c r="E53">
        <f>装饰表!V53</f>
        <v>2034</v>
      </c>
      <c r="F53">
        <f>装饰表!R53</f>
        <v>1</v>
      </c>
      <c r="G53" t="str">
        <f>IF(装饰表!J53=0,"",装饰表!J53)</f>
        <v/>
      </c>
      <c r="H53" t="str">
        <f>装饰表!C53</f>
        <v>g1047_chairs.actor</v>
      </c>
      <c r="I53" t="str">
        <f>装饰表!D53</f>
        <v>body</v>
      </c>
      <c r="J53">
        <f>装饰表!E53</f>
        <v>2034</v>
      </c>
      <c r="K53" t="str">
        <f>装饰表!AD53</f>
        <v>idle</v>
      </c>
      <c r="L53" t="str">
        <f>IF(装饰表!AE53=0,"",装饰表!AE53)</f>
        <v/>
      </c>
      <c r="M53">
        <f>装饰表!K53</f>
        <v>1</v>
      </c>
      <c r="N53">
        <f>装饰表!L53</f>
        <v>1</v>
      </c>
      <c r="O53">
        <f>装饰表!M53-0.02</f>
        <v>1.98</v>
      </c>
      <c r="P53" t="str">
        <f>装饰表!AC53</f>
        <v>magazine.mesh</v>
      </c>
      <c r="Q53">
        <f>装饰表!F53</f>
        <v>0</v>
      </c>
      <c r="R53">
        <f>装饰表!AF53</f>
        <v>0</v>
      </c>
    </row>
    <row r="54" spans="1:18">
      <c r="A54" t="str">
        <f>装饰表!W54</f>
        <v>棕色长凳</v>
      </c>
      <c r="B54" t="str">
        <f>装饰表!B54</f>
        <v>1100052</v>
      </c>
      <c r="C54">
        <f>装饰表!Z54</f>
        <v>2665</v>
      </c>
      <c r="D54" t="str">
        <f>装饰表!AA54</f>
        <v>g1047_prop_2038</v>
      </c>
      <c r="E54">
        <f>装饰表!V54</f>
        <v>2038</v>
      </c>
      <c r="F54">
        <f>装饰表!R54</f>
        <v>1</v>
      </c>
      <c r="G54" t="str">
        <f>IF(装饰表!J54=0,"",装饰表!J54)</f>
        <v/>
      </c>
      <c r="H54" t="str">
        <f>装饰表!C54</f>
        <v>g1047_chairs.actor</v>
      </c>
      <c r="I54" t="str">
        <f>装饰表!D54</f>
        <v>body</v>
      </c>
      <c r="J54">
        <f>装饰表!E54</f>
        <v>2038</v>
      </c>
      <c r="K54" t="str">
        <f>装饰表!AD54</f>
        <v>idle</v>
      </c>
      <c r="L54" t="str">
        <f>IF(装饰表!AE54=0,"",装饰表!AE54)</f>
        <v/>
      </c>
      <c r="M54">
        <f>装饰表!K54</f>
        <v>1</v>
      </c>
      <c r="N54">
        <f>装饰表!L54</f>
        <v>1</v>
      </c>
      <c r="O54">
        <f>装饰表!M54-0.02</f>
        <v>1.98</v>
      </c>
      <c r="P54" t="str">
        <f>装饰表!AC54</f>
        <v>magazine.mesh</v>
      </c>
      <c r="Q54">
        <f>装饰表!F54</f>
        <v>0</v>
      </c>
      <c r="R54">
        <f>装饰表!AF54</f>
        <v>0</v>
      </c>
    </row>
    <row r="55" spans="1:18">
      <c r="A55" t="str">
        <f>装饰表!W55</f>
        <v>棕色长凳</v>
      </c>
      <c r="B55" t="str">
        <f>装饰表!B55</f>
        <v>1100053</v>
      </c>
      <c r="C55">
        <f>装饰表!Z55</f>
        <v>2667</v>
      </c>
      <c r="D55" t="str">
        <f>装饰表!AA55</f>
        <v>g1047_prop_2040</v>
      </c>
      <c r="E55">
        <f>装饰表!V55</f>
        <v>2040</v>
      </c>
      <c r="F55">
        <f>装饰表!R55</f>
        <v>1</v>
      </c>
      <c r="G55" t="str">
        <f>IF(装饰表!J55=0,"",装饰表!J55)</f>
        <v/>
      </c>
      <c r="H55" t="str">
        <f>装饰表!C55</f>
        <v>g1047_chairs.actor</v>
      </c>
      <c r="I55" t="str">
        <f>装饰表!D55</f>
        <v>body</v>
      </c>
      <c r="J55">
        <f>装饰表!E55</f>
        <v>2040</v>
      </c>
      <c r="K55" t="str">
        <f>装饰表!AD55</f>
        <v>idle</v>
      </c>
      <c r="L55" t="str">
        <f>IF(装饰表!AE55=0,"",装饰表!AE55)</f>
        <v/>
      </c>
      <c r="M55">
        <f>装饰表!K55</f>
        <v>1</v>
      </c>
      <c r="N55">
        <f>装饰表!L55</f>
        <v>1</v>
      </c>
      <c r="O55">
        <f>装饰表!M55-0.02</f>
        <v>1.98</v>
      </c>
      <c r="P55" t="str">
        <f>装饰表!AC55</f>
        <v>magazine.mesh</v>
      </c>
      <c r="Q55">
        <f>装饰表!F55</f>
        <v>0</v>
      </c>
      <c r="R55">
        <f>装饰表!AF55</f>
        <v>0</v>
      </c>
    </row>
    <row r="56" spans="1:18">
      <c r="A56" t="str">
        <f>装饰表!W56</f>
        <v>棕色长凳</v>
      </c>
      <c r="B56" t="str">
        <f>装饰表!B56</f>
        <v>1100054</v>
      </c>
      <c r="C56">
        <f>装饰表!Z56</f>
        <v>2672</v>
      </c>
      <c r="D56" t="str">
        <f>装饰表!AA56</f>
        <v>g1047_prop_2045</v>
      </c>
      <c r="E56">
        <f>装饰表!V56</f>
        <v>2045</v>
      </c>
      <c r="F56">
        <f>装饰表!R56</f>
        <v>1</v>
      </c>
      <c r="G56" t="str">
        <f>IF(装饰表!J56=0,"",装饰表!J56)</f>
        <v/>
      </c>
      <c r="H56" t="str">
        <f>装饰表!C56</f>
        <v>g1047_chairs.actor</v>
      </c>
      <c r="I56" t="str">
        <f>装饰表!D56</f>
        <v>body</v>
      </c>
      <c r="J56">
        <f>装饰表!E56</f>
        <v>2045</v>
      </c>
      <c r="K56" t="str">
        <f>装饰表!AD56</f>
        <v>idle</v>
      </c>
      <c r="L56" t="str">
        <f>IF(装饰表!AE56=0,"",装饰表!AE56)</f>
        <v/>
      </c>
      <c r="M56">
        <f>装饰表!K56</f>
        <v>1</v>
      </c>
      <c r="N56">
        <f>装饰表!L56</f>
        <v>1</v>
      </c>
      <c r="O56">
        <f>装饰表!M56-0.02</f>
        <v>1.98</v>
      </c>
      <c r="P56" t="str">
        <f>装饰表!AC56</f>
        <v>magazine.mesh</v>
      </c>
      <c r="Q56">
        <f>装饰表!F56</f>
        <v>0</v>
      </c>
      <c r="R56">
        <f>装饰表!AF56</f>
        <v>0</v>
      </c>
    </row>
    <row r="57" spans="1:18">
      <c r="A57" t="str">
        <f>装饰表!W57</f>
        <v>棕色长凳</v>
      </c>
      <c r="B57" t="str">
        <f>装饰表!B57</f>
        <v>1100055</v>
      </c>
      <c r="C57">
        <f>装饰表!Z57</f>
        <v>2673</v>
      </c>
      <c r="D57" t="str">
        <f>装饰表!AA57</f>
        <v>g1047_prop_2046</v>
      </c>
      <c r="E57">
        <f>装饰表!V57</f>
        <v>2046</v>
      </c>
      <c r="F57">
        <f>装饰表!R57</f>
        <v>1</v>
      </c>
      <c r="G57" t="str">
        <f>IF(装饰表!J57=0,"",装饰表!J57)</f>
        <v/>
      </c>
      <c r="H57" t="str">
        <f>装饰表!C57</f>
        <v>g1047_chairs.actor</v>
      </c>
      <c r="I57" t="str">
        <f>装饰表!D57</f>
        <v>body</v>
      </c>
      <c r="J57">
        <f>装饰表!E57</f>
        <v>2046</v>
      </c>
      <c r="K57" t="str">
        <f>装饰表!AD57</f>
        <v>idle</v>
      </c>
      <c r="L57" t="str">
        <f>IF(装饰表!AE57=0,"",装饰表!AE57)</f>
        <v/>
      </c>
      <c r="M57">
        <f>装饰表!K57</f>
        <v>1</v>
      </c>
      <c r="N57">
        <f>装饰表!L57</f>
        <v>1</v>
      </c>
      <c r="O57">
        <f>装饰表!M57-0.02</f>
        <v>1.98</v>
      </c>
      <c r="P57" t="str">
        <f>装饰表!AC57</f>
        <v>magazine.mesh</v>
      </c>
      <c r="Q57">
        <f>装饰表!F57</f>
        <v>0</v>
      </c>
      <c r="R57">
        <f>装饰表!AF57</f>
        <v>0</v>
      </c>
    </row>
    <row r="58" spans="1:18">
      <c r="A58" t="str">
        <f>装饰表!W58</f>
        <v>棕色长凳</v>
      </c>
      <c r="B58" t="str">
        <f>装饰表!B58</f>
        <v>1100056</v>
      </c>
      <c r="C58">
        <f>装饰表!Z58</f>
        <v>2674</v>
      </c>
      <c r="D58" t="str">
        <f>装饰表!AA58</f>
        <v>g1047_prop_2047</v>
      </c>
      <c r="E58">
        <f>装饰表!V58</f>
        <v>2047</v>
      </c>
      <c r="F58">
        <f>装饰表!R58</f>
        <v>1</v>
      </c>
      <c r="G58" t="str">
        <f>IF(装饰表!J58=0,"",装饰表!J58)</f>
        <v/>
      </c>
      <c r="H58" t="str">
        <f>装饰表!C58</f>
        <v>g1047_chairs.actor</v>
      </c>
      <c r="I58" t="str">
        <f>装饰表!D58</f>
        <v>body</v>
      </c>
      <c r="J58">
        <f>装饰表!E58</f>
        <v>2047</v>
      </c>
      <c r="K58" t="str">
        <f>装饰表!AD58</f>
        <v>idle</v>
      </c>
      <c r="L58" t="str">
        <f>IF(装饰表!AE58=0,"",装饰表!AE58)</f>
        <v/>
      </c>
      <c r="M58">
        <f>装饰表!K58</f>
        <v>1</v>
      </c>
      <c r="N58">
        <f>装饰表!L58</f>
        <v>1</v>
      </c>
      <c r="O58">
        <f>装饰表!M58-0.02</f>
        <v>1.98</v>
      </c>
      <c r="P58" t="str">
        <f>装饰表!AC58</f>
        <v>magazine.mesh</v>
      </c>
      <c r="Q58">
        <f>装饰表!F58</f>
        <v>0</v>
      </c>
      <c r="R58">
        <f>装饰表!AF58</f>
        <v>0</v>
      </c>
    </row>
    <row r="59" spans="1:18">
      <c r="A59" t="str">
        <f>装饰表!W59</f>
        <v>棕色长凳</v>
      </c>
      <c r="B59" t="str">
        <f>装饰表!B59</f>
        <v>1100057</v>
      </c>
      <c r="C59">
        <f>装饰表!Z59</f>
        <v>2675</v>
      </c>
      <c r="D59" t="str">
        <f>装饰表!AA59</f>
        <v>g1047_prop_2048</v>
      </c>
      <c r="E59">
        <f>装饰表!V59</f>
        <v>2048</v>
      </c>
      <c r="F59">
        <f>装饰表!R59</f>
        <v>1</v>
      </c>
      <c r="G59" t="str">
        <f>IF(装饰表!J59=0,"",装饰表!J59)</f>
        <v/>
      </c>
      <c r="H59" t="str">
        <f>装饰表!C59</f>
        <v>g1047_chairs2.actor</v>
      </c>
      <c r="I59" t="str">
        <f>装饰表!D59</f>
        <v>body</v>
      </c>
      <c r="J59">
        <f>装饰表!E59</f>
        <v>2048</v>
      </c>
      <c r="K59" t="str">
        <f>装饰表!AD59</f>
        <v>idle</v>
      </c>
      <c r="L59" t="str">
        <f>IF(装饰表!AE59=0,"",装饰表!AE59)</f>
        <v/>
      </c>
      <c r="M59">
        <f>装饰表!K59</f>
        <v>1</v>
      </c>
      <c r="N59">
        <f>装饰表!L59</f>
        <v>1</v>
      </c>
      <c r="O59">
        <f>装饰表!M59-0.02</f>
        <v>1.98</v>
      </c>
      <c r="P59" t="str">
        <f>装饰表!AC59</f>
        <v>magazine.mesh</v>
      </c>
      <c r="Q59">
        <f>装饰表!F59</f>
        <v>0</v>
      </c>
      <c r="R59">
        <f>装饰表!AF59</f>
        <v>0</v>
      </c>
    </row>
    <row r="60" spans="1:18">
      <c r="A60" t="str">
        <f>装饰表!W60</f>
        <v>棕色长凳</v>
      </c>
      <c r="B60" t="str">
        <f>装饰表!B60</f>
        <v>1100058</v>
      </c>
      <c r="C60">
        <f>装饰表!Z60</f>
        <v>2676</v>
      </c>
      <c r="D60" t="str">
        <f>装饰表!AA60</f>
        <v>g1047_prop_2049</v>
      </c>
      <c r="E60">
        <f>装饰表!V60</f>
        <v>2049</v>
      </c>
      <c r="F60">
        <f>装饰表!R60</f>
        <v>1</v>
      </c>
      <c r="G60" t="str">
        <f>IF(装饰表!J60=0,"",装饰表!J60)</f>
        <v/>
      </c>
      <c r="H60" t="str">
        <f>装饰表!C60</f>
        <v>g1047_chairs.actor</v>
      </c>
      <c r="I60" t="str">
        <f>装饰表!D60</f>
        <v>body</v>
      </c>
      <c r="J60">
        <f>装饰表!E60</f>
        <v>2049</v>
      </c>
      <c r="K60" t="str">
        <f>装饰表!AD60</f>
        <v>idle</v>
      </c>
      <c r="L60" t="str">
        <f>IF(装饰表!AE60=0,"",装饰表!AE60)</f>
        <v/>
      </c>
      <c r="M60">
        <f>装饰表!K60</f>
        <v>1</v>
      </c>
      <c r="N60">
        <f>装饰表!L60</f>
        <v>1</v>
      </c>
      <c r="O60">
        <f>装饰表!M60-0.02</f>
        <v>1.98</v>
      </c>
      <c r="P60" t="str">
        <f>装饰表!AC60</f>
        <v>magazine.mesh</v>
      </c>
      <c r="Q60">
        <f>装饰表!F60</f>
        <v>0</v>
      </c>
      <c r="R60">
        <f>装饰表!AF60</f>
        <v>0</v>
      </c>
    </row>
    <row r="61" spans="1:18">
      <c r="A61" t="str">
        <f>装饰表!W61</f>
        <v>棕色长凳</v>
      </c>
      <c r="B61" t="str">
        <f>装饰表!B61</f>
        <v>1100059</v>
      </c>
      <c r="C61">
        <f>装饰表!Z61</f>
        <v>2677</v>
      </c>
      <c r="D61" t="str">
        <f>装饰表!AA61</f>
        <v>g1047_prop_2050</v>
      </c>
      <c r="E61">
        <f>装饰表!V61</f>
        <v>2050</v>
      </c>
      <c r="F61">
        <f>装饰表!R61</f>
        <v>1</v>
      </c>
      <c r="G61" t="str">
        <f>IF(装饰表!J61=0,"",装饰表!J61)</f>
        <v/>
      </c>
      <c r="H61" t="str">
        <f>装饰表!C61</f>
        <v>g1047_chairs.actor</v>
      </c>
      <c r="I61" t="str">
        <f>装饰表!D61</f>
        <v>body</v>
      </c>
      <c r="J61">
        <f>装饰表!E61</f>
        <v>2050</v>
      </c>
      <c r="K61" t="str">
        <f>装饰表!AD61</f>
        <v>idle</v>
      </c>
      <c r="L61" t="str">
        <f>IF(装饰表!AE61=0,"",装饰表!AE61)</f>
        <v/>
      </c>
      <c r="M61">
        <f>装饰表!K61</f>
        <v>1</v>
      </c>
      <c r="N61">
        <f>装饰表!L61</f>
        <v>1</v>
      </c>
      <c r="O61">
        <f>装饰表!M61-0.02</f>
        <v>1.98</v>
      </c>
      <c r="P61" t="str">
        <f>装饰表!AC61</f>
        <v>magazine.mesh</v>
      </c>
      <c r="Q61">
        <f>装饰表!F61</f>
        <v>0</v>
      </c>
      <c r="R61">
        <f>装饰表!AF61</f>
        <v>0</v>
      </c>
    </row>
    <row r="62" spans="1:18">
      <c r="A62" t="str">
        <f>装饰表!W62</f>
        <v>棕色长凳</v>
      </c>
      <c r="B62" t="str">
        <f>装饰表!B62</f>
        <v>1100060</v>
      </c>
      <c r="C62">
        <f>装饰表!Z62</f>
        <v>2678</v>
      </c>
      <c r="D62" t="str">
        <f>装饰表!AA62</f>
        <v>g1047_prop_2051</v>
      </c>
      <c r="E62">
        <f>装饰表!V62</f>
        <v>2051</v>
      </c>
      <c r="F62">
        <f>装饰表!R62</f>
        <v>1</v>
      </c>
      <c r="G62" t="str">
        <f>IF(装饰表!J62=0,"",装饰表!J62)</f>
        <v/>
      </c>
      <c r="H62" t="str">
        <f>装饰表!C62</f>
        <v>g1047_chairs.actor</v>
      </c>
      <c r="I62" t="str">
        <f>装饰表!D62</f>
        <v>body</v>
      </c>
      <c r="J62">
        <f>装饰表!E62</f>
        <v>2051</v>
      </c>
      <c r="K62" t="str">
        <f>装饰表!AD62</f>
        <v>idle</v>
      </c>
      <c r="L62" t="str">
        <f>IF(装饰表!AE62=0,"",装饰表!AE62)</f>
        <v/>
      </c>
      <c r="M62">
        <f>装饰表!K62</f>
        <v>1</v>
      </c>
      <c r="N62">
        <f>装饰表!L62</f>
        <v>1</v>
      </c>
      <c r="O62">
        <f>装饰表!M62-0.02</f>
        <v>1.98</v>
      </c>
      <c r="P62" t="str">
        <f>装饰表!AC62</f>
        <v>magazine.mesh</v>
      </c>
      <c r="Q62">
        <f>装饰表!F62</f>
        <v>0</v>
      </c>
      <c r="R62">
        <f>装饰表!AF62</f>
        <v>0</v>
      </c>
    </row>
    <row r="63" spans="1:18">
      <c r="A63" t="str">
        <f>装饰表!W63</f>
        <v>棕色长凳</v>
      </c>
      <c r="B63" t="str">
        <f>装饰表!B63</f>
        <v>1100061</v>
      </c>
      <c r="C63">
        <f>装饰表!Z63</f>
        <v>2679</v>
      </c>
      <c r="D63" t="str">
        <f>装饰表!AA63</f>
        <v>g1047_prop_2052</v>
      </c>
      <c r="E63">
        <f>装饰表!V63</f>
        <v>2052</v>
      </c>
      <c r="F63">
        <f>装饰表!R63</f>
        <v>1</v>
      </c>
      <c r="G63" t="str">
        <f>IF(装饰表!J63=0,"",装饰表!J63)</f>
        <v/>
      </c>
      <c r="H63" t="str">
        <f>装饰表!C63</f>
        <v>g1047_chairs.actor</v>
      </c>
      <c r="I63" t="str">
        <f>装饰表!D63</f>
        <v>body</v>
      </c>
      <c r="J63">
        <f>装饰表!E63</f>
        <v>2052</v>
      </c>
      <c r="K63" t="str">
        <f>装饰表!AD63</f>
        <v>idle</v>
      </c>
      <c r="L63" t="str">
        <f>IF(装饰表!AE63=0,"",装饰表!AE63)</f>
        <v/>
      </c>
      <c r="M63">
        <f>装饰表!K63</f>
        <v>1</v>
      </c>
      <c r="N63">
        <f>装饰表!L63</f>
        <v>1</v>
      </c>
      <c r="O63">
        <f>装饰表!M63-0.02</f>
        <v>1.98</v>
      </c>
      <c r="P63" t="str">
        <f>装饰表!AC63</f>
        <v>magazine.mesh</v>
      </c>
      <c r="Q63">
        <f>装饰表!F63</f>
        <v>0</v>
      </c>
      <c r="R63">
        <f>装饰表!AF63</f>
        <v>0</v>
      </c>
    </row>
    <row r="64" spans="1:18">
      <c r="A64" t="str">
        <f>装饰表!W64</f>
        <v>棕色长凳</v>
      </c>
      <c r="B64" t="str">
        <f>装饰表!B64</f>
        <v>1100062</v>
      </c>
      <c r="C64">
        <f>装饰表!Z64</f>
        <v>2680</v>
      </c>
      <c r="D64" t="str">
        <f>装饰表!AA64</f>
        <v>g1047_prop_2053</v>
      </c>
      <c r="E64">
        <f>装饰表!V64</f>
        <v>2053</v>
      </c>
      <c r="F64">
        <f>装饰表!R64</f>
        <v>1</v>
      </c>
      <c r="G64" t="str">
        <f>IF(装饰表!J64=0,"",装饰表!J64)</f>
        <v/>
      </c>
      <c r="H64" t="str">
        <f>装饰表!C64</f>
        <v>g1047_chairs.actor</v>
      </c>
      <c r="I64" t="str">
        <f>装饰表!D64</f>
        <v>body</v>
      </c>
      <c r="J64">
        <f>装饰表!E64</f>
        <v>2053</v>
      </c>
      <c r="K64" t="str">
        <f>装饰表!AD64</f>
        <v>idle</v>
      </c>
      <c r="L64" t="str">
        <f>IF(装饰表!AE64=0,"",装饰表!AE64)</f>
        <v/>
      </c>
      <c r="M64">
        <f>装饰表!K64</f>
        <v>1</v>
      </c>
      <c r="N64">
        <f>装饰表!L64</f>
        <v>1</v>
      </c>
      <c r="O64">
        <f>装饰表!M64-0.02</f>
        <v>1.98</v>
      </c>
      <c r="P64" t="str">
        <f>装饰表!AC64</f>
        <v>magazine.mesh</v>
      </c>
      <c r="Q64">
        <f>装饰表!F64</f>
        <v>0</v>
      </c>
      <c r="R64">
        <f>装饰表!AF64</f>
        <v>0</v>
      </c>
    </row>
    <row r="65" spans="1:18">
      <c r="A65" t="str">
        <f>装饰表!W65</f>
        <v>棕色长凳</v>
      </c>
      <c r="B65" t="str">
        <f>装饰表!B65</f>
        <v>1100063</v>
      </c>
      <c r="C65">
        <f>装饰表!Z65</f>
        <v>2681</v>
      </c>
      <c r="D65" t="str">
        <f>装饰表!AA65</f>
        <v>g1047_prop_2054</v>
      </c>
      <c r="E65">
        <f>装饰表!V65</f>
        <v>2054</v>
      </c>
      <c r="F65">
        <f>装饰表!R65</f>
        <v>1</v>
      </c>
      <c r="G65" t="str">
        <f>IF(装饰表!J65=0,"",装饰表!J65)</f>
        <v/>
      </c>
      <c r="H65" t="str">
        <f>装饰表!C65</f>
        <v>g1047_chairs.actor</v>
      </c>
      <c r="I65" t="str">
        <f>装饰表!D65</f>
        <v>body</v>
      </c>
      <c r="J65">
        <f>装饰表!E65</f>
        <v>2054</v>
      </c>
      <c r="K65" t="str">
        <f>装饰表!AD65</f>
        <v>idle</v>
      </c>
      <c r="L65" t="str">
        <f>IF(装饰表!AE65=0,"",装饰表!AE65)</f>
        <v/>
      </c>
      <c r="M65">
        <f>装饰表!K65</f>
        <v>1</v>
      </c>
      <c r="N65">
        <f>装饰表!L65</f>
        <v>1</v>
      </c>
      <c r="O65">
        <f>装饰表!M65-0.02</f>
        <v>1.98</v>
      </c>
      <c r="P65" t="str">
        <f>装饰表!AC65</f>
        <v>magazine.mesh</v>
      </c>
      <c r="Q65">
        <f>装饰表!F65</f>
        <v>0</v>
      </c>
      <c r="R65">
        <f>装饰表!AF65</f>
        <v>0</v>
      </c>
    </row>
    <row r="66" spans="1:18">
      <c r="A66" t="str">
        <f>装饰表!W66</f>
        <v>棕色长凳</v>
      </c>
      <c r="B66" t="str">
        <f>装饰表!B66</f>
        <v>1100064</v>
      </c>
      <c r="C66">
        <f>装饰表!Z66</f>
        <v>2682</v>
      </c>
      <c r="D66" t="str">
        <f>装饰表!AA66</f>
        <v>g1047_prop_2055</v>
      </c>
      <c r="E66">
        <f>装饰表!V66</f>
        <v>2055</v>
      </c>
      <c r="F66">
        <f>装饰表!R66</f>
        <v>1</v>
      </c>
      <c r="G66" t="str">
        <f>IF(装饰表!J66=0,"",装饰表!J66)</f>
        <v/>
      </c>
      <c r="H66" t="str">
        <f>装饰表!C66</f>
        <v>g1047_chairs.actor</v>
      </c>
      <c r="I66" t="str">
        <f>装饰表!D66</f>
        <v>body</v>
      </c>
      <c r="J66">
        <f>装饰表!E66</f>
        <v>2055</v>
      </c>
      <c r="K66" t="str">
        <f>装饰表!AD66</f>
        <v>idle</v>
      </c>
      <c r="L66" t="str">
        <f>IF(装饰表!AE66=0,"",装饰表!AE66)</f>
        <v/>
      </c>
      <c r="M66">
        <f>装饰表!K66</f>
        <v>1</v>
      </c>
      <c r="N66">
        <f>装饰表!L66</f>
        <v>1</v>
      </c>
      <c r="O66">
        <f>装饰表!M66-0.02</f>
        <v>1.98</v>
      </c>
      <c r="P66" t="str">
        <f>装饰表!AC66</f>
        <v>magazine.mesh</v>
      </c>
      <c r="Q66">
        <f>装饰表!F66</f>
        <v>0</v>
      </c>
      <c r="R66">
        <f>装饰表!AF66</f>
        <v>0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7"/>
  <sheetViews>
    <sheetView topLeftCell="A82" workbookViewId="0">
      <selection activeCell="D109" sqref="D109"/>
    </sheetView>
  </sheetViews>
  <sheetFormatPr defaultColWidth="9" defaultRowHeight="14.25"/>
  <cols>
    <col min="2" max="2" width="25.5" customWidth="1"/>
    <col min="3" max="3" width="9.75" customWidth="1"/>
    <col min="4" max="4" width="54.625" customWidth="1"/>
  </cols>
  <sheetData>
    <row r="1" spans="1:8">
      <c r="A1" t="s">
        <v>979</v>
      </c>
      <c r="B1" t="s">
        <v>977</v>
      </c>
      <c r="C1" t="s">
        <v>1099</v>
      </c>
      <c r="D1" t="s">
        <v>1081</v>
      </c>
      <c r="E1" t="s">
        <v>1100</v>
      </c>
      <c r="F1" t="s">
        <v>1101</v>
      </c>
      <c r="G1" t="s">
        <v>1102</v>
      </c>
    </row>
    <row r="2" spans="1:8">
      <c r="A2" t="s">
        <v>1103</v>
      </c>
      <c r="B2" t="s">
        <v>1071</v>
      </c>
      <c r="C2" t="s">
        <v>1104</v>
      </c>
      <c r="D2" t="s">
        <v>1018</v>
      </c>
      <c r="E2" t="s">
        <v>649</v>
      </c>
      <c r="F2" t="s">
        <v>52</v>
      </c>
      <c r="G2" t="s">
        <v>14</v>
      </c>
      <c r="H2" t="s">
        <v>1093</v>
      </c>
    </row>
    <row r="3" spans="1:8">
      <c r="A3" t="s">
        <v>979</v>
      </c>
      <c r="B3" t="s">
        <v>977</v>
      </c>
      <c r="C3" t="s">
        <v>1099</v>
      </c>
      <c r="D3" t="s">
        <v>1081</v>
      </c>
      <c r="E3" t="s">
        <v>1100</v>
      </c>
      <c r="F3" t="s">
        <v>1101</v>
      </c>
      <c r="G3" t="s">
        <v>1102</v>
      </c>
    </row>
    <row r="4" spans="1:8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6882</v>
      </c>
      <c r="F7">
        <f t="shared" ca="1" si="0"/>
        <v>69</v>
      </c>
      <c r="G7">
        <f t="shared" ca="1" si="1"/>
        <v>6882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4994</v>
      </c>
      <c r="F8">
        <f t="shared" ca="1" si="0"/>
        <v>50</v>
      </c>
      <c r="G8">
        <f t="shared" ca="1" si="1"/>
        <v>4994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1236</v>
      </c>
      <c r="F11">
        <f t="shared" ca="1" si="0"/>
        <v>13</v>
      </c>
      <c r="G11">
        <f t="shared" ca="1" si="1"/>
        <v>1236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2298</v>
      </c>
      <c r="F12">
        <f t="shared" ca="1" si="0"/>
        <v>23</v>
      </c>
      <c r="G12">
        <f t="shared" ca="1" si="1"/>
        <v>2298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2384</v>
      </c>
      <c r="F13">
        <f t="shared" ca="1" si="0"/>
        <v>24</v>
      </c>
      <c r="G13">
        <f t="shared" ca="1" si="1"/>
        <v>2384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3390</v>
      </c>
      <c r="F14">
        <f t="shared" ca="1" si="0"/>
        <v>34</v>
      </c>
      <c r="G14">
        <f t="shared" ca="1" si="1"/>
        <v>3390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706</v>
      </c>
      <c r="F15">
        <f t="shared" ca="1" si="0"/>
        <v>8</v>
      </c>
      <c r="G15">
        <f t="shared" ca="1" si="1"/>
        <v>706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1934</v>
      </c>
      <c r="F17">
        <f t="shared" ca="1" si="0"/>
        <v>20</v>
      </c>
      <c r="G17">
        <f t="shared" ca="1" si="1"/>
        <v>1934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3830</v>
      </c>
      <c r="F18">
        <f t="shared" ca="1" si="0"/>
        <v>39</v>
      </c>
      <c r="G18">
        <f t="shared" ca="1" si="1"/>
        <v>3830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4242</v>
      </c>
      <c r="F19">
        <f t="shared" ca="1" si="0"/>
        <v>43</v>
      </c>
      <c r="G19">
        <f t="shared" ca="1" si="1"/>
        <v>4242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ca="1">IFERROR(FLOOR(E20/100,1)+1,"")</f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1054</v>
      </c>
      <c r="F21">
        <f t="shared" ca="1" si="0"/>
        <v>11</v>
      </c>
      <c r="G21">
        <f t="shared" ca="1" si="1"/>
        <v>1054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148</v>
      </c>
      <c r="F25">
        <f t="shared" ca="1" si="0"/>
        <v>2</v>
      </c>
      <c r="G25">
        <f t="shared" ca="1" si="1"/>
        <v>148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138</v>
      </c>
      <c r="F27">
        <f t="shared" ca="1" si="0"/>
        <v>2</v>
      </c>
      <c r="G27">
        <f t="shared" ca="1" si="1"/>
        <v>138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106</v>
      </c>
      <c r="F30">
        <f t="shared" ca="1" si="0"/>
        <v>2</v>
      </c>
      <c r="G30">
        <f t="shared" ca="1" si="1"/>
        <v>106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>
      <c r="A32">
        <f>IF(ROW()-3&lt;=COUNTIF(图纸表!$C:$C,"&gt;2000"),ROW()-3,IF(ROW()-3&lt;=COUNTIF(图纸表!$C:$C,"&gt;2000")+MAX(装饰表!A:A),VLOOKUP(ROW()-3-COUNTIF(图纸表!$C:$C,"&gt;2000"),装饰表!A:B,2,1),""))</f>
        <v>29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drawing_name_29</v>
      </c>
      <c r="C32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image:2building_100_01</v>
      </c>
      <c r="E3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2938</v>
      </c>
      <c r="F32">
        <f t="shared" ca="1" si="0"/>
        <v>30</v>
      </c>
      <c r="G32">
        <f t="shared" ca="1" si="1"/>
        <v>2938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2building_32_01</v>
      </c>
    </row>
    <row r="33" spans="1:8">
      <c r="A33">
        <f>IF(ROW()-3&lt;=COUNTIF(图纸表!$C:$C,"&gt;2000"),ROW()-3,IF(ROW()-3&lt;=COUNTIF(图纸表!$C:$C,"&gt;2000")+MAX(装饰表!A:A),VLOOKUP(ROW()-3-COUNTIF(图纸表!$C:$C,"&gt;2000"),装饰表!A:B,2,1),""))</f>
        <v>30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drawing_name_30</v>
      </c>
      <c r="C33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image:2building_100_02</v>
      </c>
      <c r="E3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2970</v>
      </c>
      <c r="F33">
        <f t="shared" ca="1" si="0"/>
        <v>30</v>
      </c>
      <c r="G33">
        <f t="shared" ca="1" si="1"/>
        <v>2970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2building_32_02</v>
      </c>
    </row>
    <row r="34" spans="1:8">
      <c r="A34">
        <f>IF(ROW()-3&lt;=COUNTIF(图纸表!$C:$C,"&gt;2000"),ROW()-3,IF(ROW()-3&lt;=COUNTIF(图纸表!$C:$C,"&gt;2000")+MAX(装饰表!A:A),VLOOKUP(ROW()-3-COUNTIF(图纸表!$C:$C,"&gt;2000"),装饰表!A:B,2,1),""))</f>
        <v>31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drawing_name_31</v>
      </c>
      <c r="C34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image:2building_100_03</v>
      </c>
      <c r="E3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1910</v>
      </c>
      <c r="F34">
        <f t="shared" ref="F34:F61" ca="1" si="2">IFERROR(FLOOR(E34/100,1)+1,"")</f>
        <v>20</v>
      </c>
      <c r="G34">
        <f t="shared" ref="G34:G61" ca="1" si="3">E34</f>
        <v>1910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2building_32_03</v>
      </c>
    </row>
    <row r="35" spans="1:8">
      <c r="A35">
        <f>IF(ROW()-3&lt;=COUNTIF(图纸表!$C:$C,"&gt;2000"),ROW()-3,IF(ROW()-3&lt;=COUNTIF(图纸表!$C:$C,"&gt;2000")+MAX(装饰表!A:A),VLOOKUP(ROW()-3-COUNTIF(图纸表!$C:$C,"&gt;2000"),装饰表!A:B,2,1),""))</f>
        <v>32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drawing_name_32</v>
      </c>
      <c r="C35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image:2building_100_04</v>
      </c>
      <c r="E3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2138</v>
      </c>
      <c r="F35">
        <f t="shared" ca="1" si="2"/>
        <v>22</v>
      </c>
      <c r="G35">
        <f t="shared" ca="1" si="3"/>
        <v>2138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2building_32_04</v>
      </c>
    </row>
    <row r="36" spans="1:8">
      <c r="A36">
        <f>IF(ROW()-3&lt;=COUNTIF(图纸表!$C:$C,"&gt;2000"),ROW()-3,IF(ROW()-3&lt;=COUNTIF(图纸表!$C:$C,"&gt;2000")+MAX(装饰表!A:A),VLOOKUP(ROW()-3-COUNTIF(图纸表!$C:$C,"&gt;2000"),装饰表!A:B,2,1),""))</f>
        <v>33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drawing_name_33</v>
      </c>
      <c r="C36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image:2building_100_05</v>
      </c>
      <c r="E3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4152</v>
      </c>
      <c r="F36">
        <f t="shared" ca="1" si="2"/>
        <v>42</v>
      </c>
      <c r="G36">
        <f t="shared" ca="1" si="3"/>
        <v>4152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2building_32_05</v>
      </c>
    </row>
    <row r="37" spans="1:8">
      <c r="A37">
        <f>IF(ROW()-3&lt;=COUNTIF(图纸表!$C:$C,"&gt;2000"),ROW()-3,IF(ROW()-3&lt;=COUNTIF(图纸表!$C:$C,"&gt;2000")+MAX(装饰表!A:A),VLOOKUP(ROW()-3-COUNTIF(图纸表!$C:$C,"&gt;2000"),装饰表!A:B,2,1),""))</f>
        <v>34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drawing_name_34</v>
      </c>
      <c r="C37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image:2building_100_06</v>
      </c>
      <c r="E3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7856</v>
      </c>
      <c r="F37">
        <f t="shared" ca="1" si="2"/>
        <v>79</v>
      </c>
      <c r="G37">
        <f t="shared" ca="1" si="3"/>
        <v>7856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2building_32_06</v>
      </c>
    </row>
    <row r="38" spans="1:8">
      <c r="A38">
        <f>IF(ROW()-3&lt;=COUNTIF(图纸表!$C:$C,"&gt;2000"),ROW()-3,IF(ROW()-3&lt;=COUNTIF(图纸表!$C:$C,"&gt;2000")+MAX(装饰表!A:A),VLOOKUP(ROW()-3-COUNTIF(图纸表!$C:$C,"&gt;2000"),装饰表!A:B,2,1),""))</f>
        <v>35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drawing_name_35</v>
      </c>
      <c r="C38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image:2building_100_07</v>
      </c>
      <c r="E3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5888</v>
      </c>
      <c r="F38">
        <f t="shared" ca="1" si="2"/>
        <v>59</v>
      </c>
      <c r="G38">
        <f t="shared" ca="1" si="3"/>
        <v>5888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2building_32_07</v>
      </c>
    </row>
    <row r="39" spans="1:8">
      <c r="A39">
        <f>IF(ROW()-3&lt;=COUNTIF(图纸表!$C:$C,"&gt;2000"),ROW()-3,IF(ROW()-3&lt;=COUNTIF(图纸表!$C:$C,"&gt;2000")+MAX(装饰表!A:A),VLOOKUP(ROW()-3-COUNTIF(图纸表!$C:$C,"&gt;2000"),装饰表!A:B,2,1),""))</f>
        <v>36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drawing_name_36</v>
      </c>
      <c r="C39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image:2building_100_08</v>
      </c>
      <c r="E3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12454</v>
      </c>
      <c r="F39">
        <f t="shared" ca="1" si="2"/>
        <v>125</v>
      </c>
      <c r="G39">
        <f t="shared" ca="1" si="3"/>
        <v>12454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2building_32_08</v>
      </c>
    </row>
    <row r="40" spans="1:8">
      <c r="A40">
        <f>IF(ROW()-3&lt;=COUNTIF(图纸表!$C:$C,"&gt;2000"),ROW()-3,IF(ROW()-3&lt;=COUNTIF(图纸表!$C:$C,"&gt;2000")+MAX(装饰表!A:A),VLOOKUP(ROW()-3-COUNTIF(图纸表!$C:$C,"&gt;2000"),装饰表!A:B,2,1),""))</f>
        <v>37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drawing_name_37</v>
      </c>
      <c r="C40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image:2building_100_09</v>
      </c>
      <c r="E4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9442</v>
      </c>
      <c r="F40">
        <f t="shared" ca="1" si="2"/>
        <v>95</v>
      </c>
      <c r="G40">
        <f t="shared" ca="1" si="3"/>
        <v>9442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2building_32_09</v>
      </c>
    </row>
    <row r="41" spans="1:8">
      <c r="A41">
        <f>IF(ROW()-3&lt;=COUNTIF(图纸表!$C:$C,"&gt;2000"),ROW()-3,IF(ROW()-3&lt;=COUNTIF(图纸表!$C:$C,"&gt;2000")+MAX(装饰表!A:A),VLOOKUP(ROW()-3-COUNTIF(图纸表!$C:$C,"&gt;2000"),装饰表!A:B,2,1),""))</f>
        <v>38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drawing_name_38</v>
      </c>
      <c r="C41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image:2building_100_10</v>
      </c>
      <c r="E4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12696</v>
      </c>
      <c r="F41">
        <f t="shared" ca="1" si="2"/>
        <v>127</v>
      </c>
      <c r="G41">
        <f t="shared" ca="1" si="3"/>
        <v>12696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2building_32_10</v>
      </c>
    </row>
    <row r="42" spans="1:8">
      <c r="A42">
        <f>IF(ROW()-3&lt;=COUNTIF(图纸表!$C:$C,"&gt;2000"),ROW()-3,IF(ROW()-3&lt;=COUNTIF(图纸表!$C:$C,"&gt;2000")+MAX(装饰表!A:A),VLOOKUP(ROW()-3-COUNTIF(图纸表!$C:$C,"&gt;2000"),装饰表!A:B,2,1),""))</f>
        <v>39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drawing_name_39</v>
      </c>
      <c r="C42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image:2landscape_100_01</v>
      </c>
      <c r="E4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312</v>
      </c>
      <c r="F42">
        <f t="shared" ca="1" si="2"/>
        <v>4</v>
      </c>
      <c r="G42">
        <f t="shared" ca="1" si="3"/>
        <v>312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2landscape_32_01</v>
      </c>
    </row>
    <row r="43" spans="1:8">
      <c r="A43">
        <f>IF(ROW()-3&lt;=COUNTIF(图纸表!$C:$C,"&gt;2000"),ROW()-3,IF(ROW()-3&lt;=COUNTIF(图纸表!$C:$C,"&gt;2000")+MAX(装饰表!A:A),VLOOKUP(ROW()-3-COUNTIF(图纸表!$C:$C,"&gt;2000"),装饰表!A:B,2,1),""))</f>
        <v>40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drawing_name_40</v>
      </c>
      <c r="C43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image:2landscape_100_02</v>
      </c>
      <c r="E4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124</v>
      </c>
      <c r="F43">
        <f t="shared" ca="1" si="2"/>
        <v>2</v>
      </c>
      <c r="G43">
        <f t="shared" ca="1" si="3"/>
        <v>124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2landscape_32_02</v>
      </c>
    </row>
    <row r="44" spans="1:8">
      <c r="A44">
        <f>IF(ROW()-3&lt;=COUNTIF(图纸表!$C:$C,"&gt;2000"),ROW()-3,IF(ROW()-3&lt;=COUNTIF(图纸表!$C:$C,"&gt;2000")+MAX(装饰表!A:A),VLOOKUP(ROW()-3-COUNTIF(图纸表!$C:$C,"&gt;2000"),装饰表!A:B,2,1),""))</f>
        <v>41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drawing_name_41</v>
      </c>
      <c r="C44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image:2landscape_100_03</v>
      </c>
      <c r="E4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656</v>
      </c>
      <c r="F44">
        <f t="shared" ca="1" si="2"/>
        <v>7</v>
      </c>
      <c r="G44">
        <f t="shared" ca="1" si="3"/>
        <v>656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2landscape_32_03</v>
      </c>
    </row>
    <row r="45" spans="1:8">
      <c r="A45">
        <f>IF(ROW()-3&lt;=COUNTIF(图纸表!$C:$C,"&gt;2000"),ROW()-3,IF(ROW()-3&lt;=COUNTIF(图纸表!$C:$C,"&gt;2000")+MAX(装饰表!A:A),VLOOKUP(ROW()-3-COUNTIF(图纸表!$C:$C,"&gt;2000"),装饰表!A:B,2,1),""))</f>
        <v>42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drawing_name_42</v>
      </c>
      <c r="C45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image:2landscape_100_04</v>
      </c>
      <c r="E4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394</v>
      </c>
      <c r="F45">
        <f t="shared" ca="1" si="2"/>
        <v>4</v>
      </c>
      <c r="G45">
        <f t="shared" ca="1" si="3"/>
        <v>394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2landscape_32_04</v>
      </c>
    </row>
    <row r="46" spans="1:8">
      <c r="A46">
        <f>IF(ROW()-3&lt;=COUNTIF(图纸表!$C:$C,"&gt;2000"),ROW()-3,IF(ROW()-3&lt;=COUNTIF(图纸表!$C:$C,"&gt;2000")+MAX(装饰表!A:A),VLOOKUP(ROW()-3-COUNTIF(图纸表!$C:$C,"&gt;2000"),装饰表!A:B,2,1),""))</f>
        <v>43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drawing_name_43</v>
      </c>
      <c r="C46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image:2landscape_100_05</v>
      </c>
      <c r="E4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178</v>
      </c>
      <c r="F46">
        <f t="shared" ca="1" si="2"/>
        <v>2</v>
      </c>
      <c r="G46">
        <f t="shared" ca="1" si="3"/>
        <v>178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2landscape_32_05</v>
      </c>
    </row>
    <row r="47" spans="1:8">
      <c r="A47">
        <f>IF(ROW()-3&lt;=COUNTIF(图纸表!$C:$C,"&gt;2000"),ROW()-3,IF(ROW()-3&lt;=COUNTIF(图纸表!$C:$C,"&gt;2000")+MAX(装饰表!A:A),VLOOKUP(ROW()-3-COUNTIF(图纸表!$C:$C,"&gt;2000"),装饰表!A:B,2,1),""))</f>
        <v>44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drawing_name_44</v>
      </c>
      <c r="C47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image:2landscape_100_06</v>
      </c>
      <c r="E4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664</v>
      </c>
      <c r="F47">
        <f t="shared" ca="1" si="2"/>
        <v>7</v>
      </c>
      <c r="G47">
        <f t="shared" ca="1" si="3"/>
        <v>664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2landscape_32_06</v>
      </c>
    </row>
    <row r="48" spans="1:8">
      <c r="A48">
        <f>IF(ROW()-3&lt;=COUNTIF(图纸表!$C:$C,"&gt;2000"),ROW()-3,IF(ROW()-3&lt;=COUNTIF(图纸表!$C:$C,"&gt;2000")+MAX(装饰表!A:A),VLOOKUP(ROW()-3-COUNTIF(图纸表!$C:$C,"&gt;2000"),装饰表!A:B,2,1),""))</f>
        <v>45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drawing_name_45</v>
      </c>
      <c r="C48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image:2landscape_100_07</v>
      </c>
      <c r="E4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1716</v>
      </c>
      <c r="F48">
        <f t="shared" ca="1" si="2"/>
        <v>18</v>
      </c>
      <c r="G48">
        <f t="shared" ca="1" si="3"/>
        <v>1716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2landscape_32_07</v>
      </c>
    </row>
    <row r="49" spans="1:8">
      <c r="A49">
        <f>IF(ROW()-3&lt;=COUNTIF(图纸表!$C:$C,"&gt;2000"),ROW()-3,IF(ROW()-3&lt;=COUNTIF(图纸表!$C:$C,"&gt;2000")+MAX(装饰表!A:A),VLOOKUP(ROW()-3-COUNTIF(图纸表!$C:$C,"&gt;2000"),装饰表!A:B,2,1),""))</f>
        <v>46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drawing_name_46</v>
      </c>
      <c r="C49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image:2landscape_100_08</v>
      </c>
      <c r="E4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1172</v>
      </c>
      <c r="F49">
        <f t="shared" ca="1" si="2"/>
        <v>12</v>
      </c>
      <c r="G49">
        <f t="shared" ca="1" si="3"/>
        <v>1172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2landscape_32_08</v>
      </c>
    </row>
    <row r="50" spans="1:8">
      <c r="A50">
        <f>IF(ROW()-3&lt;=COUNTIF(图纸表!$C:$C,"&gt;2000"),ROW()-3,IF(ROW()-3&lt;=COUNTIF(图纸表!$C:$C,"&gt;2000")+MAX(装饰表!A:A),VLOOKUP(ROW()-3-COUNTIF(图纸表!$C:$C,"&gt;2000"),装饰表!A:B,2,1),""))</f>
        <v>47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drawing_name_47</v>
      </c>
      <c r="C50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image:2landscape_100_09</v>
      </c>
      <c r="E5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516</v>
      </c>
      <c r="F50">
        <f t="shared" ca="1" si="2"/>
        <v>6</v>
      </c>
      <c r="G50">
        <f t="shared" ca="1" si="3"/>
        <v>516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2landscape_32_09</v>
      </c>
    </row>
    <row r="51" spans="1:8">
      <c r="A51">
        <f>IF(ROW()-3&lt;=COUNTIF(图纸表!$C:$C,"&gt;2000"),ROW()-3,IF(ROW()-3&lt;=COUNTIF(图纸表!$C:$C,"&gt;2000")+MAX(装饰表!A:A),VLOOKUP(ROW()-3-COUNTIF(图纸表!$C:$C,"&gt;2000"),装饰表!A:B,2,1),""))</f>
        <v>48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drawing_name_48</v>
      </c>
      <c r="C51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image:2landscape_100_010</v>
      </c>
      <c r="E5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1542</v>
      </c>
      <c r="F51">
        <f t="shared" ca="1" si="2"/>
        <v>16</v>
      </c>
      <c r="G51">
        <f t="shared" ca="1" si="3"/>
        <v>1542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2landscape_32_010</v>
      </c>
    </row>
    <row r="52" spans="1:8">
      <c r="A52" t="str">
        <f>IF(ROW()-3&lt;=COUNTIF(图纸表!$C:$C,"&gt;2000"),ROW()-3,IF(ROW()-3&lt;=COUNTIF(图纸表!$C:$C,"&gt;2000")+MAX(装饰表!A:A),VLOOKUP(ROW()-3-COUNTIF(图纸表!$C:$C,"&gt;2000"),装饰表!A:B,2,1),""))</f>
        <v>3100001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2">
        <f t="shared" si="2"/>
        <v>2</v>
      </c>
      <c r="G52">
        <f t="shared" si="3"/>
        <v>100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53" spans="1:8">
      <c r="A53" t="str">
        <f>IF(ROW()-3&lt;=COUNTIF(图纸表!$C:$C,"&gt;2000"),ROW()-3,IF(ROW()-3&lt;=COUNTIF(图纸表!$C:$C,"&gt;2000")+MAX(装饰表!A:A),VLOOKUP(ROW()-3-COUNTIF(图纸表!$C:$C,"&gt;2000"),装饰表!A:B,2,1),""))</f>
        <v>1100002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3">
        <f t="shared" si="2"/>
        <v>2</v>
      </c>
      <c r="G53">
        <f t="shared" si="3"/>
        <v>100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书桌</v>
      </c>
    </row>
    <row r="54" spans="1:8">
      <c r="A54" t="str">
        <f>IF(ROW()-3&lt;=COUNTIF(图纸表!$C:$C,"&gt;2000"),ROW()-3,IF(ROW()-3&lt;=COUNTIF(图纸表!$C:$C,"&gt;2000")+MAX(装饰表!A:A),VLOOKUP(ROW()-3-COUNTIF(图纸表!$C:$C,"&gt;2000"),装饰表!A:B,2,1),""))</f>
        <v>1212003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2"/>
        <v>3</v>
      </c>
      <c r="G54">
        <f t="shared" si="3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55" spans="1:8">
      <c r="A55" t="str">
        <f>IF(ROW()-3&lt;=COUNTIF(图纸表!$C:$C,"&gt;2000"),ROW()-3,IF(ROW()-3&lt;=COUNTIF(图纸表!$C:$C,"&gt;2000")+MAX(装饰表!A:A),VLOOKUP(ROW()-3-COUNTIF(图纸表!$C:$C,"&gt;2000"),装饰表!A:B,2,1),""))</f>
        <v>1213004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2"/>
        <v>4</v>
      </c>
      <c r="G55">
        <f t="shared" si="3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棕色沙发</v>
      </c>
    </row>
    <row r="56" spans="1:8">
      <c r="A56" t="str">
        <f>IF(ROW()-3&lt;=COUNTIF(图纸表!$C:$C,"&gt;2000"),ROW()-3,IF(ROW()-3&lt;=COUNTIF(图纸表!$C:$C,"&gt;2000")+MAX(装饰表!A:A),VLOOKUP(ROW()-3-COUNTIF(图纸表!$C:$C,"&gt;2000"),装饰表!A:B,2,1),""))</f>
        <v>1100005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6">
        <f t="shared" si="2"/>
        <v>2</v>
      </c>
      <c r="G56">
        <f t="shared" si="3"/>
        <v>100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梳妆台</v>
      </c>
    </row>
    <row r="57" spans="1:8">
      <c r="A57" t="str">
        <f>IF(ROW()-3&lt;=COUNTIF(图纸表!$C:$C,"&gt;2000"),ROW()-3,IF(ROW()-3&lt;=COUNTIF(图纸表!$C:$C,"&gt;2000")+MAX(装饰表!A:A),VLOOKUP(ROW()-3-COUNTIF(图纸表!$C:$C,"&gt;2000"),装饰表!A:B,2,1),""))</f>
        <v>3200006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7">
        <f t="shared" si="2"/>
        <v>2</v>
      </c>
      <c r="G57">
        <f t="shared" si="3"/>
        <v>100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58" spans="1:8">
      <c r="A58" t="str">
        <f>IF(ROW()-3&lt;=COUNTIF(图纸表!$C:$C,"&gt;2000"),ROW()-3,IF(ROW()-3&lt;=COUNTIF(图纸表!$C:$C,"&gt;2000")+MAX(装饰表!A:A),VLOOKUP(ROW()-3-COUNTIF(图纸表!$C:$C,"&gt;2000"),装饰表!A:B,2,1),""))</f>
        <v>1212007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8">
        <f t="shared" si="2"/>
        <v>4</v>
      </c>
      <c r="G58">
        <f t="shared" si="3"/>
        <v>300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长椅</v>
      </c>
    </row>
    <row r="59" spans="1:8">
      <c r="A59" t="str">
        <f>IF(ROW()-3&lt;=COUNTIF(图纸表!$C:$C,"&gt;2000"),ROW()-3,IF(ROW()-3&lt;=COUNTIF(图纸表!$C:$C,"&gt;2000")+MAX(装饰表!A:A),VLOOKUP(ROW()-3-COUNTIF(图纸表!$C:$C,"&gt;2000"),装饰表!A:B,2,1),""))</f>
        <v>3200008</v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5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5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9">
        <f t="shared" si="2"/>
        <v>2</v>
      </c>
      <c r="G59">
        <f t="shared" si="3"/>
        <v>100</v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60" spans="1:8">
      <c r="A60" t="str">
        <f>IF(ROW()-3&lt;=COUNTIF(图纸表!$C:$C,"&gt;2000"),ROW()-3,IF(ROW()-3&lt;=COUNTIF(图纸表!$C:$C,"&gt;2000")+MAX(装饰表!A:A),VLOOKUP(ROW()-3-COUNTIF(图纸表!$C:$C,"&gt;2000"),装饰表!A:B,2,1),""))</f>
        <v>3200009</v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6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6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60">
        <f t="shared" si="2"/>
        <v>2</v>
      </c>
      <c r="G60">
        <f t="shared" si="3"/>
        <v>100</v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洗手池</v>
      </c>
    </row>
    <row r="61" spans="1:8">
      <c r="A61" t="str">
        <f>IF(ROW()-3&lt;=COUNTIF(图纸表!$C:$C,"&gt;2000"),ROW()-3,IF(ROW()-3&lt;=COUNTIF(图纸表!$C:$C,"&gt;2000")+MAX(装饰表!A:A),VLOOKUP(ROW()-3-COUNTIF(图纸表!$C:$C,"&gt;2000"),装饰表!A:B,2,1),""))</f>
        <v>3200010</v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6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6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61">
        <f t="shared" si="2"/>
        <v>2</v>
      </c>
      <c r="G61">
        <f t="shared" si="3"/>
        <v>100</v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燃气灶</v>
      </c>
    </row>
    <row r="62" spans="1:8">
      <c r="A62" t="str">
        <f>IF(ROW()-3&lt;=COUNTIF(图纸表!$C:$C,"&gt;2000"),ROW()-3,IF(ROW()-3&lt;=COUNTIF(图纸表!$C:$C,"&gt;2000")+MAX(装饰表!A:A),VLOOKUP(ROW()-3-COUNTIF(图纸表!$C:$C,"&gt;2000"),装饰表!A:B,2,1),""))</f>
        <v>1213011</v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6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62">
        <f t="shared" si="0"/>
        <v>5</v>
      </c>
      <c r="G62">
        <f t="shared" si="1"/>
        <v>400</v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63" spans="1:8">
      <c r="A63" t="str">
        <f>IF(ROW()-3&lt;=COUNTIF(图纸表!$C:$C,"&gt;2000"),ROW()-3,IF(ROW()-3&lt;=COUNTIF(图纸表!$C:$C,"&gt;2000")+MAX(装饰表!A:A),VLOOKUP(ROW()-3-COUNTIF(图纸表!$C:$C,"&gt;2000"),装饰表!A:B,2,1),""))</f>
        <v>1213012</v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6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63">
        <f t="shared" si="0"/>
        <v>5</v>
      </c>
      <c r="G63">
        <f t="shared" si="1"/>
        <v>400</v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长扶手椅</v>
      </c>
    </row>
    <row r="64" spans="1:8">
      <c r="A64" t="str">
        <f>IF(ROW()-3&lt;=COUNTIF(图纸表!$C:$C,"&gt;2000"),ROW()-3,IF(ROW()-3&lt;=COUNTIF(图纸表!$C:$C,"&gt;2000")+MAX(装饰表!A:A),VLOOKUP(ROW()-3-COUNTIF(图纸表!$C:$C,"&gt;2000"),装饰表!A:B,2,1),""))</f>
        <v>1213013</v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6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64">
        <f t="shared" si="0"/>
        <v>4</v>
      </c>
      <c r="G64">
        <f t="shared" si="1"/>
        <v>300</v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65" spans="1:8">
      <c r="A65" t="str">
        <f>IF(ROW()-3&lt;=COUNTIF(图纸表!$C:$C,"&gt;2000"),ROW()-3,IF(ROW()-3&lt;=COUNTIF(图纸表!$C:$C,"&gt;2000")+MAX(装饰表!A:A),VLOOKUP(ROW()-3-COUNTIF(图纸表!$C:$C,"&gt;2000"),装饰表!A:B,2,1),""))</f>
        <v>1213014</v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6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65">
        <f t="shared" si="0"/>
        <v>4</v>
      </c>
      <c r="G65">
        <f t="shared" si="1"/>
        <v>300</v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白色沙发</v>
      </c>
    </row>
    <row r="66" spans="1:8">
      <c r="A66" t="str">
        <f>IF(ROW()-3&lt;=COUNTIF(图纸表!$C:$C,"&gt;2000"),ROW()-3,IF(ROW()-3&lt;=COUNTIF(图纸表!$C:$C,"&gt;2000")+MAX(装饰表!A:A),VLOOKUP(ROW()-3-COUNTIF(图纸表!$C:$C,"&gt;2000"),装饰表!A:B,2,1),""))</f>
        <v>1213015</v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6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6">
        <f t="shared" si="0"/>
        <v>3</v>
      </c>
      <c r="G66">
        <f t="shared" si="1"/>
        <v>200</v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单人蓝白沙发</v>
      </c>
    </row>
    <row r="67" spans="1:8">
      <c r="A67" t="str">
        <f>IF(ROW()-3&lt;=COUNTIF(图纸表!$C:$C,"&gt;2000"),ROW()-3,IF(ROW()-3&lt;=COUNTIF(图纸表!$C:$C,"&gt;2000")+MAX(装饰表!A:A),VLOOKUP(ROW()-3-COUNTIF(图纸表!$C:$C,"&gt;2000"),装饰表!A:B,2,1),""))</f>
        <v>1213016</v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6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7">
        <f t="shared" ref="F67:F105" si="4">IFERROR(FLOOR(E67/100,1)+1,"")</f>
        <v>3</v>
      </c>
      <c r="G67">
        <f t="shared" ref="G67:G105" si="5">E67</f>
        <v>200</v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单人白色沙发</v>
      </c>
    </row>
    <row r="68" spans="1:8">
      <c r="A68" t="str">
        <f>IF(ROW()-3&lt;=COUNTIF(图纸表!$C:$C,"&gt;2000"),ROW()-3,IF(ROW()-3&lt;=COUNTIF(图纸表!$C:$C,"&gt;2000")+MAX(装饰表!A:A),VLOOKUP(ROW()-3-COUNTIF(图纸表!$C:$C,"&gt;2000"),装饰表!A:B,2,1),""))</f>
        <v>1212017</v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6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8">
        <f t="shared" si="4"/>
        <v>3</v>
      </c>
      <c r="G68">
        <f t="shared" si="5"/>
        <v>200</v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绿色椅子</v>
      </c>
    </row>
    <row r="69" spans="1:8">
      <c r="A69" t="str">
        <f>IF(ROW()-3&lt;=COUNTIF(图纸表!$C:$C,"&gt;2000"),ROW()-3,IF(ROW()-3&lt;=COUNTIF(图纸表!$C:$C,"&gt;2000")+MAX(装饰表!A:A),VLOOKUP(ROW()-3-COUNTIF(图纸表!$C:$C,"&gt;2000"),装饰表!A:B,2,1),""))</f>
        <v>3212018</v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6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9">
        <f t="shared" si="4"/>
        <v>3</v>
      </c>
      <c r="G69">
        <f t="shared" si="5"/>
        <v>200</v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马桶</v>
      </c>
    </row>
    <row r="70" spans="1:8">
      <c r="A70" t="str">
        <f>IF(ROW()-3&lt;=COUNTIF(图纸表!$C:$C,"&gt;2000"),ROW()-3,IF(ROW()-3&lt;=COUNTIF(图纸表!$C:$C,"&gt;2000")+MAX(装饰表!A:A),VLOOKUP(ROW()-3-COUNTIF(图纸表!$C:$C,"&gt;2000"),装饰表!A:B,2,1),""))</f>
        <v>1212019</v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7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0">
        <f t="shared" si="4"/>
        <v>3</v>
      </c>
      <c r="G70">
        <f t="shared" si="5"/>
        <v>200</v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71" spans="1:8">
      <c r="A71" t="str">
        <f>IF(ROW()-3&lt;=COUNTIF(图纸表!$C:$C,"&gt;2000"),ROW()-3,IF(ROW()-3&lt;=COUNTIF(图纸表!$C:$C,"&gt;2000")+MAX(装饰表!A:A),VLOOKUP(ROW()-3-COUNTIF(图纸表!$C:$C,"&gt;2000"),装饰表!A:B,2,1),""))</f>
        <v>1212020</v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7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1">
        <f t="shared" si="4"/>
        <v>3</v>
      </c>
      <c r="G71">
        <f t="shared" si="5"/>
        <v>200</v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红色椅子</v>
      </c>
    </row>
    <row r="72" spans="1:8">
      <c r="A72" t="str">
        <f>IF(ROW()-3&lt;=COUNTIF(图纸表!$C:$C,"&gt;2000"),ROW()-3,IF(ROW()-3&lt;=COUNTIF(图纸表!$C:$C,"&gt;2000")+MAX(装饰表!A:A),VLOOKUP(ROW()-3-COUNTIF(图纸表!$C:$C,"&gt;2000"),装饰表!A:B,2,1),""))</f>
        <v>1213021</v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7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72">
        <f t="shared" si="4"/>
        <v>4</v>
      </c>
      <c r="G72">
        <f t="shared" si="5"/>
        <v>300</v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黑色沙发</v>
      </c>
    </row>
    <row r="73" spans="1:8">
      <c r="A73" t="str">
        <f>IF(ROW()-3&lt;=COUNTIF(图纸表!$C:$C,"&gt;2000"),ROW()-3,IF(ROW()-3&lt;=COUNTIF(图纸表!$C:$C,"&gt;2000")+MAX(装饰表!A:A),VLOOKUP(ROW()-3-COUNTIF(图纸表!$C:$C,"&gt;2000"),装饰表!A:B,2,1),""))</f>
        <v>1212022</v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7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3">
        <f t="shared" si="4"/>
        <v>3</v>
      </c>
      <c r="G73">
        <f t="shared" si="5"/>
        <v>200</v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棕色椅子</v>
      </c>
    </row>
    <row r="74" spans="1:8">
      <c r="A74" t="str">
        <f>IF(ROW()-3&lt;=COUNTIF(图纸表!$C:$C,"&gt;2000"),ROW()-3,IF(ROW()-3&lt;=COUNTIF(图纸表!$C:$C,"&gt;2000")+MAX(装饰表!A:A),VLOOKUP(ROW()-3-COUNTIF(图纸表!$C:$C,"&gt;2000"),装饰表!A:B,2,1),""))</f>
        <v>1212023</v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7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4">
        <f t="shared" si="4"/>
        <v>3</v>
      </c>
      <c r="G74">
        <f t="shared" si="5"/>
        <v>200</v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黑色椅子</v>
      </c>
    </row>
    <row r="75" spans="1:8">
      <c r="A75" t="str">
        <f>IF(ROW()-3&lt;=COUNTIF(图纸表!$C:$C,"&gt;2000"),ROW()-3,IF(ROW()-3&lt;=COUNTIF(图纸表!$C:$C,"&gt;2000")+MAX(装饰表!A:A),VLOOKUP(ROW()-3-COUNTIF(图纸表!$C:$C,"&gt;2000"),装饰表!A:B,2,1),""))</f>
        <v>1213024</v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7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75">
        <f t="shared" si="4"/>
        <v>4</v>
      </c>
      <c r="G75">
        <f t="shared" si="5"/>
        <v>300</v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爱心沙发</v>
      </c>
    </row>
    <row r="76" spans="1:8">
      <c r="A76" t="str">
        <f>IF(ROW()-3&lt;=COUNTIF(图纸表!$C:$C,"&gt;2000"),ROW()-3,IF(ROW()-3&lt;=COUNTIF(图纸表!$C:$C,"&gt;2000")+MAX(装饰表!A:A),VLOOKUP(ROW()-3-COUNTIF(图纸表!$C:$C,"&gt;2000"),装饰表!A:B,2,1),""))</f>
        <v>1213025</v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7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6">
        <f t="shared" si="4"/>
        <v>5</v>
      </c>
      <c r="G76">
        <f t="shared" si="5"/>
        <v>400</v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绿色长凳</v>
      </c>
    </row>
    <row r="77" spans="1:8">
      <c r="A77" t="str">
        <f>IF(ROW()-3&lt;=COUNTIF(图纸表!$C:$C,"&gt;2000"),ROW()-3,IF(ROW()-3&lt;=COUNTIF(图纸表!$C:$C,"&gt;2000")+MAX(装饰表!A:A),VLOOKUP(ROW()-3-COUNTIF(图纸表!$C:$C,"&gt;2000"),装饰表!A:B,2,1),""))</f>
        <v>1213026</v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7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7">
        <f t="shared" si="4"/>
        <v>5</v>
      </c>
      <c r="G77">
        <f t="shared" si="5"/>
        <v>400</v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黄色长凳</v>
      </c>
    </row>
    <row r="78" spans="1:8">
      <c r="A78" t="str">
        <f>IF(ROW()-3&lt;=COUNTIF(图纸表!$C:$C,"&gt;2000"),ROW()-3,IF(ROW()-3&lt;=COUNTIF(图纸表!$C:$C,"&gt;2000")+MAX(装饰表!A:A),VLOOKUP(ROW()-3-COUNTIF(图纸表!$C:$C,"&gt;2000"),装饰表!A:B,2,1),""))</f>
        <v>1213027</v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7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8">
        <f t="shared" si="4"/>
        <v>5</v>
      </c>
      <c r="G78">
        <f t="shared" si="5"/>
        <v>400</v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79" spans="1:8">
      <c r="A79" t="str">
        <f>IF(ROW()-3&lt;=COUNTIF(图纸表!$C:$C,"&gt;2000"),ROW()-3,IF(ROW()-3&lt;=COUNTIF(图纸表!$C:$C,"&gt;2000")+MAX(装饰表!A:A),VLOOKUP(ROW()-3-COUNTIF(图纸表!$C:$C,"&gt;2000"),装饰表!A:B,2,1),""))</f>
        <v>1100028</v>
      </c>
      <c r="B79" s="8">
        <f>IF(ROW()-3&lt;=COUNTIF(图纸表!$C:$C,"&gt;2000"),VLOOKUP(ROW()-3,图纸表!$A:$AG,14,1),IF(ROW()-3&lt;=COUNTIF(图纸表!$C:$C,"&gt;2000")+MAX(装饰表!$A:$A),VLOOKUP(ROW()-3-COUNTIF(图纸表!$C:$C,"&gt;2000"),装饰表!$A:$AE,22,1),""))</f>
        <v>2001</v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image:g1047_prop_2001</v>
      </c>
      <c r="E7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79">
        <f t="shared" si="4"/>
        <v>2</v>
      </c>
      <c r="G79">
        <f t="shared" si="5"/>
        <v>100</v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0" spans="1:8">
      <c r="A80" t="str">
        <f>IF(ROW()-3&lt;=COUNTIF(图纸表!$C:$C,"&gt;2000"),ROW()-3,IF(ROW()-3&lt;=COUNTIF(图纸表!$C:$C,"&gt;2000")+MAX(装饰表!A:A),VLOOKUP(ROW()-3-COUNTIF(图纸表!$C:$C,"&gt;2000"),装饰表!A:B,2,1),""))</f>
        <v>1100029</v>
      </c>
      <c r="B80" s="8">
        <f>IF(ROW()-3&lt;=COUNTIF(图纸表!$C:$C,"&gt;2000"),VLOOKUP(ROW()-3,图纸表!$A:$AG,14,1),IF(ROW()-3&lt;=COUNTIF(图纸表!$C:$C,"&gt;2000")+MAX(装饰表!$A:$A),VLOOKUP(ROW()-3-COUNTIF(图纸表!$C:$C,"&gt;2000"),装饰表!$A:$AE,22,1),""))</f>
        <v>2002</v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image:g1047_prop_2002</v>
      </c>
      <c r="E8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0">
        <f t="shared" si="4"/>
        <v>2</v>
      </c>
      <c r="G80">
        <f t="shared" si="5"/>
        <v>100</v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1" spans="1:8">
      <c r="A81" t="str">
        <f>IF(ROW()-3&lt;=COUNTIF(图纸表!$C:$C,"&gt;2000"),ROW()-3,IF(ROW()-3&lt;=COUNTIF(图纸表!$C:$C,"&gt;2000")+MAX(装饰表!A:A),VLOOKUP(ROW()-3-COUNTIF(图纸表!$C:$C,"&gt;2000"),装饰表!A:B,2,1),""))</f>
        <v>1100030</v>
      </c>
      <c r="B81" s="8">
        <f>IF(ROW()-3&lt;=COUNTIF(图纸表!$C:$C,"&gt;2000"),VLOOKUP(ROW()-3,图纸表!$A:$AG,14,1),IF(ROW()-3&lt;=COUNTIF(图纸表!$C:$C,"&gt;2000")+MAX(装饰表!$A:$A),VLOOKUP(ROW()-3-COUNTIF(图纸表!$C:$C,"&gt;2000"),装饰表!$A:$AE,22,1),""))</f>
        <v>2003</v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image:g1047_prop_2003</v>
      </c>
      <c r="E8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1">
        <f t="shared" si="4"/>
        <v>2</v>
      </c>
      <c r="G81">
        <f t="shared" si="5"/>
        <v>100</v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2" spans="1:8">
      <c r="A82" t="str">
        <f>IF(ROW()-3&lt;=COUNTIF(图纸表!$C:$C,"&gt;2000"),ROW()-3,IF(ROW()-3&lt;=COUNTIF(图纸表!$C:$C,"&gt;2000")+MAX(装饰表!A:A),VLOOKUP(ROW()-3-COUNTIF(图纸表!$C:$C,"&gt;2000"),装饰表!A:B,2,1),""))</f>
        <v>1100031</v>
      </c>
      <c r="B82" s="8">
        <f>IF(ROW()-3&lt;=COUNTIF(图纸表!$C:$C,"&gt;2000"),VLOOKUP(ROW()-3,图纸表!$A:$AG,14,1),IF(ROW()-3&lt;=COUNTIF(图纸表!$C:$C,"&gt;2000")+MAX(装饰表!$A:$A),VLOOKUP(ROW()-3-COUNTIF(图纸表!$C:$C,"&gt;2000"),装饰表!$A:$AE,22,1),""))</f>
        <v>2004</v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image:g1047_prop_2004</v>
      </c>
      <c r="E8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2">
        <f t="shared" si="4"/>
        <v>2</v>
      </c>
      <c r="G82">
        <f t="shared" si="5"/>
        <v>100</v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3" spans="1:8">
      <c r="A83" t="str">
        <f>IF(ROW()-3&lt;=COUNTIF(图纸表!$C:$C,"&gt;2000"),ROW()-3,IF(ROW()-3&lt;=COUNTIF(图纸表!$C:$C,"&gt;2000")+MAX(装饰表!A:A),VLOOKUP(ROW()-3-COUNTIF(图纸表!$C:$C,"&gt;2000"),装饰表!A:B,2,1),""))</f>
        <v>1100032</v>
      </c>
      <c r="B83" s="8">
        <f>IF(ROW()-3&lt;=COUNTIF(图纸表!$C:$C,"&gt;2000"),VLOOKUP(ROW()-3,图纸表!$A:$AG,14,1),IF(ROW()-3&lt;=COUNTIF(图纸表!$C:$C,"&gt;2000")+MAX(装饰表!$A:$A),VLOOKUP(ROW()-3-COUNTIF(图纸表!$C:$C,"&gt;2000"),装饰表!$A:$AE,22,1),""))</f>
        <v>2006</v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image:g1047_prop_2006</v>
      </c>
      <c r="E8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3">
        <f t="shared" si="4"/>
        <v>2</v>
      </c>
      <c r="G83">
        <f t="shared" si="5"/>
        <v>100</v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4" spans="1:8">
      <c r="A84" t="str">
        <f>IF(ROW()-3&lt;=COUNTIF(图纸表!$C:$C,"&gt;2000"),ROW()-3,IF(ROW()-3&lt;=COUNTIF(图纸表!$C:$C,"&gt;2000")+MAX(装饰表!A:A),VLOOKUP(ROW()-3-COUNTIF(图纸表!$C:$C,"&gt;2000"),装饰表!A:B,2,1),""))</f>
        <v>1100033</v>
      </c>
      <c r="B84" s="8">
        <f>IF(ROW()-3&lt;=COUNTIF(图纸表!$C:$C,"&gt;2000"),VLOOKUP(ROW()-3,图纸表!$A:$AG,14,1),IF(ROW()-3&lt;=COUNTIF(图纸表!$C:$C,"&gt;2000")+MAX(装饰表!$A:$A),VLOOKUP(ROW()-3-COUNTIF(图纸表!$C:$C,"&gt;2000"),装饰表!$A:$AE,22,1),""))</f>
        <v>2007</v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image:g1047_prop_2007</v>
      </c>
      <c r="E84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4">
        <f t="shared" si="4"/>
        <v>2</v>
      </c>
      <c r="G84">
        <f t="shared" si="5"/>
        <v>100</v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5" spans="1:8">
      <c r="A85" t="str">
        <f>IF(ROW()-3&lt;=COUNTIF(图纸表!$C:$C,"&gt;2000"),ROW()-3,IF(ROW()-3&lt;=COUNTIF(图纸表!$C:$C,"&gt;2000")+MAX(装饰表!A:A),VLOOKUP(ROW()-3-COUNTIF(图纸表!$C:$C,"&gt;2000"),装饰表!A:B,2,1),""))</f>
        <v>1100034</v>
      </c>
      <c r="B85" s="8">
        <f>IF(ROW()-3&lt;=COUNTIF(图纸表!$C:$C,"&gt;2000"),VLOOKUP(ROW()-3,图纸表!$A:$AG,14,1),IF(ROW()-3&lt;=COUNTIF(图纸表!$C:$C,"&gt;2000")+MAX(装饰表!$A:$A),VLOOKUP(ROW()-3-COUNTIF(图纸表!$C:$C,"&gt;2000"),装饰表!$A:$AE,22,1),""))</f>
        <v>2008</v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image:g1047_prop_2008</v>
      </c>
      <c r="E85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5">
        <f t="shared" si="4"/>
        <v>2</v>
      </c>
      <c r="G85">
        <f t="shared" si="5"/>
        <v>100</v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6" spans="1:8">
      <c r="A86" t="str">
        <f>IF(ROW()-3&lt;=COUNTIF(图纸表!$C:$C,"&gt;2000"),ROW()-3,IF(ROW()-3&lt;=COUNTIF(图纸表!$C:$C,"&gt;2000")+MAX(装饰表!A:A),VLOOKUP(ROW()-3-COUNTIF(图纸表!$C:$C,"&gt;2000"),装饰表!A:B,2,1),""))</f>
        <v>1100035</v>
      </c>
      <c r="B86" s="8">
        <f>IF(ROW()-3&lt;=COUNTIF(图纸表!$C:$C,"&gt;2000"),VLOOKUP(ROW()-3,图纸表!$A:$AG,14,1),IF(ROW()-3&lt;=COUNTIF(图纸表!$C:$C,"&gt;2000")+MAX(装饰表!$A:$A),VLOOKUP(ROW()-3-COUNTIF(图纸表!$C:$C,"&gt;2000"),装饰表!$A:$AE,22,1),""))</f>
        <v>2009</v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image:g1047_prop_2009</v>
      </c>
      <c r="E8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6">
        <f t="shared" si="4"/>
        <v>2</v>
      </c>
      <c r="G86">
        <f t="shared" si="5"/>
        <v>100</v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7" spans="1:8">
      <c r="A87" t="str">
        <f>IF(ROW()-3&lt;=COUNTIF(图纸表!$C:$C,"&gt;2000"),ROW()-3,IF(ROW()-3&lt;=COUNTIF(图纸表!$C:$C,"&gt;2000")+MAX(装饰表!A:A),VLOOKUP(ROW()-3-COUNTIF(图纸表!$C:$C,"&gt;2000"),装饰表!A:B,2,1),""))</f>
        <v>1100036</v>
      </c>
      <c r="B87" s="8">
        <f>IF(ROW()-3&lt;=COUNTIF(图纸表!$C:$C,"&gt;2000"),VLOOKUP(ROW()-3,图纸表!$A:$AG,14,1),IF(ROW()-3&lt;=COUNTIF(图纸表!$C:$C,"&gt;2000")+MAX(装饰表!$A:$A),VLOOKUP(ROW()-3-COUNTIF(图纸表!$C:$C,"&gt;2000"),装饰表!$A:$AE,22,1),""))</f>
        <v>2011</v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image:g1047_prop_2011</v>
      </c>
      <c r="E8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7">
        <f t="shared" si="4"/>
        <v>2</v>
      </c>
      <c r="G87">
        <f t="shared" si="5"/>
        <v>100</v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8" spans="1:8">
      <c r="A88" t="str">
        <f>IF(ROW()-3&lt;=COUNTIF(图纸表!$C:$C,"&gt;2000"),ROW()-3,IF(ROW()-3&lt;=COUNTIF(图纸表!$C:$C,"&gt;2000")+MAX(装饰表!A:A),VLOOKUP(ROW()-3-COUNTIF(图纸表!$C:$C,"&gt;2000"),装饰表!A:B,2,1),""))</f>
        <v>1100037</v>
      </c>
      <c r="B88" s="8">
        <f>IF(ROW()-3&lt;=COUNTIF(图纸表!$C:$C,"&gt;2000"),VLOOKUP(ROW()-3,图纸表!$A:$AG,14,1),IF(ROW()-3&lt;=COUNTIF(图纸表!$C:$C,"&gt;2000")+MAX(装饰表!$A:$A),VLOOKUP(ROW()-3-COUNTIF(图纸表!$C:$C,"&gt;2000"),装饰表!$A:$AE,22,1),""))</f>
        <v>2013</v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image:g1047_prop_2013</v>
      </c>
      <c r="E88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8">
        <f t="shared" si="4"/>
        <v>2</v>
      </c>
      <c r="G88">
        <f t="shared" si="5"/>
        <v>100</v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9" spans="1:8">
      <c r="A89" t="str">
        <f>IF(ROW()-3&lt;=COUNTIF(图纸表!$C:$C,"&gt;2000"),ROW()-3,IF(ROW()-3&lt;=COUNTIF(图纸表!$C:$C,"&gt;2000")+MAX(装饰表!A:A),VLOOKUP(ROW()-3-COUNTIF(图纸表!$C:$C,"&gt;2000"),装饰表!A:B,2,1),""))</f>
        <v>1100038</v>
      </c>
      <c r="B89" s="8">
        <f>IF(ROW()-3&lt;=COUNTIF(图纸表!$C:$C,"&gt;2000"),VLOOKUP(ROW()-3,图纸表!$A:$AG,14,1),IF(ROW()-3&lt;=COUNTIF(图纸表!$C:$C,"&gt;2000")+MAX(装饰表!$A:$A),VLOOKUP(ROW()-3-COUNTIF(图纸表!$C:$C,"&gt;2000"),装饰表!$A:$AE,22,1),""))</f>
        <v>2014</v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image:g1047_prop_2014</v>
      </c>
      <c r="E8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9">
        <f t="shared" si="4"/>
        <v>2</v>
      </c>
      <c r="G89">
        <f t="shared" si="5"/>
        <v>100</v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0" spans="1:8">
      <c r="A90" t="str">
        <f>IF(ROW()-3&lt;=COUNTIF(图纸表!$C:$C,"&gt;2000"),ROW()-3,IF(ROW()-3&lt;=COUNTIF(图纸表!$C:$C,"&gt;2000")+MAX(装饰表!A:A),VLOOKUP(ROW()-3-COUNTIF(图纸表!$C:$C,"&gt;2000"),装饰表!A:B,2,1),""))</f>
        <v>1100039</v>
      </c>
      <c r="B90" s="8">
        <f>IF(ROW()-3&lt;=COUNTIF(图纸表!$C:$C,"&gt;2000"),VLOOKUP(ROW()-3,图纸表!$A:$AG,14,1),IF(ROW()-3&lt;=COUNTIF(图纸表!$C:$C,"&gt;2000")+MAX(装饰表!$A:$A),VLOOKUP(ROW()-3-COUNTIF(图纸表!$C:$C,"&gt;2000"),装饰表!$A:$AE,22,1),""))</f>
        <v>2015</v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image:g1047_prop_2015</v>
      </c>
      <c r="E9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0">
        <f t="shared" si="4"/>
        <v>2</v>
      </c>
      <c r="G90">
        <f t="shared" si="5"/>
        <v>100</v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1" spans="1:8">
      <c r="A91" t="str">
        <f>IF(ROW()-3&lt;=COUNTIF(图纸表!$C:$C,"&gt;2000"),ROW()-3,IF(ROW()-3&lt;=COUNTIF(图纸表!$C:$C,"&gt;2000")+MAX(装饰表!A:A),VLOOKUP(ROW()-3-COUNTIF(图纸表!$C:$C,"&gt;2000"),装饰表!A:B,2,1),""))</f>
        <v>1100040</v>
      </c>
      <c r="B91" s="8">
        <f>IF(ROW()-3&lt;=COUNTIF(图纸表!$C:$C,"&gt;2000"),VLOOKUP(ROW()-3,图纸表!$A:$AG,14,1),IF(ROW()-3&lt;=COUNTIF(图纸表!$C:$C,"&gt;2000")+MAX(装饰表!$A:$A),VLOOKUP(ROW()-3-COUNTIF(图纸表!$C:$C,"&gt;2000"),装饰表!$A:$AE,22,1),""))</f>
        <v>2016</v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image:g1047_prop_2016</v>
      </c>
      <c r="E9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1">
        <f t="shared" si="4"/>
        <v>2</v>
      </c>
      <c r="G91">
        <f t="shared" si="5"/>
        <v>100</v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2" spans="1:8">
      <c r="A92" t="str">
        <f>IF(ROW()-3&lt;=COUNTIF(图纸表!$C:$C,"&gt;2000"),ROW()-3,IF(ROW()-3&lt;=COUNTIF(图纸表!$C:$C,"&gt;2000")+MAX(装饰表!A:A),VLOOKUP(ROW()-3-COUNTIF(图纸表!$C:$C,"&gt;2000"),装饰表!A:B,2,1),""))</f>
        <v>1100041</v>
      </c>
      <c r="B92" s="8">
        <f>IF(ROW()-3&lt;=COUNTIF(图纸表!$C:$C,"&gt;2000"),VLOOKUP(ROW()-3,图纸表!$A:$AG,14,1),IF(ROW()-3&lt;=COUNTIF(图纸表!$C:$C,"&gt;2000")+MAX(装饰表!$A:$A),VLOOKUP(ROW()-3-COUNTIF(图纸表!$C:$C,"&gt;2000"),装饰表!$A:$AE,22,1),""))</f>
        <v>2017</v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image:g1047_prop_2017</v>
      </c>
      <c r="E9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2">
        <f t="shared" si="4"/>
        <v>2</v>
      </c>
      <c r="G92">
        <f t="shared" si="5"/>
        <v>100</v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3" spans="1:8">
      <c r="A93" t="str">
        <f>IF(ROW()-3&lt;=COUNTIF(图纸表!$C:$C,"&gt;2000"),ROW()-3,IF(ROW()-3&lt;=COUNTIF(图纸表!$C:$C,"&gt;2000")+MAX(装饰表!A:A),VLOOKUP(ROW()-3-COUNTIF(图纸表!$C:$C,"&gt;2000"),装饰表!A:B,2,1),""))</f>
        <v>1100042</v>
      </c>
      <c r="B93" s="8">
        <f>IF(ROW()-3&lt;=COUNTIF(图纸表!$C:$C,"&gt;2000"),VLOOKUP(ROW()-3,图纸表!$A:$AG,14,1),IF(ROW()-3&lt;=COUNTIF(图纸表!$C:$C,"&gt;2000")+MAX(装饰表!$A:$A),VLOOKUP(ROW()-3-COUNTIF(图纸表!$C:$C,"&gt;2000"),装饰表!$A:$AE,22,1),""))</f>
        <v>2018</v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image:g1047_prop_2018</v>
      </c>
      <c r="E9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3">
        <f t="shared" si="4"/>
        <v>2</v>
      </c>
      <c r="G93">
        <f t="shared" si="5"/>
        <v>100</v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4" spans="1:8">
      <c r="A94" t="str">
        <f>IF(ROW()-3&lt;=COUNTIF(图纸表!$C:$C,"&gt;2000"),ROW()-3,IF(ROW()-3&lt;=COUNTIF(图纸表!$C:$C,"&gt;2000")+MAX(装饰表!A:A),VLOOKUP(ROW()-3-COUNTIF(图纸表!$C:$C,"&gt;2000"),装饰表!A:B,2,1),""))</f>
        <v>1100043</v>
      </c>
      <c r="B94" s="8">
        <f>IF(ROW()-3&lt;=COUNTIF(图纸表!$C:$C,"&gt;2000"),VLOOKUP(ROW()-3,图纸表!$A:$AG,14,1),IF(ROW()-3&lt;=COUNTIF(图纸表!$C:$C,"&gt;2000")+MAX(装饰表!$A:$A),VLOOKUP(ROW()-3-COUNTIF(图纸表!$C:$C,"&gt;2000"),装饰表!$A:$AE,22,1),""))</f>
        <v>2022</v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image:g1047_prop_2022</v>
      </c>
      <c r="E94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4">
        <f t="shared" si="4"/>
        <v>2</v>
      </c>
      <c r="G94">
        <f t="shared" si="5"/>
        <v>100</v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5" spans="1:8">
      <c r="A95" t="str">
        <f>IF(ROW()-3&lt;=COUNTIF(图纸表!$C:$C,"&gt;2000"),ROW()-3,IF(ROW()-3&lt;=COUNTIF(图纸表!$C:$C,"&gt;2000")+MAX(装饰表!A:A),VLOOKUP(ROW()-3-COUNTIF(图纸表!$C:$C,"&gt;2000"),装饰表!A:B,2,1),""))</f>
        <v>1100044</v>
      </c>
      <c r="B95" s="8">
        <f>IF(ROW()-3&lt;=COUNTIF(图纸表!$C:$C,"&gt;2000"),VLOOKUP(ROW()-3,图纸表!$A:$AG,14,1),IF(ROW()-3&lt;=COUNTIF(图纸表!$C:$C,"&gt;2000")+MAX(装饰表!$A:$A),VLOOKUP(ROW()-3-COUNTIF(图纸表!$C:$C,"&gt;2000"),装饰表!$A:$AE,22,1),""))</f>
        <v>2023</v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image:g1047_prop_2023</v>
      </c>
      <c r="E95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5">
        <f t="shared" si="4"/>
        <v>2</v>
      </c>
      <c r="G95">
        <f t="shared" si="5"/>
        <v>100</v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6" spans="1:8">
      <c r="A96" t="str">
        <f>IF(ROW()-3&lt;=COUNTIF(图纸表!$C:$C,"&gt;2000"),ROW()-3,IF(ROW()-3&lt;=COUNTIF(图纸表!$C:$C,"&gt;2000")+MAX(装饰表!A:A),VLOOKUP(ROW()-3-COUNTIF(图纸表!$C:$C,"&gt;2000"),装饰表!A:B,2,1),""))</f>
        <v>1100045</v>
      </c>
      <c r="B96" s="8">
        <f>IF(ROW()-3&lt;=COUNTIF(图纸表!$C:$C,"&gt;2000"),VLOOKUP(ROW()-3,图纸表!$A:$AG,14,1),IF(ROW()-3&lt;=COUNTIF(图纸表!$C:$C,"&gt;2000")+MAX(装饰表!$A:$A),VLOOKUP(ROW()-3-COUNTIF(图纸表!$C:$C,"&gt;2000"),装饰表!$A:$AE,22,1),""))</f>
        <v>2024</v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image:g1047_prop_2024</v>
      </c>
      <c r="E9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6">
        <f t="shared" si="4"/>
        <v>2</v>
      </c>
      <c r="G96">
        <f t="shared" si="5"/>
        <v>100</v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7" spans="1:8">
      <c r="A97" t="str">
        <f>IF(ROW()-3&lt;=COUNTIF(图纸表!$C:$C,"&gt;2000"),ROW()-3,IF(ROW()-3&lt;=COUNTIF(图纸表!$C:$C,"&gt;2000")+MAX(装饰表!A:A),VLOOKUP(ROW()-3-COUNTIF(图纸表!$C:$C,"&gt;2000"),装饰表!A:B,2,1),""))</f>
        <v>1100046</v>
      </c>
      <c r="B97" s="8">
        <f>IF(ROW()-3&lt;=COUNTIF(图纸表!$C:$C,"&gt;2000"),VLOOKUP(ROW()-3,图纸表!$A:$AG,14,1),IF(ROW()-3&lt;=COUNTIF(图纸表!$C:$C,"&gt;2000")+MAX(装饰表!$A:$A),VLOOKUP(ROW()-3-COUNTIF(图纸表!$C:$C,"&gt;2000"),装饰表!$A:$AE,22,1),""))</f>
        <v>2025</v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image:g1047_prop_2025</v>
      </c>
      <c r="E9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7">
        <f t="shared" si="4"/>
        <v>2</v>
      </c>
      <c r="G97">
        <f t="shared" si="5"/>
        <v>100</v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8" spans="1:8">
      <c r="A98" t="str">
        <f>IF(ROW()-3&lt;=COUNTIF(图纸表!$C:$C,"&gt;2000"),ROW()-3,IF(ROW()-3&lt;=COUNTIF(图纸表!$C:$C,"&gt;2000")+MAX(装饰表!A:A),VLOOKUP(ROW()-3-COUNTIF(图纸表!$C:$C,"&gt;2000"),装饰表!A:B,2,1),""))</f>
        <v>1100047</v>
      </c>
      <c r="B98" s="8">
        <f>IF(ROW()-3&lt;=COUNTIF(图纸表!$C:$C,"&gt;2000"),VLOOKUP(ROW()-3,图纸表!$A:$AG,14,1),IF(ROW()-3&lt;=COUNTIF(图纸表!$C:$C,"&gt;2000")+MAX(装饰表!$A:$A),VLOOKUP(ROW()-3-COUNTIF(图纸表!$C:$C,"&gt;2000"),装饰表!$A:$AE,22,1),""))</f>
        <v>2026</v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image:g1047_prop_2026</v>
      </c>
      <c r="E98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8">
        <f t="shared" si="4"/>
        <v>2</v>
      </c>
      <c r="G98">
        <f t="shared" si="5"/>
        <v>100</v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9" spans="1:8">
      <c r="A99" t="str">
        <f>IF(ROW()-3&lt;=COUNTIF(图纸表!$C:$C,"&gt;2000"),ROW()-3,IF(ROW()-3&lt;=COUNTIF(图纸表!$C:$C,"&gt;2000")+MAX(装饰表!A:A),VLOOKUP(ROW()-3-COUNTIF(图纸表!$C:$C,"&gt;2000"),装饰表!A:B,2,1),""))</f>
        <v>1100048</v>
      </c>
      <c r="B99" s="8">
        <f>IF(ROW()-3&lt;=COUNTIF(图纸表!$C:$C,"&gt;2000"),VLOOKUP(ROW()-3,图纸表!$A:$AG,14,1),IF(ROW()-3&lt;=COUNTIF(图纸表!$C:$C,"&gt;2000")+MAX(装饰表!$A:$A),VLOOKUP(ROW()-3-COUNTIF(图纸表!$C:$C,"&gt;2000"),装饰表!$A:$AE,22,1),""))</f>
        <v>2027</v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image:g1047_prop_2027</v>
      </c>
      <c r="E9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9">
        <f t="shared" si="4"/>
        <v>2</v>
      </c>
      <c r="G99">
        <f t="shared" si="5"/>
        <v>100</v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0" spans="1:8">
      <c r="A100" t="str">
        <f>IF(ROW()-3&lt;=COUNTIF(图纸表!$C:$C,"&gt;2000"),ROW()-3,IF(ROW()-3&lt;=COUNTIF(图纸表!$C:$C,"&gt;2000")+MAX(装饰表!A:A),VLOOKUP(ROW()-3-COUNTIF(图纸表!$C:$C,"&gt;2000"),装饰表!A:B,2,1),""))</f>
        <v>1100049</v>
      </c>
      <c r="B100" s="8">
        <f>IF(ROW()-3&lt;=COUNTIF(图纸表!$C:$C,"&gt;2000"),VLOOKUP(ROW()-3,图纸表!$A:$AG,14,1),IF(ROW()-3&lt;=COUNTIF(图纸表!$C:$C,"&gt;2000")+MAX(装饰表!$A:$A),VLOOKUP(ROW()-3-COUNTIF(图纸表!$C:$C,"&gt;2000"),装饰表!$A:$AE,22,1),""))</f>
        <v>2029</v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image:g1047_prop_2029</v>
      </c>
      <c r="E10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0">
        <f t="shared" si="4"/>
        <v>2</v>
      </c>
      <c r="G100">
        <f t="shared" si="5"/>
        <v>100</v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1" spans="1:8">
      <c r="A101" t="str">
        <f>IF(ROW()-3&lt;=COUNTIF(图纸表!$C:$C,"&gt;2000"),ROW()-3,IF(ROW()-3&lt;=COUNTIF(图纸表!$C:$C,"&gt;2000")+MAX(装饰表!A:A),VLOOKUP(ROW()-3-COUNTIF(图纸表!$C:$C,"&gt;2000"),装饰表!A:B,2,1),""))</f>
        <v>1100050</v>
      </c>
      <c r="B101" s="8">
        <f>IF(ROW()-3&lt;=COUNTIF(图纸表!$C:$C,"&gt;2000"),VLOOKUP(ROW()-3,图纸表!$A:$AG,14,1),IF(ROW()-3&lt;=COUNTIF(图纸表!$C:$C,"&gt;2000")+MAX(装饰表!$A:$A),VLOOKUP(ROW()-3-COUNTIF(图纸表!$C:$C,"&gt;2000"),装饰表!$A:$AE,22,1),""))</f>
        <v>2030</v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image:g1047_prop_2030</v>
      </c>
      <c r="E10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1">
        <f t="shared" si="4"/>
        <v>2</v>
      </c>
      <c r="G101">
        <f t="shared" si="5"/>
        <v>100</v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2" spans="1:8">
      <c r="A102" t="str">
        <f>IF(ROW()-3&lt;=COUNTIF(图纸表!$C:$C,"&gt;2000"),ROW()-3,IF(ROW()-3&lt;=COUNTIF(图纸表!$C:$C,"&gt;2000")+MAX(装饰表!A:A),VLOOKUP(ROW()-3-COUNTIF(图纸表!$C:$C,"&gt;2000"),装饰表!A:B,2,1),""))</f>
        <v>1100051</v>
      </c>
      <c r="B102" s="8">
        <f>IF(ROW()-3&lt;=COUNTIF(图纸表!$C:$C,"&gt;2000"),VLOOKUP(ROW()-3,图纸表!$A:$AG,14,1),IF(ROW()-3&lt;=COUNTIF(图纸表!$C:$C,"&gt;2000")+MAX(装饰表!$A:$A),VLOOKUP(ROW()-3-COUNTIF(图纸表!$C:$C,"&gt;2000"),装饰表!$A:$AE,22,1),""))</f>
        <v>2034</v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image:g1047_prop_2034</v>
      </c>
      <c r="E10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2">
        <f t="shared" si="4"/>
        <v>2</v>
      </c>
      <c r="G102">
        <f t="shared" si="5"/>
        <v>100</v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3" spans="1:8">
      <c r="A103" t="str">
        <f>IF(ROW()-3&lt;=COUNTIF(图纸表!$C:$C,"&gt;2000"),ROW()-3,IF(ROW()-3&lt;=COUNTIF(图纸表!$C:$C,"&gt;2000")+MAX(装饰表!A:A),VLOOKUP(ROW()-3-COUNTIF(图纸表!$C:$C,"&gt;2000"),装饰表!A:B,2,1),""))</f>
        <v>1100052</v>
      </c>
      <c r="B103" s="8">
        <f>IF(ROW()-3&lt;=COUNTIF(图纸表!$C:$C,"&gt;2000"),VLOOKUP(ROW()-3,图纸表!$A:$AG,14,1),IF(ROW()-3&lt;=COUNTIF(图纸表!$C:$C,"&gt;2000")+MAX(装饰表!$A:$A),VLOOKUP(ROW()-3-COUNTIF(图纸表!$C:$C,"&gt;2000"),装饰表!$A:$AE,22,1),""))</f>
        <v>2038</v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image:g1047_prop_2038</v>
      </c>
      <c r="E10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3">
        <f t="shared" si="4"/>
        <v>2</v>
      </c>
      <c r="G103">
        <f t="shared" si="5"/>
        <v>100</v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4" spans="1:8">
      <c r="A104" t="str">
        <f>IF(ROW()-3&lt;=COUNTIF(图纸表!$C:$C,"&gt;2000"),ROW()-3,IF(ROW()-3&lt;=COUNTIF(图纸表!$C:$C,"&gt;2000")+MAX(装饰表!A:A),VLOOKUP(ROW()-3-COUNTIF(图纸表!$C:$C,"&gt;2000"),装饰表!A:B,2,1),""))</f>
        <v>1100053</v>
      </c>
      <c r="B104" s="8">
        <f>IF(ROW()-3&lt;=COUNTIF(图纸表!$C:$C,"&gt;2000"),VLOOKUP(ROW()-3,图纸表!$A:$AG,14,1),IF(ROW()-3&lt;=COUNTIF(图纸表!$C:$C,"&gt;2000")+MAX(装饰表!$A:$A),VLOOKUP(ROW()-3-COUNTIF(图纸表!$C:$C,"&gt;2000"),装饰表!$A:$AE,22,1),""))</f>
        <v>2040</v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image:g1047_prop_2040</v>
      </c>
      <c r="E104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4">
        <f t="shared" si="4"/>
        <v>2</v>
      </c>
      <c r="G104">
        <f t="shared" si="5"/>
        <v>100</v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5" spans="1:8">
      <c r="A105" t="str">
        <f>IF(ROW()-3&lt;=COUNTIF(图纸表!$C:$C,"&gt;2000"),ROW()-3,IF(ROW()-3&lt;=COUNTIF(图纸表!$C:$C,"&gt;2000")+MAX(装饰表!A:A),VLOOKUP(ROW()-3-COUNTIF(图纸表!$C:$C,"&gt;2000"),装饰表!A:B,2,1),""))</f>
        <v>1100054</v>
      </c>
      <c r="B105" s="8">
        <f>IF(ROW()-3&lt;=COUNTIF(图纸表!$C:$C,"&gt;2000"),VLOOKUP(ROW()-3,图纸表!$A:$AG,14,1),IF(ROW()-3&lt;=COUNTIF(图纸表!$C:$C,"&gt;2000")+MAX(装饰表!$A:$A),VLOOKUP(ROW()-3-COUNTIF(图纸表!$C:$C,"&gt;2000"),装饰表!$A:$AE,22,1),""))</f>
        <v>2045</v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image:g1047_prop_2045</v>
      </c>
      <c r="E105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5">
        <f t="shared" si="4"/>
        <v>2</v>
      </c>
      <c r="G105">
        <f t="shared" si="5"/>
        <v>100</v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6" spans="1:8">
      <c r="A106" t="str">
        <f>IF(ROW()-3&lt;=COUNTIF(图纸表!$C:$C,"&gt;2000"),ROW()-3,IF(ROW()-3&lt;=COUNTIF(图纸表!$C:$C,"&gt;2000")+MAX(装饰表!A:A),VLOOKUP(ROW()-3-COUNTIF(图纸表!$C:$C,"&gt;2000"),装饰表!A:B,2,1),""))</f>
        <v>1100055</v>
      </c>
      <c r="B106" s="8">
        <f>IF(ROW()-3&lt;=COUNTIF(图纸表!$C:$C,"&gt;2000"),VLOOKUP(ROW()-3,图纸表!$A:$AG,14,1),IF(ROW()-3&lt;=COUNTIF(图纸表!$C:$C,"&gt;2000")+MAX(装饰表!$A:$A),VLOOKUP(ROW()-3-COUNTIF(图纸表!$C:$C,"&gt;2000"),装饰表!$A:$AE,22,1),""))</f>
        <v>2046</v>
      </c>
      <c r="C10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image:g1047_prop_2046</v>
      </c>
      <c r="E10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6">
        <f t="shared" ref="F106:F117" si="6">IFERROR(FLOOR(E106/100,1)+1,"")</f>
        <v>2</v>
      </c>
      <c r="G106">
        <f t="shared" ref="G106:G117" si="7">E106</f>
        <v>100</v>
      </c>
      <c r="H10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7" spans="1:8">
      <c r="A107" t="str">
        <f>IF(ROW()-3&lt;=COUNTIF(图纸表!$C:$C,"&gt;2000"),ROW()-3,IF(ROW()-3&lt;=COUNTIF(图纸表!$C:$C,"&gt;2000")+MAX(装饰表!A:A),VLOOKUP(ROW()-3-COUNTIF(图纸表!$C:$C,"&gt;2000"),装饰表!A:B,2,1),""))</f>
        <v>1100056</v>
      </c>
      <c r="B107" s="8">
        <f>IF(ROW()-3&lt;=COUNTIF(图纸表!$C:$C,"&gt;2000"),VLOOKUP(ROW()-3,图纸表!$A:$AG,14,1),IF(ROW()-3&lt;=COUNTIF(图纸表!$C:$C,"&gt;2000")+MAX(装饰表!$A:$A),VLOOKUP(ROW()-3-COUNTIF(图纸表!$C:$C,"&gt;2000"),装饰表!$A:$AE,22,1),""))</f>
        <v>2047</v>
      </c>
      <c r="C10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image:g1047_prop_2047</v>
      </c>
      <c r="E10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7">
        <f t="shared" si="6"/>
        <v>2</v>
      </c>
      <c r="G107">
        <f t="shared" si="7"/>
        <v>100</v>
      </c>
      <c r="H10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8" spans="1:8">
      <c r="A108" t="str">
        <f>IF(ROW()-3&lt;=COUNTIF(图纸表!$C:$C,"&gt;2000"),ROW()-3,IF(ROW()-3&lt;=COUNTIF(图纸表!$C:$C,"&gt;2000")+MAX(装饰表!A:A),VLOOKUP(ROW()-3-COUNTIF(图纸表!$C:$C,"&gt;2000"),装饰表!A:B,2,1),""))</f>
        <v>1100057</v>
      </c>
      <c r="B108" s="8">
        <f>IF(ROW()-3&lt;=COUNTIF(图纸表!$C:$C,"&gt;2000"),VLOOKUP(ROW()-3,图纸表!$A:$AG,14,1),IF(ROW()-3&lt;=COUNTIF(图纸表!$C:$C,"&gt;2000")+MAX(装饰表!$A:$A),VLOOKUP(ROW()-3-COUNTIF(图纸表!$C:$C,"&gt;2000"),装饰表!$A:$AE,22,1),""))</f>
        <v>2048</v>
      </c>
      <c r="C10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image:g1047_prop_2048</v>
      </c>
      <c r="E108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8">
        <f t="shared" si="6"/>
        <v>2</v>
      </c>
      <c r="G108">
        <f t="shared" si="7"/>
        <v>100</v>
      </c>
      <c r="H10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9" spans="1:8">
      <c r="A109" t="str">
        <f>IF(ROW()-3&lt;=COUNTIF(图纸表!$C:$C,"&gt;2000"),ROW()-3,IF(ROW()-3&lt;=COUNTIF(图纸表!$C:$C,"&gt;2000")+MAX(装饰表!A:A),VLOOKUP(ROW()-3-COUNTIF(图纸表!$C:$C,"&gt;2000"),装饰表!A:B,2,1),""))</f>
        <v>1100058</v>
      </c>
      <c r="B109" s="8">
        <f>IF(ROW()-3&lt;=COUNTIF(图纸表!$C:$C,"&gt;2000"),VLOOKUP(ROW()-3,图纸表!$A:$AG,14,1),IF(ROW()-3&lt;=COUNTIF(图纸表!$C:$C,"&gt;2000")+MAX(装饰表!$A:$A),VLOOKUP(ROW()-3-COUNTIF(图纸表!$C:$C,"&gt;2000"),装饰表!$A:$AE,22,1),""))</f>
        <v>2049</v>
      </c>
      <c r="C10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image:g1047_prop_2049</v>
      </c>
      <c r="E10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9">
        <f t="shared" si="6"/>
        <v>2</v>
      </c>
      <c r="G109">
        <f t="shared" si="7"/>
        <v>100</v>
      </c>
      <c r="H10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10" spans="1:8">
      <c r="A110" t="str">
        <f>IF(ROW()-3&lt;=COUNTIF(图纸表!$C:$C,"&gt;2000"),ROW()-3,IF(ROW()-3&lt;=COUNTIF(图纸表!$C:$C,"&gt;2000")+MAX(装饰表!A:A),VLOOKUP(ROW()-3-COUNTIF(图纸表!$C:$C,"&gt;2000"),装饰表!A:B,2,1),""))</f>
        <v>1100059</v>
      </c>
      <c r="B110" s="8">
        <f>IF(ROW()-3&lt;=COUNTIF(图纸表!$C:$C,"&gt;2000"),VLOOKUP(ROW()-3,图纸表!$A:$AG,14,1),IF(ROW()-3&lt;=COUNTIF(图纸表!$C:$C,"&gt;2000")+MAX(装饰表!$A:$A),VLOOKUP(ROW()-3-COUNTIF(图纸表!$C:$C,"&gt;2000"),装饰表!$A:$AE,22,1),""))</f>
        <v>2050</v>
      </c>
      <c r="C11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image:g1047_prop_2050</v>
      </c>
      <c r="E11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0">
        <f t="shared" si="6"/>
        <v>2</v>
      </c>
      <c r="G110">
        <f t="shared" si="7"/>
        <v>100</v>
      </c>
      <c r="H1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11" spans="1:8">
      <c r="A111" t="str">
        <f>IF(ROW()-3&lt;=COUNTIF(图纸表!$C:$C,"&gt;2000"),ROW()-3,IF(ROW()-3&lt;=COUNTIF(图纸表!$C:$C,"&gt;2000")+MAX(装饰表!A:A),VLOOKUP(ROW()-3-COUNTIF(图纸表!$C:$C,"&gt;2000"),装饰表!A:B,2,1),""))</f>
        <v>1100060</v>
      </c>
      <c r="B111" s="8">
        <f>IF(ROW()-3&lt;=COUNTIF(图纸表!$C:$C,"&gt;2000"),VLOOKUP(ROW()-3,图纸表!$A:$AG,14,1),IF(ROW()-3&lt;=COUNTIF(图纸表!$C:$C,"&gt;2000")+MAX(装饰表!$A:$A),VLOOKUP(ROW()-3-COUNTIF(图纸表!$C:$C,"&gt;2000"),装饰表!$A:$AE,22,1),""))</f>
        <v>2051</v>
      </c>
      <c r="C11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image:g1047_prop_2051</v>
      </c>
      <c r="E11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1">
        <f t="shared" si="6"/>
        <v>2</v>
      </c>
      <c r="G111">
        <f t="shared" si="7"/>
        <v>100</v>
      </c>
      <c r="H1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12" spans="1:8">
      <c r="A112" t="str">
        <f>IF(ROW()-3&lt;=COUNTIF(图纸表!$C:$C,"&gt;2000"),ROW()-3,IF(ROW()-3&lt;=COUNTIF(图纸表!$C:$C,"&gt;2000")+MAX(装饰表!A:A),VLOOKUP(ROW()-3-COUNTIF(图纸表!$C:$C,"&gt;2000"),装饰表!A:B,2,1),""))</f>
        <v>1100061</v>
      </c>
      <c r="B112" s="8">
        <f>IF(ROW()-3&lt;=COUNTIF(图纸表!$C:$C,"&gt;2000"),VLOOKUP(ROW()-3,图纸表!$A:$AG,14,1),IF(ROW()-3&lt;=COUNTIF(图纸表!$C:$C,"&gt;2000")+MAX(装饰表!$A:$A),VLOOKUP(ROW()-3-COUNTIF(图纸表!$C:$C,"&gt;2000"),装饰表!$A:$AE,22,1),""))</f>
        <v>2052</v>
      </c>
      <c r="C11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image:g1047_prop_2052</v>
      </c>
      <c r="E11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2">
        <f t="shared" si="6"/>
        <v>2</v>
      </c>
      <c r="G112">
        <f t="shared" si="7"/>
        <v>100</v>
      </c>
      <c r="H1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13" spans="1:8">
      <c r="A113" t="str">
        <f>IF(ROW()-3&lt;=COUNTIF(图纸表!$C:$C,"&gt;2000"),ROW()-3,IF(ROW()-3&lt;=COUNTIF(图纸表!$C:$C,"&gt;2000")+MAX(装饰表!A:A),VLOOKUP(ROW()-3-COUNTIF(图纸表!$C:$C,"&gt;2000"),装饰表!A:B,2,1),""))</f>
        <v>1100062</v>
      </c>
      <c r="B113" s="8">
        <f>IF(ROW()-3&lt;=COUNTIF(图纸表!$C:$C,"&gt;2000"),VLOOKUP(ROW()-3,图纸表!$A:$AG,14,1),IF(ROW()-3&lt;=COUNTIF(图纸表!$C:$C,"&gt;2000")+MAX(装饰表!$A:$A),VLOOKUP(ROW()-3-COUNTIF(图纸表!$C:$C,"&gt;2000"),装饰表!$A:$AE,22,1),""))</f>
        <v>2053</v>
      </c>
      <c r="C11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image:g1047_prop_2053</v>
      </c>
      <c r="E11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3">
        <f t="shared" si="6"/>
        <v>2</v>
      </c>
      <c r="G113">
        <f t="shared" si="7"/>
        <v>100</v>
      </c>
      <c r="H1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14" spans="1:8">
      <c r="A114" t="str">
        <f>IF(ROW()-3&lt;=COUNTIF(图纸表!$C:$C,"&gt;2000"),ROW()-3,IF(ROW()-3&lt;=COUNTIF(图纸表!$C:$C,"&gt;2000")+MAX(装饰表!A:A),VLOOKUP(ROW()-3-COUNTIF(图纸表!$C:$C,"&gt;2000"),装饰表!A:B,2,1),""))</f>
        <v>1100063</v>
      </c>
      <c r="B114" s="8">
        <f>IF(ROW()-3&lt;=COUNTIF(图纸表!$C:$C,"&gt;2000"),VLOOKUP(ROW()-3,图纸表!$A:$AG,14,1),IF(ROW()-3&lt;=COUNTIF(图纸表!$C:$C,"&gt;2000")+MAX(装饰表!$A:$A),VLOOKUP(ROW()-3-COUNTIF(图纸表!$C:$C,"&gt;2000"),装饰表!$A:$AE,22,1),""))</f>
        <v>2054</v>
      </c>
      <c r="C11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image:g1047_prop_2054</v>
      </c>
      <c r="E114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4">
        <f t="shared" si="6"/>
        <v>2</v>
      </c>
      <c r="G114">
        <f t="shared" si="7"/>
        <v>100</v>
      </c>
      <c r="H1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15" spans="1:8">
      <c r="A115" t="str">
        <f>IF(ROW()-3&lt;=COUNTIF(图纸表!$C:$C,"&gt;2000"),ROW()-3,IF(ROW()-3&lt;=COUNTIF(图纸表!$C:$C,"&gt;2000")+MAX(装饰表!A:A),VLOOKUP(ROW()-3-COUNTIF(图纸表!$C:$C,"&gt;2000"),装饰表!A:B,2,1),""))</f>
        <v>1100064</v>
      </c>
      <c r="B115" s="8">
        <f>IF(ROW()-3&lt;=COUNTIF(图纸表!$C:$C,"&gt;2000"),VLOOKUP(ROW()-3,图纸表!$A:$AG,14,1),IF(ROW()-3&lt;=COUNTIF(图纸表!$C:$C,"&gt;2000")+MAX(装饰表!$A:$A),VLOOKUP(ROW()-3-COUNTIF(图纸表!$C:$C,"&gt;2000"),装饰表!$A:$AE,22,1),""))</f>
        <v>2055</v>
      </c>
      <c r="C11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image:g1047_prop_2055</v>
      </c>
      <c r="E115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5">
        <f t="shared" si="6"/>
        <v>2</v>
      </c>
      <c r="G115">
        <f t="shared" si="7"/>
        <v>100</v>
      </c>
      <c r="H1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16" spans="1:8">
      <c r="A116" t="str">
        <f>IF(ROW()-3&lt;=COUNTIF(图纸表!$C:$C,"&gt;2000"),ROW()-3,IF(ROW()-3&lt;=COUNTIF(图纸表!$C:$C,"&gt;2000")+MAX(装饰表!A:A),VLOOKUP(ROW()-3-COUNTIF(图纸表!$C:$C,"&gt;2000"),装饰表!A:B,2,1),""))</f>
        <v/>
      </c>
      <c r="B1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1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1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16" t="str">
        <f t="shared" si="6"/>
        <v/>
      </c>
      <c r="G116" t="str">
        <f t="shared" si="7"/>
        <v/>
      </c>
      <c r="H1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17" spans="1:8">
      <c r="A117" t="str">
        <f>IF(ROW()-3&lt;=COUNTIF(图纸表!$C:$C,"&gt;2000"),ROW()-3,IF(ROW()-3&lt;=COUNTIF(图纸表!$C:$C,"&gt;2000")+MAX(装饰表!A:A),VLOOKUP(ROW()-3-COUNTIF(图纸表!$C:$C,"&gt;2000"),装饰表!A:B,2,1),""))</f>
        <v/>
      </c>
      <c r="B1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1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1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17" t="str">
        <f t="shared" si="6"/>
        <v/>
      </c>
      <c r="G117" t="str">
        <f t="shared" si="7"/>
        <v/>
      </c>
      <c r="H1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50"/>
  <sheetViews>
    <sheetView workbookViewId="0">
      <selection activeCell="M24" sqref="M24"/>
    </sheetView>
  </sheetViews>
  <sheetFormatPr defaultColWidth="9" defaultRowHeight="14.25"/>
  <cols>
    <col min="3" max="3" width="20.625" customWidth="1"/>
    <col min="4" max="4" width="16.25" customWidth="1"/>
    <col min="5" max="5" width="18" style="7" bestFit="1" customWidth="1"/>
    <col min="9" max="9" width="23.25" customWidth="1"/>
  </cols>
  <sheetData>
    <row r="1" spans="1:10">
      <c r="B1" t="s">
        <v>1080</v>
      </c>
      <c r="C1" t="s">
        <v>977</v>
      </c>
      <c r="D1" t="s">
        <v>1099</v>
      </c>
      <c r="E1" s="7" t="s">
        <v>1081</v>
      </c>
      <c r="F1" t="s">
        <v>1087</v>
      </c>
      <c r="G1" t="s">
        <v>1088</v>
      </c>
      <c r="H1" t="s">
        <v>1089</v>
      </c>
      <c r="I1" t="s">
        <v>1105</v>
      </c>
      <c r="J1" t="s">
        <v>1090</v>
      </c>
    </row>
    <row r="2" spans="1:10">
      <c r="A2" t="s">
        <v>1093</v>
      </c>
      <c r="B2" t="s">
        <v>1106</v>
      </c>
      <c r="C2" t="s">
        <v>1071</v>
      </c>
      <c r="D2" t="s">
        <v>1104</v>
      </c>
      <c r="E2" s="7" t="s">
        <v>1018</v>
      </c>
      <c r="F2" t="s">
        <v>62</v>
      </c>
      <c r="G2" t="s">
        <v>63</v>
      </c>
      <c r="H2" t="s">
        <v>64</v>
      </c>
      <c r="I2" t="s">
        <v>1107</v>
      </c>
      <c r="J2" t="s">
        <v>1108</v>
      </c>
    </row>
    <row r="3" spans="1:10">
      <c r="A3">
        <v>1</v>
      </c>
      <c r="B3">
        <f ca="1">drawing!C3</f>
        <v>2506</v>
      </c>
      <c r="C3" t="str">
        <f ca="1">drawing!F3</f>
        <v>drawing_name_6</v>
      </c>
      <c r="D3">
        <f>图纸表!O3</f>
        <v>123</v>
      </c>
      <c r="E3" s="7" t="str">
        <f ca="1">VLOOKUP($C3,OFFSET(图纸表!$N$1,MATCH($C3,图纸表!$N:$N,0)-1,0,1,11),11,1)</f>
        <v>building_32_01</v>
      </c>
      <c r="F3">
        <f ca="1">drawing!H3</f>
        <v>9</v>
      </c>
      <c r="G3">
        <f ca="1">drawing!I3</f>
        <v>9</v>
      </c>
      <c r="H3">
        <f ca="1">drawing!J3</f>
        <v>10</v>
      </c>
      <c r="I3" t="str">
        <f ca="1">drawing!E3</f>
        <v>build_01_9x9x10-0.schematic</v>
      </c>
      <c r="J3" t="s">
        <v>1109</v>
      </c>
    </row>
    <row r="4" spans="1:10">
      <c r="B4">
        <f ca="1">drawing!C4</f>
        <v>2518</v>
      </c>
      <c r="C4" t="str">
        <f ca="1">drawing!F4</f>
        <v>drawing_name_18</v>
      </c>
      <c r="D4">
        <f>图纸表!O4</f>
        <v>123</v>
      </c>
      <c r="E4" s="7" t="str">
        <f ca="1">VLOOKUP($C4,OFFSET(图纸表!$N$1,MATCH($C4,图纸表!$N:$N,0)-1,0,1,11),11,1)</f>
        <v>building_32_13</v>
      </c>
      <c r="F4">
        <f ca="1">drawing!H4</f>
        <v>11</v>
      </c>
      <c r="G4">
        <f ca="1">drawing!I4</f>
        <v>11</v>
      </c>
      <c r="H4">
        <f ca="1">drawing!J4</f>
        <v>10</v>
      </c>
      <c r="I4" t="str">
        <f ca="1">drawing!E4</f>
        <v>build_13_11x11x10-0.schematic</v>
      </c>
      <c r="J4" t="s">
        <v>1109</v>
      </c>
    </row>
    <row r="5" spans="1:10">
      <c r="B5">
        <f ca="1">drawing!C5</f>
        <v>2512</v>
      </c>
      <c r="C5" t="str">
        <f ca="1">drawing!F5</f>
        <v>drawing_name_12</v>
      </c>
      <c r="D5">
        <f>图纸表!O5</f>
        <v>123</v>
      </c>
      <c r="E5" s="7" t="str">
        <f ca="1">VLOOKUP($C5,OFFSET(图纸表!$N$1,MATCH($C5,图纸表!$N:$N,0)-1,0,1,11),11,1)</f>
        <v>building_32_07</v>
      </c>
      <c r="F5">
        <f ca="1">drawing!H5</f>
        <v>11</v>
      </c>
      <c r="G5">
        <f ca="1">drawing!I5</f>
        <v>11</v>
      </c>
      <c r="H5">
        <f ca="1">drawing!J5</f>
        <v>8</v>
      </c>
      <c r="I5" t="str">
        <f ca="1">drawing!E5</f>
        <v>build_07_11x11x8-1.schematic</v>
      </c>
      <c r="J5" t="s">
        <v>1109</v>
      </c>
    </row>
    <row r="6" spans="1:10">
      <c r="B6">
        <f ca="1">drawing!C6</f>
        <v>2517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1109</v>
      </c>
    </row>
    <row r="7" spans="1:10">
      <c r="B7">
        <f ca="1">drawing!C7</f>
        <v>2508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1109</v>
      </c>
    </row>
    <row r="8" spans="1:10">
      <c r="B8">
        <f ca="1">drawing!C8</f>
        <v>2509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1109</v>
      </c>
    </row>
    <row r="9" spans="1:10">
      <c r="B9">
        <f ca="1">drawing!C9</f>
        <v>2510</v>
      </c>
      <c r="C9" t="str">
        <f ca="1">drawing!F9</f>
        <v>drawing_name_10</v>
      </c>
      <c r="D9">
        <f>图纸表!O9</f>
        <v>123</v>
      </c>
      <c r="E9" s="7" t="str">
        <f ca="1">VLOOKUP($C9,OFFSET(图纸表!$N$1,MATCH($C9,图纸表!$N:$N,0)-1,0,1,11),11,1)</f>
        <v>building_32_05</v>
      </c>
      <c r="F9">
        <f ca="1">drawing!H9</f>
        <v>11</v>
      </c>
      <c r="G9">
        <f ca="1">drawing!I9</f>
        <v>11</v>
      </c>
      <c r="H9">
        <f ca="1">drawing!J9</f>
        <v>20</v>
      </c>
      <c r="I9" t="str">
        <f ca="1">drawing!E9</f>
        <v>build_05_11x11x20-1.schematic</v>
      </c>
      <c r="J9" t="s">
        <v>1109</v>
      </c>
    </row>
    <row r="10" spans="1:10">
      <c r="B10">
        <f ca="1">drawing!C10</f>
        <v>2507</v>
      </c>
      <c r="C10" t="str">
        <f ca="1">drawing!F10</f>
        <v>drawing_name_7</v>
      </c>
      <c r="D10">
        <f>图纸表!O10</f>
        <v>123</v>
      </c>
      <c r="E10" s="7" t="str">
        <f ca="1">VLOOKUP($C10,OFFSET(图纸表!$N$1,MATCH($C10,图纸表!$N:$N,0)-1,0,1,11),11,1)</f>
        <v>building_32_02</v>
      </c>
      <c r="F10">
        <f ca="1">drawing!H10</f>
        <v>11</v>
      </c>
      <c r="G10">
        <f ca="1">drawing!I10</f>
        <v>11</v>
      </c>
      <c r="H10">
        <f ca="1">drawing!J10</f>
        <v>23</v>
      </c>
      <c r="I10" t="str">
        <f ca="1">drawing!E10</f>
        <v>build_02_11x11x23-0.schematic</v>
      </c>
      <c r="J10" t="s">
        <v>1109</v>
      </c>
    </row>
    <row r="11" spans="1:10">
      <c r="B11">
        <f ca="1">drawing!C11</f>
        <v>2513</v>
      </c>
      <c r="C11" t="str">
        <f ca="1">drawing!F11</f>
        <v>drawing_name_13</v>
      </c>
      <c r="D11">
        <f>图纸表!O11</f>
        <v>123</v>
      </c>
      <c r="E11" s="7" t="str">
        <f ca="1">VLOOKUP($C11,OFFSET(图纸表!$N$1,MATCH($C11,图纸表!$N:$N,0)-1,0,1,11),11,1)</f>
        <v>building_32_08</v>
      </c>
      <c r="F11">
        <f ca="1">drawing!H11</f>
        <v>11</v>
      </c>
      <c r="G11">
        <f ca="1">drawing!I11</f>
        <v>11</v>
      </c>
      <c r="H11">
        <f ca="1">drawing!J11</f>
        <v>13</v>
      </c>
      <c r="I11" t="str">
        <f ca="1">drawing!E11</f>
        <v>build_08_11x11x13-1.schematic</v>
      </c>
      <c r="J11" t="s">
        <v>1109</v>
      </c>
    </row>
    <row r="12" spans="1:10">
      <c r="B12">
        <f ca="1">drawing!C12</f>
        <v>2511</v>
      </c>
      <c r="C12" t="str">
        <f ca="1">drawing!F12</f>
        <v>drawing_name_11</v>
      </c>
      <c r="D12">
        <f>图纸表!O12</f>
        <v>123</v>
      </c>
      <c r="E12" s="7" t="str">
        <f ca="1">VLOOKUP($C12,OFFSET(图纸表!$N$1,MATCH($C12,图纸表!$N:$N,0)-1,0,1,11),11,1)</f>
        <v>building_32_06</v>
      </c>
      <c r="F12">
        <f ca="1">drawing!H12</f>
        <v>11</v>
      </c>
      <c r="G12">
        <f ca="1">drawing!I12</f>
        <v>11</v>
      </c>
      <c r="H12">
        <f ca="1">drawing!J12</f>
        <v>16</v>
      </c>
      <c r="I12" t="str">
        <f ca="1">drawing!E12</f>
        <v>build_06_11x11x16-1.schematic</v>
      </c>
      <c r="J12" t="s">
        <v>1109</v>
      </c>
    </row>
    <row r="13" spans="1:10">
      <c r="B13">
        <f ca="1">drawing!C13</f>
        <v>2514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1109</v>
      </c>
    </row>
    <row r="14" spans="1:10">
      <c r="B14">
        <f ca="1">drawing!C14</f>
        <v>2501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1109</v>
      </c>
    </row>
    <row r="15" spans="1:10">
      <c r="B15">
        <f ca="1">drawing!C15</f>
        <v>2515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1109</v>
      </c>
    </row>
    <row r="16" spans="1:10">
      <c r="B16">
        <f ca="1">drawing!C16</f>
        <v>2516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1109</v>
      </c>
    </row>
    <row r="17" spans="2:10">
      <c r="B17">
        <f ca="1">drawing!C17</f>
        <v>2502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1109</v>
      </c>
    </row>
    <row r="18" spans="2:10">
      <c r="B18">
        <f ca="1">drawing!C18</f>
        <v>2505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1109</v>
      </c>
    </row>
    <row r="19" spans="2:10">
      <c r="B19">
        <f ca="1">drawing!C19</f>
        <v>2503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1109</v>
      </c>
    </row>
    <row r="20" spans="2:10">
      <c r="B20">
        <f ca="1">drawing!C20</f>
        <v>2504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1109</v>
      </c>
    </row>
    <row r="21" spans="2:10">
      <c r="B21">
        <f ca="1">drawing!C21</f>
        <v>2521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1109</v>
      </c>
    </row>
    <row r="22" spans="2:10">
      <c r="B22">
        <f ca="1">drawing!C22</f>
        <v>2520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1109</v>
      </c>
    </row>
    <row r="23" spans="2:10">
      <c r="B23">
        <f ca="1">drawing!C23</f>
        <v>2525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1109</v>
      </c>
    </row>
    <row r="24" spans="2:10">
      <c r="B24">
        <f ca="1">drawing!C24</f>
        <v>2524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1109</v>
      </c>
    </row>
    <row r="25" spans="2:10">
      <c r="B25">
        <f ca="1">drawing!C25</f>
        <v>2528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1109</v>
      </c>
    </row>
    <row r="26" spans="2:10">
      <c r="B26">
        <f ca="1">drawing!C26</f>
        <v>2527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1109</v>
      </c>
    </row>
    <row r="27" spans="2:10">
      <c r="B27">
        <f ca="1">drawing!C27</f>
        <v>2522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1109</v>
      </c>
    </row>
    <row r="28" spans="2:10">
      <c r="B28">
        <f ca="1">drawing!C28</f>
        <v>2523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1109</v>
      </c>
    </row>
    <row r="29" spans="2:10">
      <c r="B29">
        <f ca="1">drawing!C29</f>
        <v>2526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1109</v>
      </c>
    </row>
    <row r="30" spans="2:10">
      <c r="B30">
        <f ca="1">drawing!C30</f>
        <v>2519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1109</v>
      </c>
    </row>
    <row r="31" spans="2:10">
      <c r="B31">
        <f ca="1">drawing!C31</f>
        <v>2529</v>
      </c>
      <c r="C31" t="str">
        <f ca="1">drawing!F31</f>
        <v>drawing_name_29</v>
      </c>
      <c r="D31">
        <f>图纸表!O31</f>
        <v>123</v>
      </c>
      <c r="E31" s="7" t="str">
        <f ca="1">VLOOKUP($C31,OFFSET(图纸表!$N$1,MATCH($C31,图纸表!$N:$N,0)-1,0,1,11),11,1)</f>
        <v>2building_32_01</v>
      </c>
      <c r="F31">
        <f ca="1">drawing!H31</f>
        <v>12</v>
      </c>
      <c r="G31">
        <f ca="1">drawing!I31</f>
        <v>12</v>
      </c>
      <c r="H31">
        <f ca="1">drawing!J31</f>
        <v>11</v>
      </c>
      <c r="I31" t="str">
        <f ca="1">drawing!E31</f>
        <v>2build_01_12x12x11-1.schematic</v>
      </c>
      <c r="J31" t="s">
        <v>1109</v>
      </c>
    </row>
    <row r="32" spans="2:10">
      <c r="B32">
        <f ca="1">drawing!C32</f>
        <v>2530</v>
      </c>
      <c r="C32" t="str">
        <f ca="1">drawing!F32</f>
        <v>drawing_name_30</v>
      </c>
      <c r="D32">
        <f>图纸表!O32</f>
        <v>123</v>
      </c>
      <c r="E32" s="7" t="str">
        <f ca="1">VLOOKUP($C32,OFFSET(图纸表!$N$1,MATCH($C32,图纸表!$N:$N,0)-1,0,1,11),11,1)</f>
        <v>2building_32_02</v>
      </c>
      <c r="F32">
        <f ca="1">drawing!H32</f>
        <v>15</v>
      </c>
      <c r="G32">
        <f ca="1">drawing!I32</f>
        <v>15</v>
      </c>
      <c r="H32">
        <f ca="1">drawing!J32</f>
        <v>13</v>
      </c>
      <c r="I32" t="str">
        <f ca="1">drawing!E32</f>
        <v>2build_02_13x15x13-1.schematic</v>
      </c>
      <c r="J32" t="s">
        <v>1109</v>
      </c>
    </row>
    <row r="33" spans="2:10">
      <c r="B33">
        <f ca="1">drawing!C33</f>
        <v>2531</v>
      </c>
      <c r="C33" t="str">
        <f ca="1">drawing!F33</f>
        <v>drawing_name_31</v>
      </c>
      <c r="D33">
        <f>图纸表!O33</f>
        <v>123</v>
      </c>
      <c r="E33" s="7" t="str">
        <f ca="1">VLOOKUP($C33,OFFSET(图纸表!$N$1,MATCH($C33,图纸表!$N:$N,0)-1,0,1,11),11,1)</f>
        <v>2building_32_03</v>
      </c>
      <c r="F33">
        <f ca="1">drawing!H33</f>
        <v>8</v>
      </c>
      <c r="G33">
        <f ca="1">drawing!I33</f>
        <v>8</v>
      </c>
      <c r="H33">
        <f ca="1">drawing!J33</f>
        <v>13</v>
      </c>
      <c r="I33" t="str">
        <f ca="1">drawing!E33</f>
        <v>2build_03_13x8x13-0.schematic</v>
      </c>
      <c r="J33" t="s">
        <v>1109</v>
      </c>
    </row>
    <row r="34" spans="2:10">
      <c r="B34">
        <f ca="1">drawing!C34</f>
        <v>2532</v>
      </c>
      <c r="C34" t="str">
        <f ca="1">drawing!F34</f>
        <v>drawing_name_32</v>
      </c>
      <c r="D34">
        <f>图纸表!O34</f>
        <v>123</v>
      </c>
      <c r="E34" s="7" t="str">
        <f ca="1">VLOOKUP($C34,OFFSET(图纸表!$N$1,MATCH($C34,图纸表!$N:$N,0)-1,0,1,11),11,1)</f>
        <v>2building_32_04</v>
      </c>
      <c r="F34">
        <f ca="1">drawing!H34</f>
        <v>8</v>
      </c>
      <c r="G34">
        <f ca="1">drawing!I34</f>
        <v>8</v>
      </c>
      <c r="H34">
        <f ca="1">drawing!J34</f>
        <v>13</v>
      </c>
      <c r="I34" t="str">
        <f ca="1">drawing!E34</f>
        <v>2build_04_13x8x13-0.schematic</v>
      </c>
      <c r="J34" t="s">
        <v>1109</v>
      </c>
    </row>
    <row r="35" spans="2:10">
      <c r="B35">
        <f ca="1">drawing!C35</f>
        <v>2533</v>
      </c>
      <c r="C35" t="str">
        <f ca="1">drawing!F35</f>
        <v>drawing_name_33</v>
      </c>
      <c r="D35">
        <f>图纸表!O35</f>
        <v>123</v>
      </c>
      <c r="E35" s="7" t="str">
        <f ca="1">VLOOKUP($C35,OFFSET(图纸表!$N$1,MATCH($C35,图纸表!$N:$N,0)-1,0,1,11),11,1)</f>
        <v>2building_32_05</v>
      </c>
      <c r="F35">
        <f ca="1">drawing!H35</f>
        <v>18</v>
      </c>
      <c r="G35">
        <f ca="1">drawing!I35</f>
        <v>18</v>
      </c>
      <c r="H35">
        <f ca="1">drawing!J35</f>
        <v>15</v>
      </c>
      <c r="I35" t="str">
        <f ca="1">drawing!E35</f>
        <v>2build_05_15x18x15-0.schematic</v>
      </c>
      <c r="J35" t="s">
        <v>1109</v>
      </c>
    </row>
    <row r="36" spans="2:10">
      <c r="B36">
        <f ca="1">drawing!C36</f>
        <v>2534</v>
      </c>
      <c r="C36" t="str">
        <f ca="1">drawing!F36</f>
        <v>drawing_name_34</v>
      </c>
      <c r="D36">
        <f>图纸表!O36</f>
        <v>123</v>
      </c>
      <c r="E36" s="7" t="str">
        <f ca="1">VLOOKUP($C36,OFFSET(图纸表!$N$1,MATCH($C36,图纸表!$N:$N,0)-1,0,1,11),11,1)</f>
        <v>2building_32_06</v>
      </c>
      <c r="F36">
        <f ca="1">drawing!H36</f>
        <v>25</v>
      </c>
      <c r="G36">
        <f ca="1">drawing!I36</f>
        <v>25</v>
      </c>
      <c r="H36">
        <f ca="1">drawing!J36</f>
        <v>15</v>
      </c>
      <c r="I36" t="str">
        <f ca="1">drawing!E36</f>
        <v>2build_06_15x25x15-0.schematic</v>
      </c>
      <c r="J36" t="s">
        <v>1109</v>
      </c>
    </row>
    <row r="37" spans="2:10">
      <c r="B37">
        <f ca="1">drawing!C37</f>
        <v>2535</v>
      </c>
      <c r="C37" t="str">
        <f ca="1">drawing!F37</f>
        <v>drawing_name_35</v>
      </c>
      <c r="D37">
        <f>图纸表!O37</f>
        <v>123</v>
      </c>
      <c r="E37" s="7" t="str">
        <f ca="1">VLOOKUP($C37,OFFSET(图纸表!$N$1,MATCH($C37,图纸表!$N:$N,0)-1,0,1,11),11,1)</f>
        <v>2building_32_07</v>
      </c>
      <c r="F37">
        <f ca="1">drawing!H37</f>
        <v>23</v>
      </c>
      <c r="G37">
        <f ca="1">drawing!I37</f>
        <v>23</v>
      </c>
      <c r="H37">
        <f ca="1">drawing!J37</f>
        <v>18</v>
      </c>
      <c r="I37" t="str">
        <f ca="1">drawing!E37</f>
        <v>2build_07_18x23x18-0.schematic</v>
      </c>
      <c r="J37" t="s">
        <v>1109</v>
      </c>
    </row>
    <row r="38" spans="2:10">
      <c r="B38">
        <f ca="1">drawing!C38</f>
        <v>2536</v>
      </c>
      <c r="C38" t="str">
        <f ca="1">drawing!F38</f>
        <v>drawing_name_36</v>
      </c>
      <c r="D38">
        <f>图纸表!O38</f>
        <v>123</v>
      </c>
      <c r="E38" s="7" t="str">
        <f ca="1">VLOOKUP($C38,OFFSET(图纸表!$N$1,MATCH($C38,图纸表!$N:$N,0)-1,0,1,11),11,1)</f>
        <v>2building_32_08</v>
      </c>
      <c r="F38">
        <f ca="1">drawing!H38</f>
        <v>23</v>
      </c>
      <c r="G38">
        <f ca="1">drawing!I38</f>
        <v>23</v>
      </c>
      <c r="H38">
        <f ca="1">drawing!J38</f>
        <v>23</v>
      </c>
      <c r="I38" t="str">
        <f ca="1">drawing!E38</f>
        <v>2build_08_23x23x23-0.schematic</v>
      </c>
      <c r="J38" t="s">
        <v>1109</v>
      </c>
    </row>
    <row r="39" spans="2:10">
      <c r="B39">
        <f ca="1">drawing!C39</f>
        <v>2537</v>
      </c>
      <c r="C39" t="str">
        <f ca="1">drawing!F39</f>
        <v>drawing_name_37</v>
      </c>
      <c r="D39">
        <f>图纸表!O39</f>
        <v>123</v>
      </c>
      <c r="E39" s="7" t="str">
        <f ca="1">VLOOKUP($C39,OFFSET(图纸表!$N$1,MATCH($C39,图纸表!$N:$N,0)-1,0,1,11),11,1)</f>
        <v>2building_32_09</v>
      </c>
      <c r="F39">
        <f ca="1">drawing!H39</f>
        <v>27</v>
      </c>
      <c r="G39">
        <f ca="1">drawing!I39</f>
        <v>27</v>
      </c>
      <c r="H39">
        <f ca="1">drawing!J39</f>
        <v>23</v>
      </c>
      <c r="I39" t="str">
        <f ca="1">drawing!E39</f>
        <v>2build_09_23x27x23-1.schematic</v>
      </c>
      <c r="J39" t="s">
        <v>1109</v>
      </c>
    </row>
    <row r="40" spans="2:10">
      <c r="B40">
        <f ca="1">drawing!C40</f>
        <v>2538</v>
      </c>
      <c r="C40" t="str">
        <f ca="1">drawing!F40</f>
        <v>drawing_name_38</v>
      </c>
      <c r="D40">
        <f>图纸表!O40</f>
        <v>123</v>
      </c>
      <c r="E40" s="7" t="str">
        <f ca="1">VLOOKUP($C40,OFFSET(图纸表!$N$1,MATCH($C40,图纸表!$N:$N,0)-1,0,1,11),11,1)</f>
        <v>2building_32_10</v>
      </c>
      <c r="F40">
        <f ca="1">drawing!H40</f>
        <v>34</v>
      </c>
      <c r="G40">
        <f ca="1">drawing!I40</f>
        <v>34</v>
      </c>
      <c r="H40">
        <f ca="1">drawing!J40</f>
        <v>23</v>
      </c>
      <c r="I40" t="str">
        <f ca="1">drawing!E40</f>
        <v>2build_10_23x34x23-1.schematic</v>
      </c>
      <c r="J40" t="s">
        <v>1109</v>
      </c>
    </row>
    <row r="41" spans="2:10">
      <c r="B41">
        <f ca="1">drawing!C41</f>
        <v>2539</v>
      </c>
      <c r="C41" t="str">
        <f ca="1">drawing!F41</f>
        <v>drawing_name_39</v>
      </c>
      <c r="D41">
        <f>图纸表!O41</f>
        <v>123</v>
      </c>
      <c r="E41" s="7" t="str">
        <f ca="1">VLOOKUP($C41,OFFSET(图纸表!$N$1,MATCH($C41,图纸表!$N:$N,0)-1,0,1,11),11,1)</f>
        <v>2landscape_32_01</v>
      </c>
      <c r="F41">
        <f ca="1">drawing!H41</f>
        <v>12</v>
      </c>
      <c r="G41">
        <f ca="1">drawing!I41</f>
        <v>12</v>
      </c>
      <c r="H41">
        <f ca="1">drawing!J41</f>
        <v>6</v>
      </c>
      <c r="I41" t="str">
        <f ca="1">drawing!E41</f>
        <v>2landscape_01_6x12x6-0.schematic</v>
      </c>
      <c r="J41" t="s">
        <v>1109</v>
      </c>
    </row>
    <row r="42" spans="2:10">
      <c r="B42">
        <f ca="1">drawing!C42</f>
        <v>2540</v>
      </c>
      <c r="C42" t="str">
        <f ca="1">drawing!F42</f>
        <v>drawing_name_40</v>
      </c>
      <c r="D42">
        <f>图纸表!O42</f>
        <v>123</v>
      </c>
      <c r="E42" s="7" t="str">
        <f ca="1">VLOOKUP($C42,OFFSET(图纸表!$N$1,MATCH($C42,图纸表!$N:$N,0)-1,0,1,11),11,1)</f>
        <v>2landscape_32_02</v>
      </c>
      <c r="F42">
        <f ca="1">drawing!H42</f>
        <v>3</v>
      </c>
      <c r="G42">
        <f ca="1">drawing!I42</f>
        <v>3</v>
      </c>
      <c r="H42">
        <f ca="1">drawing!J42</f>
        <v>5</v>
      </c>
      <c r="I42" t="str">
        <f ca="1">drawing!E42</f>
        <v>2landscape_02_5x3x5-1.schematic</v>
      </c>
      <c r="J42" t="s">
        <v>1109</v>
      </c>
    </row>
    <row r="43" spans="2:10">
      <c r="B43">
        <f ca="1">drawing!C43</f>
        <v>2541</v>
      </c>
      <c r="C43" t="str">
        <f ca="1">drawing!F43</f>
        <v>drawing_name_41</v>
      </c>
      <c r="D43">
        <f>图纸表!O43</f>
        <v>123</v>
      </c>
      <c r="E43" s="7" t="str">
        <f ca="1">VLOOKUP($C43,OFFSET(图纸表!$N$1,MATCH($C43,图纸表!$N:$N,0)-1,0,1,11),11,1)</f>
        <v>2landscape_32_03</v>
      </c>
      <c r="F43">
        <f ca="1">drawing!H43</f>
        <v>12</v>
      </c>
      <c r="G43">
        <f ca="1">drawing!I43</f>
        <v>12</v>
      </c>
      <c r="H43">
        <f ca="1">drawing!J43</f>
        <v>5</v>
      </c>
      <c r="I43" t="str">
        <f ca="1">drawing!E43</f>
        <v>2landscape_03_5x12x5-0.schematic</v>
      </c>
      <c r="J43" t="s">
        <v>1109</v>
      </c>
    </row>
    <row r="44" spans="2:10">
      <c r="B44">
        <f ca="1">drawing!C44</f>
        <v>2542</v>
      </c>
      <c r="C44" t="str">
        <f ca="1">drawing!F44</f>
        <v>drawing_name_42</v>
      </c>
      <c r="D44">
        <f>图纸表!O44</f>
        <v>123</v>
      </c>
      <c r="E44" s="7" t="str">
        <f ca="1">VLOOKUP($C44,OFFSET(图纸表!$N$1,MATCH($C44,图纸表!$N:$N,0)-1,0,1,11),11,1)</f>
        <v>2landscape_32_04</v>
      </c>
      <c r="F44">
        <f ca="1">drawing!H44</f>
        <v>7</v>
      </c>
      <c r="G44">
        <f ca="1">drawing!I44</f>
        <v>7</v>
      </c>
      <c r="H44">
        <f ca="1">drawing!J44</f>
        <v>7</v>
      </c>
      <c r="I44" t="str">
        <f ca="1">drawing!E44</f>
        <v>2landscape_04_7x7x7-0.schematic</v>
      </c>
      <c r="J44" t="s">
        <v>1109</v>
      </c>
    </row>
    <row r="45" spans="2:10">
      <c r="B45">
        <f ca="1">drawing!C45</f>
        <v>2543</v>
      </c>
      <c r="C45" t="str">
        <f ca="1">drawing!F45</f>
        <v>drawing_name_43</v>
      </c>
      <c r="D45">
        <f>图纸表!O45</f>
        <v>123</v>
      </c>
      <c r="E45" s="7" t="str">
        <f ca="1">VLOOKUP($C45,OFFSET(图纸表!$N$1,MATCH($C45,图纸表!$N:$N,0)-1,0,1,11),11,1)</f>
        <v>2landscape_32_05</v>
      </c>
      <c r="F45">
        <f ca="1">drawing!H45</f>
        <v>4</v>
      </c>
      <c r="G45">
        <f ca="1">drawing!I45</f>
        <v>4</v>
      </c>
      <c r="H45">
        <f ca="1">drawing!J45</f>
        <v>7</v>
      </c>
      <c r="I45" t="str">
        <f ca="1">drawing!E45</f>
        <v>2landscape_05_7x4x7-0.schematic</v>
      </c>
      <c r="J45" t="s">
        <v>1109</v>
      </c>
    </row>
    <row r="46" spans="2:10">
      <c r="B46">
        <f ca="1">drawing!C46</f>
        <v>2544</v>
      </c>
      <c r="C46" t="str">
        <f ca="1">drawing!F46</f>
        <v>drawing_name_44</v>
      </c>
      <c r="D46">
        <f>图纸表!O46</f>
        <v>123</v>
      </c>
      <c r="E46" s="7" t="str">
        <f ca="1">VLOOKUP($C46,OFFSET(图纸表!$N$1,MATCH($C46,图纸表!$N:$N,0)-1,0,1,11),11,1)</f>
        <v>2landscape_32_06</v>
      </c>
      <c r="F46">
        <f ca="1">drawing!H46</f>
        <v>9</v>
      </c>
      <c r="G46">
        <f ca="1">drawing!I46</f>
        <v>9</v>
      </c>
      <c r="H46">
        <f ca="1">drawing!J46</f>
        <v>7</v>
      </c>
      <c r="I46" t="str">
        <f ca="1">drawing!E46</f>
        <v>2landscape_06_7x9x7-0.schematic</v>
      </c>
      <c r="J46" t="s">
        <v>1109</v>
      </c>
    </row>
    <row r="47" spans="2:10">
      <c r="B47">
        <f ca="1">drawing!C47</f>
        <v>2545</v>
      </c>
      <c r="C47" t="str">
        <f ca="1">drawing!F47</f>
        <v>drawing_name_45</v>
      </c>
      <c r="D47">
        <f>图纸表!O47</f>
        <v>123</v>
      </c>
      <c r="E47" s="7" t="str">
        <f ca="1">VLOOKUP($C47,OFFSET(图纸表!$N$1,MATCH($C47,图纸表!$N:$N,0)-1,0,1,11),11,1)</f>
        <v>2landscape_32_07</v>
      </c>
      <c r="F47">
        <f ca="1">drawing!H47</f>
        <v>28</v>
      </c>
      <c r="G47">
        <f ca="1">drawing!I47</f>
        <v>28</v>
      </c>
      <c r="H47">
        <f ca="1">drawing!J47</f>
        <v>11</v>
      </c>
      <c r="I47" t="str">
        <f ca="1">drawing!E47</f>
        <v>2landscape_07_11x28x11-0.schematic</v>
      </c>
      <c r="J47" t="s">
        <v>1109</v>
      </c>
    </row>
    <row r="48" spans="2:10">
      <c r="B48">
        <f ca="1">drawing!C48</f>
        <v>2546</v>
      </c>
      <c r="C48" t="str">
        <f ca="1">drawing!F48</f>
        <v>drawing_name_46</v>
      </c>
      <c r="D48">
        <f>图纸表!O48</f>
        <v>123</v>
      </c>
      <c r="E48" s="7" t="str">
        <f ca="1">VLOOKUP($C48,OFFSET(图纸表!$N$1,MATCH($C48,图纸表!$N:$N,0)-1,0,1,11),11,1)</f>
        <v>2landscape_32_08</v>
      </c>
      <c r="F48">
        <f ca="1">drawing!H48</f>
        <v>8</v>
      </c>
      <c r="G48">
        <f ca="1">drawing!I48</f>
        <v>8</v>
      </c>
      <c r="H48">
        <f ca="1">drawing!J48</f>
        <v>13</v>
      </c>
      <c r="I48" t="str">
        <f ca="1">drawing!E48</f>
        <v>2landscape_08_13x8x13-0.schematic</v>
      </c>
      <c r="J48" t="s">
        <v>1109</v>
      </c>
    </row>
    <row r="49" spans="2:10">
      <c r="B49">
        <f ca="1">drawing!C49</f>
        <v>2547</v>
      </c>
      <c r="C49" t="str">
        <f ca="1">drawing!F49</f>
        <v>drawing_name_47</v>
      </c>
      <c r="D49">
        <f>图纸表!O49</f>
        <v>123</v>
      </c>
      <c r="E49" s="7" t="str">
        <f ca="1">VLOOKUP($C49,OFFSET(图纸表!$N$1,MATCH($C49,图纸表!$N:$N,0)-1,0,1,11),11,1)</f>
        <v>2landscape_32_09</v>
      </c>
      <c r="F49">
        <f ca="1">drawing!H49</f>
        <v>9</v>
      </c>
      <c r="G49">
        <f ca="1">drawing!I49</f>
        <v>9</v>
      </c>
      <c r="H49">
        <f ca="1">drawing!J49</f>
        <v>12</v>
      </c>
      <c r="I49" t="str">
        <f ca="1">drawing!E49</f>
        <v>2landscape_09_12x9x12-1.schematic</v>
      </c>
      <c r="J49" t="s">
        <v>1109</v>
      </c>
    </row>
    <row r="50" spans="2:10">
      <c r="B50">
        <f ca="1">drawing!C50</f>
        <v>2548</v>
      </c>
      <c r="C50" t="str">
        <f ca="1">drawing!F50</f>
        <v>drawing_name_48</v>
      </c>
      <c r="D50">
        <f>图纸表!O50</f>
        <v>123</v>
      </c>
      <c r="E50" s="7" t="str">
        <f ca="1">VLOOKUP($C50,OFFSET(图纸表!$N$1,MATCH($C50,图纸表!$N:$N,0)-1,0,1,11),11,1)</f>
        <v>2landscape_32_010</v>
      </c>
      <c r="F50">
        <f ca="1">drawing!H50</f>
        <v>8</v>
      </c>
      <c r="G50">
        <f ca="1">drawing!I50</f>
        <v>8</v>
      </c>
      <c r="H50">
        <f ca="1">drawing!J50</f>
        <v>12</v>
      </c>
      <c r="I50" t="str">
        <f ca="1">drawing!E50</f>
        <v>2landscape_010_12x8x12-0.schematic</v>
      </c>
      <c r="J50" t="s">
        <v>1109</v>
      </c>
    </row>
  </sheetData>
  <phoneticPr fontId="1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2"/>
  <sheetViews>
    <sheetView topLeftCell="A286" workbookViewId="0">
      <selection activeCell="E301" sqref="E301"/>
    </sheetView>
  </sheetViews>
  <sheetFormatPr defaultColWidth="9" defaultRowHeight="14.25"/>
  <cols>
    <col min="1" max="4" width="9" style="3"/>
    <col min="5" max="5" width="21.25" style="3" customWidth="1"/>
    <col min="6" max="16384" width="9" style="3"/>
  </cols>
  <sheetData>
    <row r="1" spans="1:5">
      <c r="A1" s="3" t="s">
        <v>657</v>
      </c>
      <c r="B1" s="4" t="s">
        <v>936</v>
      </c>
      <c r="C1" s="4" t="s">
        <v>1002</v>
      </c>
      <c r="D1" s="4" t="s">
        <v>1003</v>
      </c>
      <c r="E1" s="4" t="s">
        <v>1110</v>
      </c>
    </row>
    <row r="2" spans="1:5">
      <c r="A2" s="3" t="s">
        <v>658</v>
      </c>
      <c r="B2" s="4" t="s">
        <v>1057</v>
      </c>
      <c r="C2" s="4" t="s">
        <v>1111</v>
      </c>
      <c r="D2" s="4" t="s">
        <v>660</v>
      </c>
      <c r="E2" s="4" t="s">
        <v>755</v>
      </c>
    </row>
    <row r="3" spans="1:5">
      <c r="A3" s="3">
        <f t="shared" ref="A3:A70" si="0"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>
      <c r="A4" s="3">
        <f t="shared" si="0"/>
        <v>2</v>
      </c>
      <c r="B4" s="5">
        <v>2</v>
      </c>
      <c r="C4" s="5">
        <v>0</v>
      </c>
      <c r="D4" s="5">
        <v>0</v>
      </c>
      <c r="E4" s="5" t="s">
        <v>76</v>
      </c>
    </row>
    <row r="5" spans="1:5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>
      <c r="A7" s="3">
        <f t="shared" si="0"/>
        <v>5</v>
      </c>
      <c r="B7" s="3">
        <v>5</v>
      </c>
      <c r="C7" s="3">
        <v>0</v>
      </c>
      <c r="D7" s="3">
        <v>0</v>
      </c>
      <c r="E7" s="3" t="s">
        <v>131</v>
      </c>
    </row>
    <row r="8" spans="1:5">
      <c r="A8" s="3">
        <f t="shared" si="0"/>
        <v>6</v>
      </c>
      <c r="B8" s="6">
        <v>5</v>
      </c>
      <c r="C8" s="6">
        <v>1</v>
      </c>
      <c r="D8" s="6">
        <v>1</v>
      </c>
      <c r="E8" s="6" t="s">
        <v>135</v>
      </c>
    </row>
    <row r="9" spans="1:5">
      <c r="A9" s="3">
        <f t="shared" si="0"/>
        <v>7</v>
      </c>
      <c r="B9" s="6">
        <v>5</v>
      </c>
      <c r="C9" s="6">
        <v>2</v>
      </c>
      <c r="D9" s="6">
        <v>2</v>
      </c>
      <c r="E9" s="6" t="s">
        <v>139</v>
      </c>
    </row>
    <row r="10" spans="1:5">
      <c r="A10" s="3">
        <f t="shared" si="0"/>
        <v>8</v>
      </c>
      <c r="B10" s="6">
        <v>5</v>
      </c>
      <c r="C10" s="6">
        <v>3</v>
      </c>
      <c r="D10" s="6">
        <v>3</v>
      </c>
      <c r="E10" s="6" t="s">
        <v>143</v>
      </c>
    </row>
    <row r="11" spans="1:5">
      <c r="A11" s="3">
        <f t="shared" si="0"/>
        <v>9</v>
      </c>
      <c r="B11" s="6">
        <v>5</v>
      </c>
      <c r="C11" s="6">
        <v>4</v>
      </c>
      <c r="D11" s="6">
        <v>4</v>
      </c>
      <c r="E11" s="6" t="s">
        <v>147</v>
      </c>
    </row>
    <row r="12" spans="1:5">
      <c r="A12" s="3">
        <f t="shared" si="0"/>
        <v>10</v>
      </c>
      <c r="B12" s="6">
        <v>5</v>
      </c>
      <c r="C12" s="6">
        <v>5</v>
      </c>
      <c r="D12" s="6">
        <v>5</v>
      </c>
      <c r="E12" s="6" t="s">
        <v>151</v>
      </c>
    </row>
    <row r="13" spans="1:5">
      <c r="A13" s="3">
        <f t="shared" si="0"/>
        <v>11</v>
      </c>
      <c r="B13" s="5">
        <v>12</v>
      </c>
      <c r="C13" s="5">
        <v>0</v>
      </c>
      <c r="D13" s="5">
        <v>0</v>
      </c>
      <c r="E13" s="5" t="s">
        <v>92</v>
      </c>
    </row>
    <row r="14" spans="1:5">
      <c r="A14" s="3">
        <f t="shared" si="0"/>
        <v>12</v>
      </c>
      <c r="B14" s="3">
        <v>17</v>
      </c>
      <c r="C14" s="3">
        <v>0</v>
      </c>
      <c r="D14" s="3">
        <v>4</v>
      </c>
      <c r="E14" s="3" t="s">
        <v>97</v>
      </c>
    </row>
    <row r="15" spans="1:5">
      <c r="A15" s="3">
        <f t="shared" si="0"/>
        <v>13</v>
      </c>
      <c r="B15" s="3">
        <v>17</v>
      </c>
      <c r="C15" s="3">
        <v>0</v>
      </c>
      <c r="D15" s="3">
        <v>8</v>
      </c>
      <c r="E15" s="3" t="s">
        <v>97</v>
      </c>
    </row>
    <row r="16" spans="1:5">
      <c r="A16" s="3">
        <f t="shared" si="0"/>
        <v>14</v>
      </c>
      <c r="B16" s="3">
        <v>17</v>
      </c>
      <c r="C16" s="3">
        <v>0</v>
      </c>
      <c r="D16" s="3">
        <v>12</v>
      </c>
      <c r="E16" s="3" t="s">
        <v>97</v>
      </c>
    </row>
    <row r="17" spans="1:5">
      <c r="A17" s="3">
        <f t="shared" si="0"/>
        <v>15</v>
      </c>
      <c r="B17" s="6">
        <v>17</v>
      </c>
      <c r="C17" s="6">
        <v>1</v>
      </c>
      <c r="D17" s="3">
        <v>5</v>
      </c>
      <c r="E17" s="6" t="s">
        <v>102</v>
      </c>
    </row>
    <row r="18" spans="1:5">
      <c r="A18" s="3">
        <f t="shared" si="0"/>
        <v>16</v>
      </c>
      <c r="B18" s="6">
        <v>17</v>
      </c>
      <c r="C18" s="6">
        <v>1</v>
      </c>
      <c r="D18" s="3">
        <v>9</v>
      </c>
      <c r="E18" s="6" t="s">
        <v>102</v>
      </c>
    </row>
    <row r="19" spans="1:5">
      <c r="A19" s="3">
        <f t="shared" si="0"/>
        <v>17</v>
      </c>
      <c r="B19" s="6">
        <v>17</v>
      </c>
      <c r="C19" s="6">
        <v>1</v>
      </c>
      <c r="D19" s="3">
        <v>13</v>
      </c>
      <c r="E19" s="6" t="s">
        <v>102</v>
      </c>
    </row>
    <row r="20" spans="1:5">
      <c r="A20" s="3">
        <f t="shared" si="0"/>
        <v>18</v>
      </c>
      <c r="B20" s="6">
        <v>17</v>
      </c>
      <c r="C20" s="6">
        <v>2</v>
      </c>
      <c r="D20" s="3">
        <v>6</v>
      </c>
      <c r="E20" s="6" t="s">
        <v>107</v>
      </c>
    </row>
    <row r="21" spans="1:5">
      <c r="A21" s="3">
        <f t="shared" si="0"/>
        <v>19</v>
      </c>
      <c r="B21" s="6">
        <v>17</v>
      </c>
      <c r="C21" s="6">
        <v>2</v>
      </c>
      <c r="D21" s="3">
        <v>10</v>
      </c>
      <c r="E21" s="6" t="s">
        <v>107</v>
      </c>
    </row>
    <row r="22" spans="1:5">
      <c r="A22" s="3">
        <f t="shared" si="0"/>
        <v>20</v>
      </c>
      <c r="B22" s="6">
        <v>17</v>
      </c>
      <c r="C22" s="6">
        <v>2</v>
      </c>
      <c r="D22" s="3">
        <v>14</v>
      </c>
      <c r="E22" s="6" t="s">
        <v>107</v>
      </c>
    </row>
    <row r="23" spans="1:5">
      <c r="A23" s="3">
        <f t="shared" si="0"/>
        <v>21</v>
      </c>
      <c r="B23" s="6">
        <v>17</v>
      </c>
      <c r="C23" s="6">
        <v>3</v>
      </c>
      <c r="D23" s="3">
        <v>7</v>
      </c>
      <c r="E23" s="3" t="s">
        <v>111</v>
      </c>
    </row>
    <row r="24" spans="1:5">
      <c r="A24" s="3">
        <f t="shared" si="0"/>
        <v>22</v>
      </c>
      <c r="B24" s="6">
        <v>17</v>
      </c>
      <c r="C24" s="6">
        <v>3</v>
      </c>
      <c r="D24" s="3">
        <v>11</v>
      </c>
      <c r="E24" s="3" t="s">
        <v>111</v>
      </c>
    </row>
    <row r="25" spans="1:5">
      <c r="A25" s="3">
        <f t="shared" si="0"/>
        <v>23</v>
      </c>
      <c r="B25" s="6">
        <v>17</v>
      </c>
      <c r="C25" s="6">
        <v>3</v>
      </c>
      <c r="D25" s="3">
        <v>15</v>
      </c>
      <c r="E25" s="3" t="s">
        <v>111</v>
      </c>
    </row>
    <row r="26" spans="1:5">
      <c r="A26" s="3">
        <f t="shared" si="0"/>
        <v>24</v>
      </c>
      <c r="B26" s="6">
        <v>18</v>
      </c>
      <c r="C26" s="6">
        <v>0</v>
      </c>
      <c r="D26" s="6">
        <v>0</v>
      </c>
      <c r="E26" s="3" t="s">
        <v>343</v>
      </c>
    </row>
    <row r="27" spans="1:5">
      <c r="A27" s="3">
        <f t="shared" si="0"/>
        <v>25</v>
      </c>
      <c r="B27" s="6">
        <v>18</v>
      </c>
      <c r="C27" s="6">
        <v>1</v>
      </c>
      <c r="D27" s="6">
        <v>1</v>
      </c>
      <c r="E27" s="6" t="s">
        <v>348</v>
      </c>
    </row>
    <row r="28" spans="1:5">
      <c r="A28" s="3">
        <f t="shared" si="0"/>
        <v>26</v>
      </c>
      <c r="B28" s="6">
        <v>18</v>
      </c>
      <c r="C28" s="6">
        <v>2</v>
      </c>
      <c r="D28" s="6">
        <v>2</v>
      </c>
      <c r="E28" s="6" t="s">
        <v>353</v>
      </c>
    </row>
    <row r="29" spans="1:5">
      <c r="A29" s="3">
        <f t="shared" si="0"/>
        <v>27</v>
      </c>
      <c r="B29" s="6">
        <v>18</v>
      </c>
      <c r="C29" s="6">
        <v>3</v>
      </c>
      <c r="D29" s="6">
        <v>3</v>
      </c>
      <c r="E29" s="6" t="s">
        <v>358</v>
      </c>
    </row>
    <row r="30" spans="1:5">
      <c r="A30" s="3">
        <f t="shared" si="0"/>
        <v>28</v>
      </c>
      <c r="B30" s="6">
        <v>18</v>
      </c>
      <c r="C30" s="6">
        <v>0</v>
      </c>
      <c r="D30" s="6">
        <v>4</v>
      </c>
      <c r="E30" s="3" t="s">
        <v>343</v>
      </c>
    </row>
    <row r="31" spans="1:5">
      <c r="A31" s="3">
        <f t="shared" si="0"/>
        <v>29</v>
      </c>
      <c r="B31" s="6">
        <v>18</v>
      </c>
      <c r="C31" s="6">
        <v>1</v>
      </c>
      <c r="D31" s="6">
        <v>5</v>
      </c>
      <c r="E31" s="6" t="s">
        <v>348</v>
      </c>
    </row>
    <row r="32" spans="1:5">
      <c r="A32" s="3">
        <f t="shared" si="0"/>
        <v>30</v>
      </c>
      <c r="B32" s="6">
        <v>18</v>
      </c>
      <c r="C32" s="6">
        <v>2</v>
      </c>
      <c r="D32" s="6">
        <v>6</v>
      </c>
      <c r="E32" s="6" t="s">
        <v>353</v>
      </c>
    </row>
    <row r="33" spans="1:5">
      <c r="A33" s="3">
        <f t="shared" si="0"/>
        <v>31</v>
      </c>
      <c r="B33" s="6">
        <v>18</v>
      </c>
      <c r="C33" s="6">
        <v>3</v>
      </c>
      <c r="D33" s="6">
        <v>7</v>
      </c>
      <c r="E33" s="6" t="s">
        <v>358</v>
      </c>
    </row>
    <row r="34" spans="1:5">
      <c r="A34" s="3">
        <f t="shared" si="0"/>
        <v>32</v>
      </c>
      <c r="B34" s="6">
        <v>18</v>
      </c>
      <c r="C34" s="6">
        <v>0</v>
      </c>
      <c r="D34" s="6">
        <v>8</v>
      </c>
      <c r="E34" s="3" t="s">
        <v>343</v>
      </c>
    </row>
    <row r="35" spans="1:5">
      <c r="A35" s="3">
        <f t="shared" si="0"/>
        <v>33</v>
      </c>
      <c r="B35" s="6">
        <v>18</v>
      </c>
      <c r="C35" s="6">
        <v>1</v>
      </c>
      <c r="D35" s="6">
        <v>9</v>
      </c>
      <c r="E35" s="6" t="s">
        <v>348</v>
      </c>
    </row>
    <row r="36" spans="1:5">
      <c r="A36" s="3">
        <f t="shared" si="0"/>
        <v>34</v>
      </c>
      <c r="B36" s="6">
        <v>18</v>
      </c>
      <c r="C36" s="6">
        <v>2</v>
      </c>
      <c r="D36" s="6">
        <v>10</v>
      </c>
      <c r="E36" s="6" t="s">
        <v>353</v>
      </c>
    </row>
    <row r="37" spans="1:5">
      <c r="A37" s="3">
        <f t="shared" si="0"/>
        <v>35</v>
      </c>
      <c r="B37" s="6">
        <v>18</v>
      </c>
      <c r="C37" s="6">
        <v>3</v>
      </c>
      <c r="D37" s="6">
        <v>11</v>
      </c>
      <c r="E37" s="6" t="s">
        <v>358</v>
      </c>
    </row>
    <row r="38" spans="1:5">
      <c r="A38" s="3">
        <f t="shared" si="0"/>
        <v>36</v>
      </c>
      <c r="B38" s="6">
        <v>18</v>
      </c>
      <c r="C38" s="6">
        <v>0</v>
      </c>
      <c r="D38" s="6">
        <v>12</v>
      </c>
      <c r="E38" s="3" t="s">
        <v>343</v>
      </c>
    </row>
    <row r="39" spans="1:5">
      <c r="A39" s="3">
        <f t="shared" si="0"/>
        <v>37</v>
      </c>
      <c r="B39" s="6">
        <v>18</v>
      </c>
      <c r="C39" s="6">
        <v>1</v>
      </c>
      <c r="D39" s="6">
        <v>13</v>
      </c>
      <c r="E39" s="6" t="s">
        <v>348</v>
      </c>
    </row>
    <row r="40" spans="1:5">
      <c r="A40" s="3">
        <f t="shared" si="0"/>
        <v>38</v>
      </c>
      <c r="B40" s="6">
        <v>18</v>
      </c>
      <c r="C40" s="6">
        <v>2</v>
      </c>
      <c r="D40" s="6">
        <v>14</v>
      </c>
      <c r="E40" s="6" t="s">
        <v>353</v>
      </c>
    </row>
    <row r="41" spans="1:5">
      <c r="A41" s="3">
        <f t="shared" si="0"/>
        <v>39</v>
      </c>
      <c r="B41" s="6">
        <v>18</v>
      </c>
      <c r="C41" s="6">
        <v>3</v>
      </c>
      <c r="D41" s="6">
        <v>15</v>
      </c>
      <c r="E41" s="6" t="s">
        <v>358</v>
      </c>
    </row>
    <row r="42" spans="1:5">
      <c r="A42" s="3">
        <f t="shared" si="0"/>
        <v>40</v>
      </c>
      <c r="B42" s="6">
        <v>20</v>
      </c>
      <c r="C42" s="6">
        <v>0</v>
      </c>
      <c r="D42" s="5">
        <v>0</v>
      </c>
      <c r="E42" s="6" t="s">
        <v>34</v>
      </c>
    </row>
    <row r="43" spans="1:5">
      <c r="A43" s="3">
        <f t="shared" si="0"/>
        <v>41</v>
      </c>
      <c r="B43" s="6">
        <v>22</v>
      </c>
      <c r="C43" s="6">
        <v>0</v>
      </c>
      <c r="D43" s="5">
        <v>0</v>
      </c>
      <c r="E43" s="6" t="s">
        <v>618</v>
      </c>
    </row>
    <row r="44" spans="1:5">
      <c r="A44" s="3">
        <f t="shared" si="0"/>
        <v>42</v>
      </c>
      <c r="B44" s="6">
        <v>24</v>
      </c>
      <c r="C44" s="6">
        <v>0</v>
      </c>
      <c r="D44" s="3">
        <v>0</v>
      </c>
      <c r="E44" s="3" t="s">
        <v>158</v>
      </c>
    </row>
    <row r="45" spans="1:5">
      <c r="A45" s="3">
        <f t="shared" si="0"/>
        <v>43</v>
      </c>
      <c r="B45" s="6">
        <v>24</v>
      </c>
      <c r="C45" s="6">
        <v>1</v>
      </c>
      <c r="D45" s="6">
        <v>1</v>
      </c>
      <c r="E45" s="3" t="s">
        <v>363</v>
      </c>
    </row>
    <row r="46" spans="1:5">
      <c r="A46" s="3">
        <f t="shared" si="0"/>
        <v>44</v>
      </c>
      <c r="B46" s="6">
        <v>24</v>
      </c>
      <c r="C46" s="6">
        <v>2</v>
      </c>
      <c r="D46" s="6">
        <v>2</v>
      </c>
      <c r="E46" s="3" t="s">
        <v>368</v>
      </c>
    </row>
    <row r="47" spans="1:5">
      <c r="A47" s="3">
        <f t="shared" si="0"/>
        <v>45</v>
      </c>
      <c r="B47" s="6">
        <v>25</v>
      </c>
      <c r="C47" s="6">
        <v>0</v>
      </c>
      <c r="D47" s="5">
        <v>0</v>
      </c>
      <c r="E47" s="6" t="s">
        <v>630</v>
      </c>
    </row>
    <row r="48" spans="1:5">
      <c r="A48" s="3">
        <f t="shared" si="0"/>
        <v>46</v>
      </c>
      <c r="B48" s="6">
        <v>30</v>
      </c>
      <c r="C48" s="6">
        <v>0</v>
      </c>
      <c r="D48" s="5">
        <v>0</v>
      </c>
      <c r="E48" s="6" t="s">
        <v>373</v>
      </c>
    </row>
    <row r="49" spans="1:5">
      <c r="A49" s="3">
        <f t="shared" si="0"/>
        <v>47</v>
      </c>
      <c r="B49" s="6">
        <v>31</v>
      </c>
      <c r="C49" s="6">
        <v>0</v>
      </c>
      <c r="D49" s="5">
        <v>0</v>
      </c>
      <c r="E49" s="6" t="s">
        <v>1359</v>
      </c>
    </row>
    <row r="50" spans="1:5">
      <c r="A50" s="3">
        <f t="shared" si="0"/>
        <v>48</v>
      </c>
      <c r="B50" s="6">
        <v>31</v>
      </c>
      <c r="C50" s="6">
        <v>1</v>
      </c>
      <c r="D50" s="5">
        <v>1</v>
      </c>
      <c r="E50" s="6" t="s">
        <v>1357</v>
      </c>
    </row>
    <row r="51" spans="1:5">
      <c r="A51" s="3">
        <f t="shared" si="0"/>
        <v>49</v>
      </c>
      <c r="B51" s="6">
        <v>31</v>
      </c>
      <c r="C51" s="6">
        <v>2</v>
      </c>
      <c r="D51" s="5">
        <v>2</v>
      </c>
      <c r="E51" s="6" t="s">
        <v>1360</v>
      </c>
    </row>
    <row r="52" spans="1:5">
      <c r="A52" s="3">
        <f t="shared" si="0"/>
        <v>50</v>
      </c>
      <c r="B52" s="6">
        <v>35</v>
      </c>
      <c r="C52" s="6">
        <v>0</v>
      </c>
      <c r="D52" s="5">
        <v>0</v>
      </c>
      <c r="E52" s="6" t="s">
        <v>162</v>
      </c>
    </row>
    <row r="53" spans="1:5">
      <c r="A53" s="3">
        <f t="shared" si="0"/>
        <v>51</v>
      </c>
      <c r="B53" s="6">
        <v>35</v>
      </c>
      <c r="C53" s="6">
        <v>1</v>
      </c>
      <c r="D53" s="6">
        <v>1</v>
      </c>
      <c r="E53" s="6" t="s">
        <v>167</v>
      </c>
    </row>
    <row r="54" spans="1:5">
      <c r="A54" s="3">
        <f t="shared" si="0"/>
        <v>52</v>
      </c>
      <c r="B54" s="6">
        <v>35</v>
      </c>
      <c r="C54" s="6">
        <v>2</v>
      </c>
      <c r="D54" s="6">
        <v>2</v>
      </c>
      <c r="E54" s="6" t="s">
        <v>172</v>
      </c>
    </row>
    <row r="55" spans="1:5">
      <c r="A55" s="3">
        <f t="shared" si="0"/>
        <v>53</v>
      </c>
      <c r="B55" s="6">
        <v>35</v>
      </c>
      <c r="C55" s="6">
        <v>3</v>
      </c>
      <c r="D55" s="6">
        <v>3</v>
      </c>
      <c r="E55" s="6" t="s">
        <v>176</v>
      </c>
    </row>
    <row r="56" spans="1:5">
      <c r="A56" s="3">
        <f t="shared" si="0"/>
        <v>54</v>
      </c>
      <c r="B56" s="6">
        <v>35</v>
      </c>
      <c r="C56" s="6">
        <v>4</v>
      </c>
      <c r="D56" s="6">
        <v>4</v>
      </c>
      <c r="E56" s="6" t="s">
        <v>180</v>
      </c>
    </row>
    <row r="57" spans="1:5">
      <c r="A57" s="3">
        <f t="shared" si="0"/>
        <v>55</v>
      </c>
      <c r="B57" s="6">
        <v>35</v>
      </c>
      <c r="C57" s="6">
        <v>5</v>
      </c>
      <c r="D57" s="6">
        <v>5</v>
      </c>
      <c r="E57" s="6" t="s">
        <v>184</v>
      </c>
    </row>
    <row r="58" spans="1:5">
      <c r="A58" s="3">
        <f t="shared" si="0"/>
        <v>56</v>
      </c>
      <c r="B58" s="6">
        <v>35</v>
      </c>
      <c r="C58" s="6">
        <v>6</v>
      </c>
      <c r="D58" s="6">
        <v>6</v>
      </c>
      <c r="E58" s="6" t="s">
        <v>188</v>
      </c>
    </row>
    <row r="59" spans="1:5">
      <c r="A59" s="3">
        <f t="shared" si="0"/>
        <v>57</v>
      </c>
      <c r="B59" s="6">
        <v>35</v>
      </c>
      <c r="C59" s="6">
        <v>7</v>
      </c>
      <c r="D59" s="6">
        <v>7</v>
      </c>
      <c r="E59" s="6" t="s">
        <v>192</v>
      </c>
    </row>
    <row r="60" spans="1:5">
      <c r="A60" s="3">
        <f t="shared" si="0"/>
        <v>58</v>
      </c>
      <c r="B60" s="6">
        <v>35</v>
      </c>
      <c r="C60" s="6">
        <v>8</v>
      </c>
      <c r="D60" s="6">
        <v>8</v>
      </c>
      <c r="E60" s="6" t="s">
        <v>196</v>
      </c>
    </row>
    <row r="61" spans="1:5">
      <c r="A61" s="3">
        <f t="shared" si="0"/>
        <v>59</v>
      </c>
      <c r="B61" s="6">
        <v>35</v>
      </c>
      <c r="C61" s="6">
        <v>9</v>
      </c>
      <c r="D61" s="6">
        <v>9</v>
      </c>
      <c r="E61" s="6" t="s">
        <v>200</v>
      </c>
    </row>
    <row r="62" spans="1:5">
      <c r="A62" s="3">
        <f t="shared" si="0"/>
        <v>60</v>
      </c>
      <c r="B62" s="6">
        <v>35</v>
      </c>
      <c r="C62" s="6">
        <v>10</v>
      </c>
      <c r="D62" s="6">
        <v>10</v>
      </c>
      <c r="E62" s="6" t="s">
        <v>204</v>
      </c>
    </row>
    <row r="63" spans="1:5">
      <c r="A63" s="3">
        <f t="shared" si="0"/>
        <v>61</v>
      </c>
      <c r="B63" s="6">
        <v>35</v>
      </c>
      <c r="C63" s="6">
        <v>11</v>
      </c>
      <c r="D63" s="6">
        <v>11</v>
      </c>
      <c r="E63" s="6" t="s">
        <v>209</v>
      </c>
    </row>
    <row r="64" spans="1:5">
      <c r="A64" s="3">
        <f t="shared" si="0"/>
        <v>62</v>
      </c>
      <c r="B64" s="6">
        <v>35</v>
      </c>
      <c r="C64" s="6">
        <v>12</v>
      </c>
      <c r="D64" s="6">
        <v>12</v>
      </c>
      <c r="E64" s="6" t="s">
        <v>214</v>
      </c>
    </row>
    <row r="65" spans="1:5">
      <c r="A65" s="3">
        <f t="shared" si="0"/>
        <v>63</v>
      </c>
      <c r="B65" s="6">
        <v>35</v>
      </c>
      <c r="C65" s="6">
        <v>13</v>
      </c>
      <c r="D65" s="6">
        <v>13</v>
      </c>
      <c r="E65" s="6" t="s">
        <v>219</v>
      </c>
    </row>
    <row r="66" spans="1:5">
      <c r="A66" s="3">
        <f t="shared" si="0"/>
        <v>64</v>
      </c>
      <c r="B66" s="6">
        <v>35</v>
      </c>
      <c r="C66" s="6">
        <v>14</v>
      </c>
      <c r="D66" s="6">
        <v>14</v>
      </c>
      <c r="E66" s="6" t="s">
        <v>224</v>
      </c>
    </row>
    <row r="67" spans="1:5">
      <c r="A67" s="3">
        <f t="shared" si="0"/>
        <v>65</v>
      </c>
      <c r="B67" s="6">
        <v>35</v>
      </c>
      <c r="C67" s="6">
        <v>15</v>
      </c>
      <c r="D67" s="6">
        <v>15</v>
      </c>
      <c r="E67" s="6" t="s">
        <v>229</v>
      </c>
    </row>
    <row r="68" spans="1:5">
      <c r="A68" s="3">
        <f t="shared" si="0"/>
        <v>66</v>
      </c>
      <c r="B68" s="6">
        <v>37</v>
      </c>
      <c r="C68" s="6">
        <v>0</v>
      </c>
      <c r="D68" s="6">
        <v>0</v>
      </c>
      <c r="E68" s="6" t="s">
        <v>1361</v>
      </c>
    </row>
    <row r="69" spans="1:5">
      <c r="A69" s="3">
        <f t="shared" si="0"/>
        <v>67</v>
      </c>
      <c r="B69" s="6">
        <v>38</v>
      </c>
      <c r="C69" s="6">
        <v>0</v>
      </c>
      <c r="D69" s="5">
        <v>0</v>
      </c>
      <c r="E69" s="6" t="s">
        <v>564</v>
      </c>
    </row>
    <row r="70" spans="1:5">
      <c r="A70" s="3">
        <f t="shared" si="0"/>
        <v>68</v>
      </c>
      <c r="B70" s="6">
        <v>41</v>
      </c>
      <c r="C70" s="6">
        <v>0</v>
      </c>
      <c r="D70" s="5">
        <v>0</v>
      </c>
      <c r="E70" s="6" t="s">
        <v>566</v>
      </c>
    </row>
    <row r="71" spans="1:5">
      <c r="A71" s="3">
        <f t="shared" ref="A71:A135" si="1">ROW()-2</f>
        <v>69</v>
      </c>
      <c r="B71" s="6">
        <v>42</v>
      </c>
      <c r="C71" s="6">
        <v>0</v>
      </c>
      <c r="D71" s="5">
        <v>0</v>
      </c>
      <c r="E71" s="6" t="s">
        <v>378</v>
      </c>
    </row>
    <row r="72" spans="1:5">
      <c r="A72" s="3">
        <f t="shared" si="1"/>
        <v>70</v>
      </c>
      <c r="B72" s="6">
        <v>44</v>
      </c>
      <c r="C72" s="6">
        <v>0</v>
      </c>
      <c r="D72" s="3">
        <v>8</v>
      </c>
      <c r="E72" s="6" t="s">
        <v>383</v>
      </c>
    </row>
    <row r="73" spans="1:5">
      <c r="A73" s="3">
        <f t="shared" si="1"/>
        <v>71</v>
      </c>
      <c r="B73" s="6">
        <v>44</v>
      </c>
      <c r="C73" s="6">
        <v>1</v>
      </c>
      <c r="D73" s="3">
        <v>9</v>
      </c>
      <c r="E73" s="6" t="s">
        <v>387</v>
      </c>
    </row>
    <row r="74" spans="1:5">
      <c r="A74" s="3">
        <f t="shared" si="1"/>
        <v>72</v>
      </c>
      <c r="B74" s="6">
        <v>44</v>
      </c>
      <c r="C74" s="6">
        <v>2</v>
      </c>
      <c r="D74" s="3">
        <v>10</v>
      </c>
      <c r="E74" s="6" t="s">
        <v>392</v>
      </c>
    </row>
    <row r="75" spans="1:5">
      <c r="A75" s="3">
        <f t="shared" si="1"/>
        <v>73</v>
      </c>
      <c r="B75" s="6">
        <v>44</v>
      </c>
      <c r="C75" s="6">
        <v>3</v>
      </c>
      <c r="D75" s="3">
        <v>11</v>
      </c>
      <c r="E75" s="6" t="s">
        <v>397</v>
      </c>
    </row>
    <row r="76" spans="1:5">
      <c r="A76" s="3">
        <f t="shared" si="1"/>
        <v>74</v>
      </c>
      <c r="B76" s="6">
        <v>44</v>
      </c>
      <c r="C76" s="6">
        <v>4</v>
      </c>
      <c r="D76" s="3">
        <v>12</v>
      </c>
      <c r="E76" s="6" t="s">
        <v>402</v>
      </c>
    </row>
    <row r="77" spans="1:5">
      <c r="A77" s="3">
        <f t="shared" si="1"/>
        <v>75</v>
      </c>
      <c r="B77" s="6">
        <v>44</v>
      </c>
      <c r="C77" s="6">
        <v>5</v>
      </c>
      <c r="D77" s="3">
        <v>13</v>
      </c>
      <c r="E77" s="6" t="s">
        <v>406</v>
      </c>
    </row>
    <row r="78" spans="1:5">
      <c r="A78" s="3">
        <f t="shared" si="1"/>
        <v>76</v>
      </c>
      <c r="B78" s="6">
        <v>44</v>
      </c>
      <c r="C78" s="6">
        <v>6</v>
      </c>
      <c r="D78" s="3">
        <v>14</v>
      </c>
      <c r="E78" s="6" t="s">
        <v>410</v>
      </c>
    </row>
    <row r="79" spans="1:5">
      <c r="A79" s="3">
        <f t="shared" si="1"/>
        <v>77</v>
      </c>
      <c r="B79" s="6">
        <v>44</v>
      </c>
      <c r="C79" s="6">
        <v>7</v>
      </c>
      <c r="D79" s="3">
        <v>15</v>
      </c>
      <c r="E79" s="6" t="s">
        <v>568</v>
      </c>
    </row>
    <row r="80" spans="1:5">
      <c r="A80" s="3">
        <f t="shared" si="1"/>
        <v>78</v>
      </c>
      <c r="B80" s="6">
        <v>45</v>
      </c>
      <c r="C80" s="6">
        <v>0</v>
      </c>
      <c r="D80" s="5">
        <v>0</v>
      </c>
      <c r="E80" s="6" t="s">
        <v>234</v>
      </c>
    </row>
    <row r="81" spans="1:5">
      <c r="A81" s="3">
        <f t="shared" si="1"/>
        <v>79</v>
      </c>
      <c r="B81" s="6">
        <v>47</v>
      </c>
      <c r="C81" s="6">
        <v>0</v>
      </c>
      <c r="D81" s="5">
        <v>0</v>
      </c>
      <c r="E81" s="6" t="s">
        <v>570</v>
      </c>
    </row>
    <row r="82" spans="1:5">
      <c r="A82" s="3">
        <f t="shared" si="1"/>
        <v>80</v>
      </c>
      <c r="B82" s="6">
        <v>50</v>
      </c>
      <c r="C82" s="6">
        <v>5</v>
      </c>
      <c r="D82" s="5">
        <v>1</v>
      </c>
      <c r="E82" s="6" t="s">
        <v>572</v>
      </c>
    </row>
    <row r="83" spans="1:5">
      <c r="A83" s="3">
        <f t="shared" si="1"/>
        <v>81</v>
      </c>
      <c r="B83" s="6">
        <v>50</v>
      </c>
      <c r="C83" s="6">
        <v>5</v>
      </c>
      <c r="D83" s="5">
        <v>2</v>
      </c>
      <c r="E83" s="6" t="s">
        <v>572</v>
      </c>
    </row>
    <row r="84" spans="1:5">
      <c r="A84" s="3">
        <f t="shared" si="1"/>
        <v>82</v>
      </c>
      <c r="B84" s="6">
        <v>50</v>
      </c>
      <c r="C84" s="6">
        <v>5</v>
      </c>
      <c r="D84" s="5">
        <v>3</v>
      </c>
      <c r="E84" s="6" t="s">
        <v>572</v>
      </c>
    </row>
    <row r="85" spans="1:5">
      <c r="A85" s="3">
        <f t="shared" si="1"/>
        <v>83</v>
      </c>
      <c r="B85" s="6">
        <v>50</v>
      </c>
      <c r="C85" s="6">
        <v>5</v>
      </c>
      <c r="D85" s="5">
        <v>4</v>
      </c>
      <c r="E85" s="6" t="s">
        <v>572</v>
      </c>
    </row>
    <row r="86" spans="1:5">
      <c r="A86" s="3">
        <f t="shared" si="1"/>
        <v>84</v>
      </c>
      <c r="B86" s="6">
        <v>53</v>
      </c>
      <c r="C86" s="6">
        <v>0</v>
      </c>
      <c r="D86" s="5">
        <v>1</v>
      </c>
      <c r="E86" s="6" t="s">
        <v>414</v>
      </c>
    </row>
    <row r="87" spans="1:5">
      <c r="A87" s="3">
        <f t="shared" si="1"/>
        <v>85</v>
      </c>
      <c r="B87" s="6">
        <v>53</v>
      </c>
      <c r="C87" s="6">
        <v>0</v>
      </c>
      <c r="D87" s="5">
        <v>2</v>
      </c>
      <c r="E87" s="6" t="s">
        <v>414</v>
      </c>
    </row>
    <row r="88" spans="1:5">
      <c r="A88" s="3">
        <f t="shared" si="1"/>
        <v>86</v>
      </c>
      <c r="B88" s="6">
        <v>53</v>
      </c>
      <c r="C88" s="6">
        <v>0</v>
      </c>
      <c r="D88" s="5">
        <v>3</v>
      </c>
      <c r="E88" s="6" t="s">
        <v>414</v>
      </c>
    </row>
    <row r="89" spans="1:5">
      <c r="A89" s="3">
        <f t="shared" si="1"/>
        <v>87</v>
      </c>
      <c r="B89" s="6">
        <v>53</v>
      </c>
      <c r="C89" s="6">
        <v>0</v>
      </c>
      <c r="D89" s="5">
        <v>4</v>
      </c>
      <c r="E89" s="6" t="s">
        <v>414</v>
      </c>
    </row>
    <row r="90" spans="1:5">
      <c r="A90" s="3">
        <f t="shared" si="1"/>
        <v>88</v>
      </c>
      <c r="B90" s="6">
        <v>53</v>
      </c>
      <c r="C90" s="6">
        <v>0</v>
      </c>
      <c r="D90" s="5">
        <v>5</v>
      </c>
      <c r="E90" s="6" t="s">
        <v>414</v>
      </c>
    </row>
    <row r="91" spans="1:5">
      <c r="A91" s="3">
        <f t="shared" si="1"/>
        <v>89</v>
      </c>
      <c r="B91" s="6">
        <v>53</v>
      </c>
      <c r="C91" s="6">
        <v>0</v>
      </c>
      <c r="D91" s="5">
        <v>6</v>
      </c>
      <c r="E91" s="6" t="s">
        <v>414</v>
      </c>
    </row>
    <row r="92" spans="1:5">
      <c r="A92" s="3">
        <f t="shared" si="1"/>
        <v>90</v>
      </c>
      <c r="B92" s="6">
        <v>53</v>
      </c>
      <c r="C92" s="6">
        <v>0</v>
      </c>
      <c r="D92" s="5">
        <v>7</v>
      </c>
      <c r="E92" s="6" t="s">
        <v>414</v>
      </c>
    </row>
    <row r="93" spans="1:5">
      <c r="A93" s="3">
        <f t="shared" si="1"/>
        <v>91</v>
      </c>
      <c r="B93" s="6">
        <v>57</v>
      </c>
      <c r="C93" s="6">
        <v>0</v>
      </c>
      <c r="D93" s="5">
        <v>0</v>
      </c>
      <c r="E93" s="6" t="s">
        <v>620</v>
      </c>
    </row>
    <row r="94" spans="1:5">
      <c r="A94" s="3">
        <f t="shared" si="1"/>
        <v>92</v>
      </c>
      <c r="B94" s="3">
        <v>64</v>
      </c>
      <c r="C94" s="3">
        <v>0</v>
      </c>
      <c r="D94" s="3">
        <v>1</v>
      </c>
      <c r="E94" s="3" t="s">
        <v>574</v>
      </c>
    </row>
    <row r="95" spans="1:5">
      <c r="A95" s="3">
        <f t="shared" si="1"/>
        <v>93</v>
      </c>
      <c r="B95" s="3">
        <v>64</v>
      </c>
      <c r="C95" s="3">
        <v>0</v>
      </c>
      <c r="D95" s="3">
        <v>2</v>
      </c>
      <c r="E95" s="3" t="s">
        <v>574</v>
      </c>
    </row>
    <row r="96" spans="1:5">
      <c r="A96" s="3">
        <f t="shared" si="1"/>
        <v>94</v>
      </c>
      <c r="B96" s="3">
        <v>64</v>
      </c>
      <c r="C96" s="3">
        <v>0</v>
      </c>
      <c r="D96" s="3">
        <v>3</v>
      </c>
      <c r="E96" s="3" t="s">
        <v>574</v>
      </c>
    </row>
    <row r="97" spans="1:5">
      <c r="A97" s="3">
        <f t="shared" si="1"/>
        <v>95</v>
      </c>
      <c r="B97" s="6">
        <v>64</v>
      </c>
      <c r="C97" s="6">
        <v>8</v>
      </c>
      <c r="D97" s="3">
        <v>9</v>
      </c>
      <c r="E97" s="3" t="s">
        <v>576</v>
      </c>
    </row>
    <row r="98" spans="1:5">
      <c r="A98" s="3">
        <f t="shared" si="1"/>
        <v>96</v>
      </c>
      <c r="B98" s="6">
        <v>65</v>
      </c>
      <c r="C98" s="6">
        <v>0</v>
      </c>
      <c r="D98" s="5">
        <v>3</v>
      </c>
      <c r="E98" s="6" t="s">
        <v>578</v>
      </c>
    </row>
    <row r="99" spans="1:5">
      <c r="A99" s="3">
        <f t="shared" si="1"/>
        <v>97</v>
      </c>
      <c r="B99" s="6">
        <v>65</v>
      </c>
      <c r="C99" s="6">
        <v>0</v>
      </c>
      <c r="D99" s="5">
        <v>4</v>
      </c>
      <c r="E99" s="6" t="s">
        <v>578</v>
      </c>
    </row>
    <row r="100" spans="1:5">
      <c r="A100" s="3">
        <f t="shared" si="1"/>
        <v>98</v>
      </c>
      <c r="B100" s="6">
        <v>65</v>
      </c>
      <c r="C100" s="6">
        <v>0</v>
      </c>
      <c r="D100" s="5">
        <v>5</v>
      </c>
      <c r="E100" s="6" t="s">
        <v>578</v>
      </c>
    </row>
    <row r="101" spans="1:5">
      <c r="A101" s="3">
        <f t="shared" si="1"/>
        <v>99</v>
      </c>
      <c r="B101" s="6">
        <v>67</v>
      </c>
      <c r="C101" s="6">
        <v>0</v>
      </c>
      <c r="D101" s="5">
        <v>1</v>
      </c>
      <c r="E101" s="6" t="s">
        <v>418</v>
      </c>
    </row>
    <row r="102" spans="1:5">
      <c r="A102" s="3">
        <f t="shared" si="1"/>
        <v>100</v>
      </c>
      <c r="B102" s="6">
        <v>67</v>
      </c>
      <c r="C102" s="6">
        <v>0</v>
      </c>
      <c r="D102" s="5">
        <v>2</v>
      </c>
      <c r="E102" s="6" t="s">
        <v>418</v>
      </c>
    </row>
    <row r="103" spans="1:5">
      <c r="A103" s="3">
        <f t="shared" si="1"/>
        <v>101</v>
      </c>
      <c r="B103" s="6">
        <v>67</v>
      </c>
      <c r="C103" s="6">
        <v>0</v>
      </c>
      <c r="D103" s="5">
        <v>3</v>
      </c>
      <c r="E103" s="6" t="s">
        <v>418</v>
      </c>
    </row>
    <row r="104" spans="1:5">
      <c r="A104" s="3">
        <f t="shared" si="1"/>
        <v>102</v>
      </c>
      <c r="B104" s="6">
        <v>67</v>
      </c>
      <c r="C104" s="6">
        <v>0</v>
      </c>
      <c r="D104" s="5">
        <v>4</v>
      </c>
      <c r="E104" s="6" t="s">
        <v>418</v>
      </c>
    </row>
    <row r="105" spans="1:5">
      <c r="A105" s="3">
        <f t="shared" si="1"/>
        <v>103</v>
      </c>
      <c r="B105" s="6">
        <v>67</v>
      </c>
      <c r="C105" s="6">
        <v>0</v>
      </c>
      <c r="D105" s="5">
        <v>5</v>
      </c>
      <c r="E105" s="6" t="s">
        <v>418</v>
      </c>
    </row>
    <row r="106" spans="1:5">
      <c r="A106" s="3">
        <f t="shared" si="1"/>
        <v>104</v>
      </c>
      <c r="B106" s="6">
        <v>67</v>
      </c>
      <c r="C106" s="6">
        <v>0</v>
      </c>
      <c r="D106" s="5">
        <v>6</v>
      </c>
      <c r="E106" s="6" t="s">
        <v>418</v>
      </c>
    </row>
    <row r="107" spans="1:5">
      <c r="A107" s="3">
        <f t="shared" si="1"/>
        <v>105</v>
      </c>
      <c r="B107" s="6">
        <v>67</v>
      </c>
      <c r="C107" s="6">
        <v>0</v>
      </c>
      <c r="D107" s="5">
        <v>7</v>
      </c>
      <c r="E107" s="6" t="s">
        <v>418</v>
      </c>
    </row>
    <row r="108" spans="1:5">
      <c r="A108" s="3">
        <f t="shared" si="1"/>
        <v>106</v>
      </c>
      <c r="B108" s="6">
        <v>72</v>
      </c>
      <c r="C108" s="6">
        <v>0</v>
      </c>
      <c r="D108" s="5">
        <v>0</v>
      </c>
      <c r="E108" s="6" t="s">
        <v>420</v>
      </c>
    </row>
    <row r="109" spans="1:5">
      <c r="A109" s="3">
        <f t="shared" si="1"/>
        <v>107</v>
      </c>
      <c r="B109" s="6">
        <v>72</v>
      </c>
      <c r="C109" s="6">
        <v>0</v>
      </c>
      <c r="D109" s="5">
        <v>1</v>
      </c>
      <c r="E109" s="6" t="s">
        <v>420</v>
      </c>
    </row>
    <row r="110" spans="1:5">
      <c r="A110" s="3">
        <f t="shared" si="1"/>
        <v>108</v>
      </c>
      <c r="B110" s="6">
        <v>76</v>
      </c>
      <c r="C110" s="6">
        <v>5</v>
      </c>
      <c r="D110" s="5">
        <v>1</v>
      </c>
      <c r="E110" s="6" t="s">
        <v>580</v>
      </c>
    </row>
    <row r="111" spans="1:5">
      <c r="A111" s="3">
        <f t="shared" si="1"/>
        <v>109</v>
      </c>
      <c r="B111" s="6">
        <v>76</v>
      </c>
      <c r="C111" s="6">
        <v>5</v>
      </c>
      <c r="D111" s="5">
        <v>2</v>
      </c>
      <c r="E111" s="6" t="s">
        <v>580</v>
      </c>
    </row>
    <row r="112" spans="1:5">
      <c r="A112" s="3">
        <f t="shared" si="1"/>
        <v>110</v>
      </c>
      <c r="B112" s="6">
        <v>76</v>
      </c>
      <c r="C112" s="6">
        <v>5</v>
      </c>
      <c r="D112" s="5">
        <v>3</v>
      </c>
      <c r="E112" s="6" t="s">
        <v>580</v>
      </c>
    </row>
    <row r="113" spans="1:5">
      <c r="A113" s="3">
        <f t="shared" si="1"/>
        <v>111</v>
      </c>
      <c r="B113" s="6">
        <v>76</v>
      </c>
      <c r="C113" s="6">
        <v>5</v>
      </c>
      <c r="D113" s="5">
        <v>4</v>
      </c>
      <c r="E113" s="6" t="s">
        <v>580</v>
      </c>
    </row>
    <row r="114" spans="1:5">
      <c r="A114" s="3">
        <f t="shared" si="1"/>
        <v>112</v>
      </c>
      <c r="B114" s="6">
        <v>79</v>
      </c>
      <c r="C114" s="6">
        <v>0</v>
      </c>
      <c r="D114" s="5">
        <v>0</v>
      </c>
      <c r="E114" s="6" t="s">
        <v>239</v>
      </c>
    </row>
    <row r="115" spans="1:5">
      <c r="A115" s="3">
        <f t="shared" si="1"/>
        <v>113</v>
      </c>
      <c r="B115" s="6">
        <v>85</v>
      </c>
      <c r="C115" s="6">
        <v>0</v>
      </c>
      <c r="D115" s="5">
        <v>0</v>
      </c>
      <c r="E115" s="6" t="s">
        <v>422</v>
      </c>
    </row>
    <row r="116" spans="1:5">
      <c r="A116" s="3">
        <f t="shared" si="1"/>
        <v>114</v>
      </c>
      <c r="B116" s="6">
        <v>89</v>
      </c>
      <c r="C116" s="6">
        <v>0</v>
      </c>
      <c r="D116" s="5">
        <v>0</v>
      </c>
      <c r="E116" s="6" t="s">
        <v>622</v>
      </c>
    </row>
    <row r="117" spans="1:5">
      <c r="A117" s="3">
        <f t="shared" si="1"/>
        <v>115</v>
      </c>
      <c r="B117" s="6">
        <v>95</v>
      </c>
      <c r="C117" s="6">
        <v>0</v>
      </c>
      <c r="D117" s="5">
        <v>0</v>
      </c>
      <c r="E117" s="6" t="s">
        <v>424</v>
      </c>
    </row>
    <row r="118" spans="1:5">
      <c r="A118" s="3">
        <f t="shared" si="1"/>
        <v>116</v>
      </c>
      <c r="B118" s="6">
        <v>95</v>
      </c>
      <c r="C118" s="6">
        <v>1</v>
      </c>
      <c r="D118" s="6">
        <v>1</v>
      </c>
      <c r="E118" s="6" t="s">
        <v>426</v>
      </c>
    </row>
    <row r="119" spans="1:5">
      <c r="A119" s="3">
        <f t="shared" si="1"/>
        <v>117</v>
      </c>
      <c r="B119" s="6">
        <v>95</v>
      </c>
      <c r="C119" s="6">
        <v>2</v>
      </c>
      <c r="D119" s="6">
        <v>2</v>
      </c>
      <c r="E119" s="6" t="s">
        <v>428</v>
      </c>
    </row>
    <row r="120" spans="1:5">
      <c r="A120" s="3">
        <f t="shared" si="1"/>
        <v>118</v>
      </c>
      <c r="B120" s="6">
        <v>95</v>
      </c>
      <c r="C120" s="6">
        <v>3</v>
      </c>
      <c r="D120" s="6">
        <v>3</v>
      </c>
      <c r="E120" s="6" t="s">
        <v>430</v>
      </c>
    </row>
    <row r="121" spans="1:5">
      <c r="A121" s="3">
        <f t="shared" si="1"/>
        <v>119</v>
      </c>
      <c r="B121" s="6">
        <v>95</v>
      </c>
      <c r="C121" s="6">
        <v>4</v>
      </c>
      <c r="D121" s="6">
        <v>4</v>
      </c>
      <c r="E121" s="6" t="s">
        <v>432</v>
      </c>
    </row>
    <row r="122" spans="1:5">
      <c r="A122" s="3">
        <f t="shared" si="1"/>
        <v>120</v>
      </c>
      <c r="B122" s="6">
        <v>95</v>
      </c>
      <c r="C122" s="6">
        <v>5</v>
      </c>
      <c r="D122" s="6">
        <v>5</v>
      </c>
      <c r="E122" s="6" t="s">
        <v>434</v>
      </c>
    </row>
    <row r="123" spans="1:5">
      <c r="A123" s="3">
        <f t="shared" si="1"/>
        <v>121</v>
      </c>
      <c r="B123" s="6">
        <v>95</v>
      </c>
      <c r="C123" s="6">
        <v>6</v>
      </c>
      <c r="D123" s="6">
        <v>6</v>
      </c>
      <c r="E123" s="6" t="s">
        <v>436</v>
      </c>
    </row>
    <row r="124" spans="1:5">
      <c r="A124" s="3">
        <f t="shared" si="1"/>
        <v>122</v>
      </c>
      <c r="B124" s="6">
        <v>95</v>
      </c>
      <c r="C124" s="6">
        <v>7</v>
      </c>
      <c r="D124" s="6">
        <v>7</v>
      </c>
      <c r="E124" s="6" t="s">
        <v>438</v>
      </c>
    </row>
    <row r="125" spans="1:5">
      <c r="A125" s="3">
        <f t="shared" si="1"/>
        <v>123</v>
      </c>
      <c r="B125" s="6">
        <v>95</v>
      </c>
      <c r="C125" s="6">
        <v>8</v>
      </c>
      <c r="D125" s="6">
        <v>8</v>
      </c>
      <c r="E125" s="6" t="s">
        <v>440</v>
      </c>
    </row>
    <row r="126" spans="1:5">
      <c r="A126" s="3">
        <f t="shared" si="1"/>
        <v>124</v>
      </c>
      <c r="B126" s="6">
        <v>95</v>
      </c>
      <c r="C126" s="6">
        <v>9</v>
      </c>
      <c r="D126" s="6">
        <v>9</v>
      </c>
      <c r="E126" s="6" t="s">
        <v>442</v>
      </c>
    </row>
    <row r="127" spans="1:5">
      <c r="A127" s="3">
        <f t="shared" si="1"/>
        <v>125</v>
      </c>
      <c r="B127" s="6">
        <v>95</v>
      </c>
      <c r="C127" s="6">
        <v>10</v>
      </c>
      <c r="D127" s="6">
        <v>10</v>
      </c>
      <c r="E127" s="6" t="s">
        <v>444</v>
      </c>
    </row>
    <row r="128" spans="1:5">
      <c r="A128" s="3">
        <f t="shared" si="1"/>
        <v>126</v>
      </c>
      <c r="B128" s="6">
        <v>95</v>
      </c>
      <c r="C128" s="6">
        <v>11</v>
      </c>
      <c r="D128" s="6">
        <v>11</v>
      </c>
      <c r="E128" s="6" t="s">
        <v>446</v>
      </c>
    </row>
    <row r="129" spans="1:5">
      <c r="A129" s="3">
        <f t="shared" si="1"/>
        <v>127</v>
      </c>
      <c r="B129" s="6">
        <v>95</v>
      </c>
      <c r="C129" s="6">
        <v>12</v>
      </c>
      <c r="D129" s="6">
        <v>12</v>
      </c>
      <c r="E129" s="6" t="s">
        <v>448</v>
      </c>
    </row>
    <row r="130" spans="1:5">
      <c r="A130" s="3">
        <f t="shared" si="1"/>
        <v>128</v>
      </c>
      <c r="B130" s="6">
        <v>95</v>
      </c>
      <c r="C130" s="6">
        <v>13</v>
      </c>
      <c r="D130" s="6">
        <v>13</v>
      </c>
      <c r="E130" s="6" t="s">
        <v>450</v>
      </c>
    </row>
    <row r="131" spans="1:5">
      <c r="A131" s="3">
        <f t="shared" si="1"/>
        <v>129</v>
      </c>
      <c r="B131" s="6">
        <v>95</v>
      </c>
      <c r="C131" s="6">
        <v>14</v>
      </c>
      <c r="D131" s="6">
        <v>14</v>
      </c>
      <c r="E131" s="6" t="s">
        <v>452</v>
      </c>
    </row>
    <row r="132" spans="1:5">
      <c r="A132" s="3">
        <f t="shared" si="1"/>
        <v>130</v>
      </c>
      <c r="B132" s="6">
        <v>95</v>
      </c>
      <c r="C132" s="6">
        <v>15</v>
      </c>
      <c r="D132" s="6">
        <v>15</v>
      </c>
      <c r="E132" s="6" t="s">
        <v>454</v>
      </c>
    </row>
    <row r="133" spans="1:5">
      <c r="A133" s="3">
        <f t="shared" si="1"/>
        <v>131</v>
      </c>
      <c r="B133" s="6">
        <v>96</v>
      </c>
      <c r="C133" s="6">
        <v>0</v>
      </c>
      <c r="D133" s="5">
        <v>1</v>
      </c>
      <c r="E133" s="6" t="s">
        <v>456</v>
      </c>
    </row>
    <row r="134" spans="1:5">
      <c r="A134" s="3">
        <f t="shared" si="1"/>
        <v>132</v>
      </c>
      <c r="B134" s="6">
        <v>96</v>
      </c>
      <c r="C134" s="6">
        <v>0</v>
      </c>
      <c r="D134" s="5">
        <v>2</v>
      </c>
      <c r="E134" s="6" t="s">
        <v>456</v>
      </c>
    </row>
    <row r="135" spans="1:5">
      <c r="A135" s="3">
        <f t="shared" si="1"/>
        <v>133</v>
      </c>
      <c r="B135" s="6">
        <v>96</v>
      </c>
      <c r="C135" s="6">
        <v>0</v>
      </c>
      <c r="D135" s="5">
        <v>3</v>
      </c>
      <c r="E135" s="6" t="s">
        <v>456</v>
      </c>
    </row>
    <row r="136" spans="1:5">
      <c r="A136" s="3">
        <f t="shared" ref="A136:A199" si="2">ROW()-2</f>
        <v>134</v>
      </c>
      <c r="B136" s="6">
        <v>96</v>
      </c>
      <c r="C136" s="6">
        <v>0</v>
      </c>
      <c r="D136" s="5">
        <v>4</v>
      </c>
      <c r="E136" s="6" t="s">
        <v>456</v>
      </c>
    </row>
    <row r="137" spans="1:5">
      <c r="A137" s="3">
        <f t="shared" si="2"/>
        <v>135</v>
      </c>
      <c r="B137" s="6">
        <v>96</v>
      </c>
      <c r="C137" s="6">
        <v>0</v>
      </c>
      <c r="D137" s="5">
        <v>5</v>
      </c>
      <c r="E137" s="6" t="s">
        <v>456</v>
      </c>
    </row>
    <row r="138" spans="1:5">
      <c r="A138" s="3">
        <f t="shared" si="2"/>
        <v>136</v>
      </c>
      <c r="B138" s="6">
        <v>96</v>
      </c>
      <c r="C138" s="6">
        <v>0</v>
      </c>
      <c r="D138" s="5">
        <v>6</v>
      </c>
      <c r="E138" s="6" t="s">
        <v>456</v>
      </c>
    </row>
    <row r="139" spans="1:5">
      <c r="A139" s="3">
        <f t="shared" si="2"/>
        <v>137</v>
      </c>
      <c r="B139" s="6">
        <v>96</v>
      </c>
      <c r="C139" s="6">
        <v>0</v>
      </c>
      <c r="D139" s="5">
        <v>7</v>
      </c>
      <c r="E139" s="6" t="s">
        <v>456</v>
      </c>
    </row>
    <row r="140" spans="1:5">
      <c r="A140" s="3">
        <f t="shared" si="2"/>
        <v>138</v>
      </c>
      <c r="B140" s="6">
        <v>96</v>
      </c>
      <c r="C140" s="6">
        <v>0</v>
      </c>
      <c r="D140" s="5">
        <v>8</v>
      </c>
      <c r="E140" s="6" t="s">
        <v>456</v>
      </c>
    </row>
    <row r="141" spans="1:5">
      <c r="A141" s="3">
        <f t="shared" si="2"/>
        <v>139</v>
      </c>
      <c r="B141" s="6">
        <v>96</v>
      </c>
      <c r="C141" s="6">
        <v>0</v>
      </c>
      <c r="D141" s="5">
        <v>9</v>
      </c>
      <c r="E141" s="6" t="s">
        <v>456</v>
      </c>
    </row>
    <row r="142" spans="1:5">
      <c r="A142" s="3">
        <f t="shared" si="2"/>
        <v>140</v>
      </c>
      <c r="B142" s="6">
        <v>96</v>
      </c>
      <c r="C142" s="6">
        <v>0</v>
      </c>
      <c r="D142" s="5">
        <v>10</v>
      </c>
      <c r="E142" s="6" t="s">
        <v>456</v>
      </c>
    </row>
    <row r="143" spans="1:5">
      <c r="A143" s="3">
        <f t="shared" si="2"/>
        <v>141</v>
      </c>
      <c r="B143" s="6">
        <v>96</v>
      </c>
      <c r="C143" s="6">
        <v>0</v>
      </c>
      <c r="D143" s="5">
        <v>11</v>
      </c>
      <c r="E143" s="6" t="s">
        <v>456</v>
      </c>
    </row>
    <row r="144" spans="1:5">
      <c r="A144" s="3">
        <f t="shared" si="2"/>
        <v>142</v>
      </c>
      <c r="B144" s="6">
        <v>96</v>
      </c>
      <c r="C144" s="6">
        <v>0</v>
      </c>
      <c r="D144" s="5">
        <v>12</v>
      </c>
      <c r="E144" s="6" t="s">
        <v>456</v>
      </c>
    </row>
    <row r="145" spans="1:5">
      <c r="A145" s="3">
        <f t="shared" si="2"/>
        <v>143</v>
      </c>
      <c r="B145" s="6">
        <v>96</v>
      </c>
      <c r="C145" s="6">
        <v>0</v>
      </c>
      <c r="D145" s="5">
        <v>13</v>
      </c>
      <c r="E145" s="6" t="s">
        <v>456</v>
      </c>
    </row>
    <row r="146" spans="1:5">
      <c r="A146" s="3">
        <f t="shared" si="2"/>
        <v>144</v>
      </c>
      <c r="B146" s="6">
        <v>96</v>
      </c>
      <c r="C146" s="6">
        <v>0</v>
      </c>
      <c r="D146" s="5">
        <v>14</v>
      </c>
      <c r="E146" s="6" t="s">
        <v>456</v>
      </c>
    </row>
    <row r="147" spans="1:5">
      <c r="A147" s="3">
        <f t="shared" si="2"/>
        <v>145</v>
      </c>
      <c r="B147" s="6">
        <v>96</v>
      </c>
      <c r="C147" s="6">
        <v>0</v>
      </c>
      <c r="D147" s="5">
        <v>15</v>
      </c>
      <c r="E147" s="6" t="s">
        <v>456</v>
      </c>
    </row>
    <row r="148" spans="1:5">
      <c r="A148" s="3">
        <f t="shared" si="2"/>
        <v>146</v>
      </c>
      <c r="B148" s="3">
        <v>96</v>
      </c>
      <c r="C148" s="3">
        <v>0</v>
      </c>
      <c r="D148" s="3">
        <v>1</v>
      </c>
      <c r="E148" s="3" t="s">
        <v>1286</v>
      </c>
    </row>
    <row r="149" spans="1:5">
      <c r="A149" s="3">
        <f t="shared" si="2"/>
        <v>147</v>
      </c>
      <c r="B149" s="3">
        <v>96</v>
      </c>
      <c r="C149" s="3">
        <v>0</v>
      </c>
      <c r="D149" s="3">
        <v>2</v>
      </c>
      <c r="E149" s="3" t="s">
        <v>1286</v>
      </c>
    </row>
    <row r="150" spans="1:5">
      <c r="A150" s="3">
        <f t="shared" si="2"/>
        <v>148</v>
      </c>
      <c r="B150" s="3">
        <v>96</v>
      </c>
      <c r="C150" s="3">
        <v>0</v>
      </c>
      <c r="D150" s="3">
        <v>3</v>
      </c>
      <c r="E150" s="3" t="s">
        <v>1286</v>
      </c>
    </row>
    <row r="151" spans="1:5">
      <c r="A151" s="3">
        <f t="shared" si="2"/>
        <v>149</v>
      </c>
      <c r="B151" s="3">
        <v>96</v>
      </c>
      <c r="C151" s="3">
        <v>0</v>
      </c>
      <c r="D151" s="3">
        <v>4</v>
      </c>
      <c r="E151" s="3" t="s">
        <v>1286</v>
      </c>
    </row>
    <row r="152" spans="1:5">
      <c r="A152" s="3">
        <f t="shared" si="2"/>
        <v>150</v>
      </c>
      <c r="B152" s="3">
        <v>96</v>
      </c>
      <c r="C152" s="3">
        <v>0</v>
      </c>
      <c r="D152" s="3">
        <v>5</v>
      </c>
      <c r="E152" s="3" t="s">
        <v>1286</v>
      </c>
    </row>
    <row r="153" spans="1:5">
      <c r="A153" s="3">
        <f t="shared" si="2"/>
        <v>151</v>
      </c>
      <c r="B153" s="3">
        <v>96</v>
      </c>
      <c r="C153" s="3">
        <v>0</v>
      </c>
      <c r="D153" s="3">
        <v>6</v>
      </c>
      <c r="E153" s="3" t="s">
        <v>1286</v>
      </c>
    </row>
    <row r="154" spans="1:5">
      <c r="A154" s="3">
        <f t="shared" si="2"/>
        <v>152</v>
      </c>
      <c r="B154" s="3">
        <v>96</v>
      </c>
      <c r="C154" s="3">
        <v>0</v>
      </c>
      <c r="D154" s="3">
        <v>7</v>
      </c>
      <c r="E154" s="3" t="s">
        <v>1286</v>
      </c>
    </row>
    <row r="155" spans="1:5">
      <c r="A155" s="3">
        <f t="shared" si="2"/>
        <v>153</v>
      </c>
      <c r="B155" s="3">
        <v>96</v>
      </c>
      <c r="C155" s="3">
        <v>0</v>
      </c>
      <c r="D155" s="3">
        <v>8</v>
      </c>
      <c r="E155" s="3" t="s">
        <v>1286</v>
      </c>
    </row>
    <row r="156" spans="1:5">
      <c r="A156" s="3">
        <f t="shared" si="2"/>
        <v>154</v>
      </c>
      <c r="B156" s="3">
        <v>96</v>
      </c>
      <c r="C156" s="3">
        <v>0</v>
      </c>
      <c r="D156" s="3">
        <v>9</v>
      </c>
      <c r="E156" s="3" t="s">
        <v>1286</v>
      </c>
    </row>
    <row r="157" spans="1:5">
      <c r="A157" s="3">
        <f t="shared" si="2"/>
        <v>155</v>
      </c>
      <c r="B157" s="3">
        <v>96</v>
      </c>
      <c r="C157" s="3">
        <v>0</v>
      </c>
      <c r="D157" s="3">
        <v>10</v>
      </c>
      <c r="E157" s="3" t="s">
        <v>1286</v>
      </c>
    </row>
    <row r="158" spans="1:5">
      <c r="A158" s="3">
        <f t="shared" si="2"/>
        <v>156</v>
      </c>
      <c r="B158" s="3">
        <v>96</v>
      </c>
      <c r="C158" s="3">
        <v>0</v>
      </c>
      <c r="D158" s="3">
        <v>11</v>
      </c>
      <c r="E158" s="3" t="s">
        <v>1286</v>
      </c>
    </row>
    <row r="159" spans="1:5">
      <c r="A159" s="3">
        <f t="shared" si="2"/>
        <v>157</v>
      </c>
      <c r="B159" s="3">
        <v>96</v>
      </c>
      <c r="C159" s="3">
        <v>0</v>
      </c>
      <c r="D159" s="3">
        <v>12</v>
      </c>
      <c r="E159" s="3" t="s">
        <v>1286</v>
      </c>
    </row>
    <row r="160" spans="1:5">
      <c r="A160" s="3">
        <f t="shared" si="2"/>
        <v>158</v>
      </c>
      <c r="B160" s="3">
        <v>96</v>
      </c>
      <c r="C160" s="3">
        <v>0</v>
      </c>
      <c r="D160" s="3">
        <v>13</v>
      </c>
      <c r="E160" s="3" t="s">
        <v>1286</v>
      </c>
    </row>
    <row r="161" spans="1:5">
      <c r="A161" s="3">
        <f t="shared" si="2"/>
        <v>159</v>
      </c>
      <c r="B161" s="3">
        <v>96</v>
      </c>
      <c r="C161" s="3">
        <v>0</v>
      </c>
      <c r="D161" s="3">
        <v>14</v>
      </c>
      <c r="E161" s="3" t="s">
        <v>1286</v>
      </c>
    </row>
    <row r="162" spans="1:5">
      <c r="A162" s="3">
        <f t="shared" si="2"/>
        <v>160</v>
      </c>
      <c r="B162" s="3">
        <v>96</v>
      </c>
      <c r="C162" s="3">
        <v>0</v>
      </c>
      <c r="D162" s="3">
        <v>15</v>
      </c>
      <c r="E162" s="3" t="s">
        <v>1286</v>
      </c>
    </row>
    <row r="163" spans="1:5">
      <c r="A163" s="3">
        <f t="shared" si="2"/>
        <v>161</v>
      </c>
      <c r="B163" s="6">
        <v>98</v>
      </c>
      <c r="C163" s="6">
        <v>0</v>
      </c>
      <c r="D163" s="6">
        <v>0</v>
      </c>
      <c r="E163" s="6" t="s">
        <v>244</v>
      </c>
    </row>
    <row r="164" spans="1:5">
      <c r="A164" s="3">
        <f t="shared" si="2"/>
        <v>162</v>
      </c>
      <c r="B164" s="6">
        <v>98</v>
      </c>
      <c r="C164" s="6">
        <v>1</v>
      </c>
      <c r="D164" s="6">
        <v>1</v>
      </c>
      <c r="E164" s="6" t="s">
        <v>249</v>
      </c>
    </row>
    <row r="165" spans="1:5">
      <c r="A165" s="3">
        <f t="shared" si="2"/>
        <v>163</v>
      </c>
      <c r="B165" s="6">
        <v>98</v>
      </c>
      <c r="C165" s="6">
        <v>2</v>
      </c>
      <c r="D165" s="6">
        <v>2</v>
      </c>
      <c r="E165" s="6" t="s">
        <v>254</v>
      </c>
    </row>
    <row r="166" spans="1:5">
      <c r="A166" s="3">
        <f t="shared" si="2"/>
        <v>164</v>
      </c>
      <c r="B166" s="6">
        <v>98</v>
      </c>
      <c r="C166" s="6">
        <v>3</v>
      </c>
      <c r="D166" s="6">
        <v>3</v>
      </c>
      <c r="E166" s="6" t="s">
        <v>259</v>
      </c>
    </row>
    <row r="167" spans="1:5">
      <c r="A167" s="3">
        <f t="shared" si="2"/>
        <v>165</v>
      </c>
      <c r="B167" s="6">
        <v>101</v>
      </c>
      <c r="C167" s="6">
        <v>0</v>
      </c>
      <c r="D167" s="5">
        <v>0</v>
      </c>
      <c r="E167" s="6" t="s">
        <v>582</v>
      </c>
    </row>
    <row r="168" spans="1:5">
      <c r="A168" s="3">
        <f t="shared" si="2"/>
        <v>166</v>
      </c>
      <c r="B168" s="6">
        <v>102</v>
      </c>
      <c r="C168" s="6">
        <v>0</v>
      </c>
      <c r="D168" s="5">
        <v>0</v>
      </c>
      <c r="E168" s="6" t="s">
        <v>458</v>
      </c>
    </row>
    <row r="169" spans="1:5">
      <c r="A169" s="3">
        <f t="shared" si="2"/>
        <v>167</v>
      </c>
      <c r="B169" s="3">
        <v>107</v>
      </c>
      <c r="C169" s="3">
        <v>0</v>
      </c>
      <c r="D169" s="3">
        <v>1</v>
      </c>
      <c r="E169" s="3" t="s">
        <v>1290</v>
      </c>
    </row>
    <row r="170" spans="1:5">
      <c r="A170" s="3">
        <f t="shared" si="2"/>
        <v>168</v>
      </c>
      <c r="B170" s="3">
        <v>107</v>
      </c>
      <c r="C170" s="3">
        <v>0</v>
      </c>
      <c r="D170" s="3">
        <v>2</v>
      </c>
      <c r="E170" s="3" t="s">
        <v>1290</v>
      </c>
    </row>
    <row r="171" spans="1:5">
      <c r="A171" s="3">
        <f t="shared" si="2"/>
        <v>169</v>
      </c>
      <c r="B171" s="3">
        <v>107</v>
      </c>
      <c r="C171" s="3">
        <v>0</v>
      </c>
      <c r="D171" s="3">
        <v>3</v>
      </c>
      <c r="E171" s="3" t="s">
        <v>1290</v>
      </c>
    </row>
    <row r="172" spans="1:5">
      <c r="A172" s="3">
        <f t="shared" si="2"/>
        <v>170</v>
      </c>
      <c r="B172" s="3">
        <v>107</v>
      </c>
      <c r="C172" s="3">
        <v>0</v>
      </c>
      <c r="D172" s="3">
        <v>4</v>
      </c>
      <c r="E172" s="3" t="s">
        <v>1290</v>
      </c>
    </row>
    <row r="173" spans="1:5">
      <c r="A173" s="3">
        <f t="shared" si="2"/>
        <v>171</v>
      </c>
      <c r="B173" s="3">
        <v>107</v>
      </c>
      <c r="C173" s="3">
        <v>0</v>
      </c>
      <c r="D173" s="3">
        <v>5</v>
      </c>
      <c r="E173" s="3" t="s">
        <v>1290</v>
      </c>
    </row>
    <row r="174" spans="1:5">
      <c r="A174" s="3">
        <f t="shared" si="2"/>
        <v>172</v>
      </c>
      <c r="B174" s="3">
        <v>107</v>
      </c>
      <c r="C174" s="3">
        <v>0</v>
      </c>
      <c r="D174" s="3">
        <v>6</v>
      </c>
      <c r="E174" s="3" t="s">
        <v>1290</v>
      </c>
    </row>
    <row r="175" spans="1:5">
      <c r="A175" s="3">
        <f t="shared" si="2"/>
        <v>173</v>
      </c>
      <c r="B175" s="3">
        <v>107</v>
      </c>
      <c r="C175" s="3">
        <v>0</v>
      </c>
      <c r="D175" s="3">
        <v>7</v>
      </c>
      <c r="E175" s="3" t="s">
        <v>1292</v>
      </c>
    </row>
    <row r="176" spans="1:5">
      <c r="A176" s="3">
        <f t="shared" si="2"/>
        <v>174</v>
      </c>
      <c r="B176" s="6">
        <v>108</v>
      </c>
      <c r="C176" s="6">
        <v>0</v>
      </c>
      <c r="D176" s="5">
        <v>1</v>
      </c>
      <c r="E176" s="6" t="s">
        <v>464</v>
      </c>
    </row>
    <row r="177" spans="1:5">
      <c r="A177" s="3">
        <f t="shared" si="2"/>
        <v>175</v>
      </c>
      <c r="B177" s="6">
        <v>108</v>
      </c>
      <c r="C177" s="6">
        <v>0</v>
      </c>
      <c r="D177" s="5">
        <v>2</v>
      </c>
      <c r="E177" s="6" t="s">
        <v>464</v>
      </c>
    </row>
    <row r="178" spans="1:5">
      <c r="A178" s="3">
        <f t="shared" si="2"/>
        <v>176</v>
      </c>
      <c r="B178" s="6">
        <v>108</v>
      </c>
      <c r="C178" s="6">
        <v>0</v>
      </c>
      <c r="D178" s="5">
        <v>3</v>
      </c>
      <c r="E178" s="6" t="s">
        <v>464</v>
      </c>
    </row>
    <row r="179" spans="1:5">
      <c r="A179" s="3">
        <f t="shared" si="2"/>
        <v>177</v>
      </c>
      <c r="B179" s="6">
        <v>108</v>
      </c>
      <c r="C179" s="6">
        <v>0</v>
      </c>
      <c r="D179" s="5">
        <v>4</v>
      </c>
      <c r="E179" s="6" t="s">
        <v>464</v>
      </c>
    </row>
    <row r="180" spans="1:5">
      <c r="A180" s="3">
        <f t="shared" si="2"/>
        <v>178</v>
      </c>
      <c r="B180" s="6">
        <v>108</v>
      </c>
      <c r="C180" s="6">
        <v>0</v>
      </c>
      <c r="D180" s="5">
        <v>5</v>
      </c>
      <c r="E180" s="6" t="s">
        <v>464</v>
      </c>
    </row>
    <row r="181" spans="1:5">
      <c r="A181" s="3">
        <f t="shared" si="2"/>
        <v>179</v>
      </c>
      <c r="B181" s="6">
        <v>108</v>
      </c>
      <c r="C181" s="6">
        <v>0</v>
      </c>
      <c r="D181" s="5">
        <v>6</v>
      </c>
      <c r="E181" s="6" t="s">
        <v>464</v>
      </c>
    </row>
    <row r="182" spans="1:5">
      <c r="A182" s="3">
        <f t="shared" si="2"/>
        <v>180</v>
      </c>
      <c r="B182" s="6">
        <v>108</v>
      </c>
      <c r="C182" s="6">
        <v>0</v>
      </c>
      <c r="D182" s="5">
        <v>7</v>
      </c>
      <c r="E182" s="6" t="s">
        <v>464</v>
      </c>
    </row>
    <row r="183" spans="1:5">
      <c r="A183" s="3">
        <f t="shared" si="2"/>
        <v>181</v>
      </c>
      <c r="B183" s="6">
        <v>109</v>
      </c>
      <c r="C183" s="6">
        <v>0</v>
      </c>
      <c r="D183" s="5">
        <v>1</v>
      </c>
      <c r="E183" s="6" t="s">
        <v>467</v>
      </c>
    </row>
    <row r="184" spans="1:5">
      <c r="A184" s="3">
        <f t="shared" si="2"/>
        <v>182</v>
      </c>
      <c r="B184" s="6">
        <v>109</v>
      </c>
      <c r="C184" s="6">
        <v>0</v>
      </c>
      <c r="D184" s="5">
        <v>2</v>
      </c>
      <c r="E184" s="6" t="s">
        <v>467</v>
      </c>
    </row>
    <row r="185" spans="1:5">
      <c r="A185" s="3">
        <f t="shared" si="2"/>
        <v>183</v>
      </c>
      <c r="B185" s="6">
        <v>109</v>
      </c>
      <c r="C185" s="6">
        <v>0</v>
      </c>
      <c r="D185" s="5">
        <v>3</v>
      </c>
      <c r="E185" s="6" t="s">
        <v>467</v>
      </c>
    </row>
    <row r="186" spans="1:5">
      <c r="A186" s="3">
        <f t="shared" si="2"/>
        <v>184</v>
      </c>
      <c r="B186" s="6">
        <v>109</v>
      </c>
      <c r="C186" s="6">
        <v>0</v>
      </c>
      <c r="D186" s="5">
        <v>4</v>
      </c>
      <c r="E186" s="6" t="s">
        <v>467</v>
      </c>
    </row>
    <row r="187" spans="1:5">
      <c r="A187" s="3">
        <f t="shared" si="2"/>
        <v>185</v>
      </c>
      <c r="B187" s="6">
        <v>109</v>
      </c>
      <c r="C187" s="6">
        <v>0</v>
      </c>
      <c r="D187" s="5">
        <v>5</v>
      </c>
      <c r="E187" s="6" t="s">
        <v>467</v>
      </c>
    </row>
    <row r="188" spans="1:5">
      <c r="A188" s="3">
        <f t="shared" si="2"/>
        <v>186</v>
      </c>
      <c r="B188" s="6">
        <v>109</v>
      </c>
      <c r="C188" s="6">
        <v>0</v>
      </c>
      <c r="D188" s="5">
        <v>6</v>
      </c>
      <c r="E188" s="6" t="s">
        <v>467</v>
      </c>
    </row>
    <row r="189" spans="1:5">
      <c r="A189" s="3">
        <f t="shared" si="2"/>
        <v>187</v>
      </c>
      <c r="B189" s="6">
        <v>109</v>
      </c>
      <c r="C189" s="6">
        <v>0</v>
      </c>
      <c r="D189" s="5">
        <v>7</v>
      </c>
      <c r="E189" s="6" t="s">
        <v>467</v>
      </c>
    </row>
    <row r="190" spans="1:5">
      <c r="A190" s="3">
        <f t="shared" si="2"/>
        <v>188</v>
      </c>
      <c r="B190" s="6">
        <v>112</v>
      </c>
      <c r="C190" s="6">
        <v>0</v>
      </c>
      <c r="D190" s="5">
        <v>0</v>
      </c>
      <c r="E190" s="6" t="s">
        <v>1291</v>
      </c>
    </row>
    <row r="191" spans="1:5">
      <c r="A191" s="3">
        <f t="shared" si="2"/>
        <v>189</v>
      </c>
      <c r="B191" s="6">
        <v>113</v>
      </c>
      <c r="C191" s="6">
        <v>0</v>
      </c>
      <c r="D191" s="5">
        <v>0</v>
      </c>
      <c r="E191" s="6" t="s">
        <v>470</v>
      </c>
    </row>
    <row r="192" spans="1:5">
      <c r="A192" s="3">
        <f t="shared" si="2"/>
        <v>190</v>
      </c>
      <c r="B192" s="6">
        <v>114</v>
      </c>
      <c r="C192" s="6">
        <v>0</v>
      </c>
      <c r="D192" s="5">
        <v>1</v>
      </c>
      <c r="E192" s="6" t="s">
        <v>472</v>
      </c>
    </row>
    <row r="193" spans="1:5">
      <c r="A193" s="3">
        <f t="shared" si="2"/>
        <v>191</v>
      </c>
      <c r="B193" s="6">
        <v>114</v>
      </c>
      <c r="C193" s="6">
        <v>0</v>
      </c>
      <c r="D193" s="5">
        <v>2</v>
      </c>
      <c r="E193" s="6" t="s">
        <v>472</v>
      </c>
    </row>
    <row r="194" spans="1:5">
      <c r="A194" s="3">
        <f t="shared" si="2"/>
        <v>192</v>
      </c>
      <c r="B194" s="6">
        <v>114</v>
      </c>
      <c r="C194" s="6">
        <v>0</v>
      </c>
      <c r="D194" s="5">
        <v>3</v>
      </c>
      <c r="E194" s="6" t="s">
        <v>472</v>
      </c>
    </row>
    <row r="195" spans="1:5">
      <c r="A195" s="3">
        <f t="shared" si="2"/>
        <v>193</v>
      </c>
      <c r="B195" s="6">
        <v>114</v>
      </c>
      <c r="C195" s="6">
        <v>0</v>
      </c>
      <c r="D195" s="5">
        <v>4</v>
      </c>
      <c r="E195" s="6" t="s">
        <v>472</v>
      </c>
    </row>
    <row r="196" spans="1:5">
      <c r="A196" s="3">
        <f t="shared" si="2"/>
        <v>194</v>
      </c>
      <c r="B196" s="6">
        <v>114</v>
      </c>
      <c r="C196" s="6">
        <v>0</v>
      </c>
      <c r="D196" s="5">
        <v>5</v>
      </c>
      <c r="E196" s="6" t="s">
        <v>472</v>
      </c>
    </row>
    <row r="197" spans="1:5">
      <c r="A197" s="3">
        <f t="shared" si="2"/>
        <v>195</v>
      </c>
      <c r="B197" s="6">
        <v>114</v>
      </c>
      <c r="C197" s="6">
        <v>0</v>
      </c>
      <c r="D197" s="5">
        <v>6</v>
      </c>
      <c r="E197" s="6" t="s">
        <v>472</v>
      </c>
    </row>
    <row r="198" spans="1:5">
      <c r="A198" s="3">
        <f t="shared" si="2"/>
        <v>196</v>
      </c>
      <c r="B198" s="6">
        <v>114</v>
      </c>
      <c r="C198" s="6">
        <v>0</v>
      </c>
      <c r="D198" s="5">
        <v>7</v>
      </c>
      <c r="E198" s="6" t="s">
        <v>472</v>
      </c>
    </row>
    <row r="199" spans="1:5">
      <c r="A199" s="3">
        <f t="shared" si="2"/>
        <v>197</v>
      </c>
      <c r="B199" s="6">
        <v>123</v>
      </c>
      <c r="C199" s="6">
        <v>0</v>
      </c>
      <c r="D199" s="5">
        <v>0</v>
      </c>
      <c r="E199" s="6" t="s">
        <v>632</v>
      </c>
    </row>
    <row r="200" spans="1:5">
      <c r="A200" s="3">
        <f t="shared" ref="A200:A264" si="3">ROW()-2</f>
        <v>198</v>
      </c>
      <c r="B200" s="6">
        <v>126</v>
      </c>
      <c r="C200" s="6">
        <v>0</v>
      </c>
      <c r="D200" s="3">
        <v>8</v>
      </c>
      <c r="E200" s="6" t="s">
        <v>474</v>
      </c>
    </row>
    <row r="201" spans="1:5">
      <c r="A201" s="3">
        <f t="shared" si="3"/>
        <v>199</v>
      </c>
      <c r="B201" s="6">
        <v>126</v>
      </c>
      <c r="C201" s="6">
        <v>1</v>
      </c>
      <c r="D201" s="3">
        <v>9</v>
      </c>
      <c r="E201" s="6" t="s">
        <v>476</v>
      </c>
    </row>
    <row r="202" spans="1:5">
      <c r="A202" s="3">
        <f t="shared" si="3"/>
        <v>200</v>
      </c>
      <c r="B202" s="6">
        <v>126</v>
      </c>
      <c r="C202" s="6">
        <v>2</v>
      </c>
      <c r="D202" s="3">
        <v>10</v>
      </c>
      <c r="E202" s="6" t="s">
        <v>478</v>
      </c>
    </row>
    <row r="203" spans="1:5">
      <c r="A203" s="3">
        <f t="shared" si="3"/>
        <v>201</v>
      </c>
      <c r="B203" s="6">
        <v>126</v>
      </c>
      <c r="C203" s="6">
        <v>3</v>
      </c>
      <c r="D203" s="3">
        <v>11</v>
      </c>
      <c r="E203" s="6" t="s">
        <v>480</v>
      </c>
    </row>
    <row r="204" spans="1:5">
      <c r="A204" s="3">
        <f t="shared" si="3"/>
        <v>202</v>
      </c>
      <c r="B204" s="6">
        <v>126</v>
      </c>
      <c r="C204" s="6">
        <v>4</v>
      </c>
      <c r="D204" s="3">
        <v>12</v>
      </c>
      <c r="E204" s="6" t="s">
        <v>482</v>
      </c>
    </row>
    <row r="205" spans="1:5">
      <c r="A205" s="3">
        <f t="shared" si="3"/>
        <v>203</v>
      </c>
      <c r="B205" s="6">
        <v>126</v>
      </c>
      <c r="C205" s="6">
        <v>5</v>
      </c>
      <c r="D205" s="3">
        <v>13</v>
      </c>
      <c r="E205" s="6" t="s">
        <v>484</v>
      </c>
    </row>
    <row r="206" spans="1:5">
      <c r="A206" s="3">
        <f t="shared" si="3"/>
        <v>204</v>
      </c>
      <c r="B206" s="6">
        <v>128</v>
      </c>
      <c r="C206" s="6">
        <v>0</v>
      </c>
      <c r="D206" s="5">
        <v>1</v>
      </c>
      <c r="E206" s="6" t="s">
        <v>486</v>
      </c>
    </row>
    <row r="207" spans="1:5">
      <c r="A207" s="3">
        <f t="shared" si="3"/>
        <v>205</v>
      </c>
      <c r="B207" s="6">
        <v>128</v>
      </c>
      <c r="C207" s="6">
        <v>0</v>
      </c>
      <c r="D207" s="5">
        <v>2</v>
      </c>
      <c r="E207" s="6" t="s">
        <v>486</v>
      </c>
    </row>
    <row r="208" spans="1:5">
      <c r="A208" s="3">
        <f t="shared" si="3"/>
        <v>206</v>
      </c>
      <c r="B208" s="6">
        <v>128</v>
      </c>
      <c r="C208" s="6">
        <v>0</v>
      </c>
      <c r="D208" s="5">
        <v>3</v>
      </c>
      <c r="E208" s="6" t="s">
        <v>486</v>
      </c>
    </row>
    <row r="209" spans="1:5">
      <c r="A209" s="3">
        <f t="shared" si="3"/>
        <v>207</v>
      </c>
      <c r="B209" s="6">
        <v>128</v>
      </c>
      <c r="C209" s="6">
        <v>0</v>
      </c>
      <c r="D209" s="5">
        <v>4</v>
      </c>
      <c r="E209" s="6" t="s">
        <v>486</v>
      </c>
    </row>
    <row r="210" spans="1:5">
      <c r="A210" s="3">
        <f t="shared" si="3"/>
        <v>208</v>
      </c>
      <c r="B210" s="6">
        <v>128</v>
      </c>
      <c r="C210" s="6">
        <v>0</v>
      </c>
      <c r="D210" s="5">
        <v>5</v>
      </c>
      <c r="E210" s="6" t="s">
        <v>486</v>
      </c>
    </row>
    <row r="211" spans="1:5">
      <c r="A211" s="3">
        <f t="shared" si="3"/>
        <v>209</v>
      </c>
      <c r="B211" s="6">
        <v>128</v>
      </c>
      <c r="C211" s="6">
        <v>0</v>
      </c>
      <c r="D211" s="5">
        <v>6</v>
      </c>
      <c r="E211" s="6" t="s">
        <v>486</v>
      </c>
    </row>
    <row r="212" spans="1:5">
      <c r="A212" s="3">
        <f t="shared" si="3"/>
        <v>210</v>
      </c>
      <c r="B212" s="6">
        <v>128</v>
      </c>
      <c r="C212" s="6">
        <v>0</v>
      </c>
      <c r="D212" s="5">
        <v>7</v>
      </c>
      <c r="E212" s="6" t="s">
        <v>486</v>
      </c>
    </row>
    <row r="213" spans="1:5">
      <c r="A213" s="3">
        <f t="shared" si="3"/>
        <v>211</v>
      </c>
      <c r="B213" s="6">
        <v>133</v>
      </c>
      <c r="C213" s="6">
        <v>0</v>
      </c>
      <c r="D213" s="5">
        <v>0</v>
      </c>
      <c r="E213" s="6" t="s">
        <v>624</v>
      </c>
    </row>
    <row r="214" spans="1:5">
      <c r="A214" s="3">
        <f t="shared" si="3"/>
        <v>212</v>
      </c>
      <c r="B214" s="6">
        <v>134</v>
      </c>
      <c r="C214" s="6">
        <v>0</v>
      </c>
      <c r="D214" s="5">
        <v>1</v>
      </c>
      <c r="E214" s="6" t="s">
        <v>488</v>
      </c>
    </row>
    <row r="215" spans="1:5">
      <c r="A215" s="3">
        <f t="shared" si="3"/>
        <v>213</v>
      </c>
      <c r="B215" s="6">
        <v>134</v>
      </c>
      <c r="C215" s="6">
        <v>0</v>
      </c>
      <c r="D215" s="5">
        <v>2</v>
      </c>
      <c r="E215" s="6" t="s">
        <v>488</v>
      </c>
    </row>
    <row r="216" spans="1:5">
      <c r="A216" s="3">
        <f t="shared" si="3"/>
        <v>214</v>
      </c>
      <c r="B216" s="6">
        <v>134</v>
      </c>
      <c r="C216" s="6">
        <v>0</v>
      </c>
      <c r="D216" s="5">
        <v>3</v>
      </c>
      <c r="E216" s="6" t="s">
        <v>488</v>
      </c>
    </row>
    <row r="217" spans="1:5">
      <c r="A217" s="3">
        <f t="shared" si="3"/>
        <v>215</v>
      </c>
      <c r="B217" s="6">
        <v>134</v>
      </c>
      <c r="C217" s="6">
        <v>0</v>
      </c>
      <c r="D217" s="5">
        <v>4</v>
      </c>
      <c r="E217" s="6" t="s">
        <v>488</v>
      </c>
    </row>
    <row r="218" spans="1:5">
      <c r="A218" s="3">
        <f t="shared" si="3"/>
        <v>216</v>
      </c>
      <c r="B218" s="6">
        <v>134</v>
      </c>
      <c r="C218" s="6">
        <v>0</v>
      </c>
      <c r="D218" s="5">
        <v>5</v>
      </c>
      <c r="E218" s="6" t="s">
        <v>488</v>
      </c>
    </row>
    <row r="219" spans="1:5">
      <c r="A219" s="3">
        <f t="shared" si="3"/>
        <v>217</v>
      </c>
      <c r="B219" s="6">
        <v>134</v>
      </c>
      <c r="C219" s="6">
        <v>0</v>
      </c>
      <c r="D219" s="5">
        <v>6</v>
      </c>
      <c r="E219" s="6" t="s">
        <v>488</v>
      </c>
    </row>
    <row r="220" spans="1:5">
      <c r="A220" s="3">
        <f t="shared" si="3"/>
        <v>218</v>
      </c>
      <c r="B220" s="6">
        <v>134</v>
      </c>
      <c r="C220" s="6">
        <v>0</v>
      </c>
      <c r="D220" s="5">
        <v>7</v>
      </c>
      <c r="E220" s="6" t="s">
        <v>488</v>
      </c>
    </row>
    <row r="221" spans="1:5">
      <c r="A221" s="3">
        <f t="shared" si="3"/>
        <v>219</v>
      </c>
      <c r="B221" s="6">
        <v>135</v>
      </c>
      <c r="C221" s="6">
        <v>0</v>
      </c>
      <c r="D221" s="5">
        <v>1</v>
      </c>
      <c r="E221" s="6" t="s">
        <v>490</v>
      </c>
    </row>
    <row r="222" spans="1:5">
      <c r="A222" s="3">
        <f t="shared" si="3"/>
        <v>220</v>
      </c>
      <c r="B222" s="6">
        <v>135</v>
      </c>
      <c r="C222" s="6">
        <v>0</v>
      </c>
      <c r="D222" s="5">
        <v>2</v>
      </c>
      <c r="E222" s="6" t="s">
        <v>490</v>
      </c>
    </row>
    <row r="223" spans="1:5">
      <c r="A223" s="3">
        <f t="shared" si="3"/>
        <v>221</v>
      </c>
      <c r="B223" s="6">
        <v>135</v>
      </c>
      <c r="C223" s="6">
        <v>0</v>
      </c>
      <c r="D223" s="5">
        <v>3</v>
      </c>
      <c r="E223" s="6" t="s">
        <v>490</v>
      </c>
    </row>
    <row r="224" spans="1:5">
      <c r="A224" s="3">
        <f t="shared" si="3"/>
        <v>222</v>
      </c>
      <c r="B224" s="6">
        <v>135</v>
      </c>
      <c r="C224" s="6">
        <v>0</v>
      </c>
      <c r="D224" s="5">
        <v>4</v>
      </c>
      <c r="E224" s="6" t="s">
        <v>490</v>
      </c>
    </row>
    <row r="225" spans="1:5">
      <c r="A225" s="3">
        <f t="shared" si="3"/>
        <v>223</v>
      </c>
      <c r="B225" s="6">
        <v>135</v>
      </c>
      <c r="C225" s="6">
        <v>0</v>
      </c>
      <c r="D225" s="5">
        <v>5</v>
      </c>
      <c r="E225" s="6" t="s">
        <v>490</v>
      </c>
    </row>
    <row r="226" spans="1:5">
      <c r="A226" s="3">
        <f t="shared" si="3"/>
        <v>224</v>
      </c>
      <c r="B226" s="6">
        <v>135</v>
      </c>
      <c r="C226" s="6">
        <v>0</v>
      </c>
      <c r="D226" s="5">
        <v>6</v>
      </c>
      <c r="E226" s="6" t="s">
        <v>490</v>
      </c>
    </row>
    <row r="227" spans="1:5">
      <c r="A227" s="3">
        <f t="shared" si="3"/>
        <v>225</v>
      </c>
      <c r="B227" s="6">
        <v>135</v>
      </c>
      <c r="C227" s="6">
        <v>0</v>
      </c>
      <c r="D227" s="5">
        <v>7</v>
      </c>
      <c r="E227" s="6" t="s">
        <v>490</v>
      </c>
    </row>
    <row r="228" spans="1:5">
      <c r="A228" s="3">
        <f t="shared" si="3"/>
        <v>226</v>
      </c>
      <c r="B228" s="6">
        <v>136</v>
      </c>
      <c r="C228" s="6">
        <v>0</v>
      </c>
      <c r="D228" s="5">
        <v>1</v>
      </c>
      <c r="E228" s="6" t="s">
        <v>492</v>
      </c>
    </row>
    <row r="229" spans="1:5">
      <c r="A229" s="3">
        <f t="shared" si="3"/>
        <v>227</v>
      </c>
      <c r="B229" s="6">
        <v>136</v>
      </c>
      <c r="C229" s="6">
        <v>0</v>
      </c>
      <c r="D229" s="5">
        <v>2</v>
      </c>
      <c r="E229" s="6" t="s">
        <v>492</v>
      </c>
    </row>
    <row r="230" spans="1:5">
      <c r="A230" s="3">
        <f t="shared" si="3"/>
        <v>228</v>
      </c>
      <c r="B230" s="6">
        <v>136</v>
      </c>
      <c r="C230" s="6">
        <v>0</v>
      </c>
      <c r="D230" s="5">
        <v>3</v>
      </c>
      <c r="E230" s="6" t="s">
        <v>492</v>
      </c>
    </row>
    <row r="231" spans="1:5">
      <c r="A231" s="3">
        <f t="shared" si="3"/>
        <v>229</v>
      </c>
      <c r="B231" s="6">
        <v>136</v>
      </c>
      <c r="C231" s="6">
        <v>0</v>
      </c>
      <c r="D231" s="5">
        <v>4</v>
      </c>
      <c r="E231" s="6" t="s">
        <v>492</v>
      </c>
    </row>
    <row r="232" spans="1:5">
      <c r="A232" s="3">
        <f t="shared" si="3"/>
        <v>230</v>
      </c>
      <c r="B232" s="6">
        <v>136</v>
      </c>
      <c r="C232" s="6">
        <v>0</v>
      </c>
      <c r="D232" s="5">
        <v>5</v>
      </c>
      <c r="E232" s="6" t="s">
        <v>492</v>
      </c>
    </row>
    <row r="233" spans="1:5">
      <c r="A233" s="3">
        <f t="shared" si="3"/>
        <v>231</v>
      </c>
      <c r="B233" s="6">
        <v>136</v>
      </c>
      <c r="C233" s="6">
        <v>0</v>
      </c>
      <c r="D233" s="5">
        <v>6</v>
      </c>
      <c r="E233" s="6" t="s">
        <v>492</v>
      </c>
    </row>
    <row r="234" spans="1:5">
      <c r="A234" s="3">
        <f t="shared" si="3"/>
        <v>232</v>
      </c>
      <c r="B234" s="6">
        <v>136</v>
      </c>
      <c r="C234" s="6">
        <v>0</v>
      </c>
      <c r="D234" s="5">
        <v>7</v>
      </c>
      <c r="E234" s="6" t="s">
        <v>492</v>
      </c>
    </row>
    <row r="235" spans="1:5">
      <c r="A235" s="3">
        <f t="shared" si="3"/>
        <v>233</v>
      </c>
      <c r="B235" s="6">
        <v>138</v>
      </c>
      <c r="C235" s="6">
        <v>0</v>
      </c>
      <c r="D235" s="5">
        <v>0</v>
      </c>
      <c r="E235" s="6" t="s">
        <v>634</v>
      </c>
    </row>
    <row r="236" spans="1:5">
      <c r="A236" s="3">
        <f t="shared" si="3"/>
        <v>234</v>
      </c>
      <c r="B236" s="6">
        <v>139</v>
      </c>
      <c r="C236" s="6">
        <v>0</v>
      </c>
      <c r="D236" s="5">
        <v>0</v>
      </c>
      <c r="E236" s="6" t="s">
        <v>494</v>
      </c>
    </row>
    <row r="237" spans="1:5">
      <c r="A237" s="3">
        <f t="shared" si="3"/>
        <v>235</v>
      </c>
      <c r="B237" s="6">
        <v>139</v>
      </c>
      <c r="C237" s="6">
        <v>1</v>
      </c>
      <c r="D237" s="5">
        <v>1</v>
      </c>
      <c r="E237" s="6" t="s">
        <v>1302</v>
      </c>
    </row>
    <row r="238" spans="1:5">
      <c r="A238" s="3">
        <f t="shared" si="3"/>
        <v>236</v>
      </c>
      <c r="B238" s="6">
        <v>152</v>
      </c>
      <c r="C238" s="6">
        <v>0</v>
      </c>
      <c r="D238" s="5">
        <v>0</v>
      </c>
      <c r="E238" s="6" t="s">
        <v>626</v>
      </c>
    </row>
    <row r="239" spans="1:5">
      <c r="A239" s="3">
        <f t="shared" si="3"/>
        <v>237</v>
      </c>
      <c r="B239" s="6">
        <v>155</v>
      </c>
      <c r="C239" s="6">
        <v>0</v>
      </c>
      <c r="D239" s="5">
        <v>0</v>
      </c>
      <c r="E239" s="6" t="s">
        <v>496</v>
      </c>
    </row>
    <row r="240" spans="1:5">
      <c r="A240" s="3">
        <f t="shared" si="3"/>
        <v>238</v>
      </c>
      <c r="B240" s="6">
        <v>156</v>
      </c>
      <c r="C240" s="6">
        <v>0</v>
      </c>
      <c r="D240" s="5">
        <v>1</v>
      </c>
      <c r="E240" s="6" t="s">
        <v>584</v>
      </c>
    </row>
    <row r="241" spans="1:5">
      <c r="A241" s="3">
        <f t="shared" si="3"/>
        <v>239</v>
      </c>
      <c r="B241" s="6">
        <v>156</v>
      </c>
      <c r="C241" s="6">
        <v>0</v>
      </c>
      <c r="D241" s="5">
        <v>2</v>
      </c>
      <c r="E241" s="6" t="s">
        <v>584</v>
      </c>
    </row>
    <row r="242" spans="1:5">
      <c r="A242" s="3">
        <f t="shared" si="3"/>
        <v>240</v>
      </c>
      <c r="B242" s="6">
        <v>156</v>
      </c>
      <c r="C242" s="6">
        <v>0</v>
      </c>
      <c r="D242" s="5">
        <v>3</v>
      </c>
      <c r="E242" s="6" t="s">
        <v>584</v>
      </c>
    </row>
    <row r="243" spans="1:5">
      <c r="A243" s="3">
        <f t="shared" si="3"/>
        <v>241</v>
      </c>
      <c r="B243" s="6">
        <v>156</v>
      </c>
      <c r="C243" s="6">
        <v>0</v>
      </c>
      <c r="D243" s="5">
        <v>4</v>
      </c>
      <c r="E243" s="6" t="s">
        <v>584</v>
      </c>
    </row>
    <row r="244" spans="1:5">
      <c r="A244" s="3">
        <f t="shared" si="3"/>
        <v>242</v>
      </c>
      <c r="B244" s="6">
        <v>156</v>
      </c>
      <c r="C244" s="6">
        <v>0</v>
      </c>
      <c r="D244" s="5">
        <v>5</v>
      </c>
      <c r="E244" s="6" t="s">
        <v>584</v>
      </c>
    </row>
    <row r="245" spans="1:5">
      <c r="A245" s="3">
        <f t="shared" si="3"/>
        <v>243</v>
      </c>
      <c r="B245" s="6">
        <v>156</v>
      </c>
      <c r="C245" s="6">
        <v>0</v>
      </c>
      <c r="D245" s="5">
        <v>6</v>
      </c>
      <c r="E245" s="6" t="s">
        <v>584</v>
      </c>
    </row>
    <row r="246" spans="1:5">
      <c r="A246" s="3">
        <f t="shared" si="3"/>
        <v>244</v>
      </c>
      <c r="B246" s="6">
        <v>156</v>
      </c>
      <c r="C246" s="6">
        <v>0</v>
      </c>
      <c r="D246" s="5">
        <v>7</v>
      </c>
      <c r="E246" s="6" t="s">
        <v>584</v>
      </c>
    </row>
    <row r="247" spans="1:5">
      <c r="A247" s="3">
        <f t="shared" si="3"/>
        <v>245</v>
      </c>
      <c r="B247" s="6">
        <v>159</v>
      </c>
      <c r="C247" s="6">
        <v>0</v>
      </c>
      <c r="D247" s="6">
        <v>0</v>
      </c>
      <c r="E247" s="6" t="s">
        <v>498</v>
      </c>
    </row>
    <row r="248" spans="1:5">
      <c r="A248" s="3">
        <f t="shared" si="3"/>
        <v>246</v>
      </c>
      <c r="B248" s="6">
        <v>159</v>
      </c>
      <c r="C248" s="6">
        <v>1</v>
      </c>
      <c r="D248" s="6">
        <v>1</v>
      </c>
      <c r="E248" s="6" t="s">
        <v>500</v>
      </c>
    </row>
    <row r="249" spans="1:5">
      <c r="A249" s="3">
        <f t="shared" si="3"/>
        <v>247</v>
      </c>
      <c r="B249" s="6">
        <v>159</v>
      </c>
      <c r="C249" s="6">
        <v>2</v>
      </c>
      <c r="D249" s="6">
        <v>2</v>
      </c>
      <c r="E249" s="6" t="s">
        <v>502</v>
      </c>
    </row>
    <row r="250" spans="1:5">
      <c r="A250" s="3">
        <f t="shared" si="3"/>
        <v>248</v>
      </c>
      <c r="B250" s="6">
        <v>159</v>
      </c>
      <c r="C250" s="6">
        <v>3</v>
      </c>
      <c r="D250" s="6">
        <v>3</v>
      </c>
      <c r="E250" s="6" t="s">
        <v>504</v>
      </c>
    </row>
    <row r="251" spans="1:5">
      <c r="A251" s="3">
        <f t="shared" si="3"/>
        <v>249</v>
      </c>
      <c r="B251" s="6">
        <v>159</v>
      </c>
      <c r="C251" s="6">
        <v>4</v>
      </c>
      <c r="D251" s="6">
        <v>4</v>
      </c>
      <c r="E251" s="6" t="s">
        <v>506</v>
      </c>
    </row>
    <row r="252" spans="1:5">
      <c r="A252" s="3">
        <f t="shared" si="3"/>
        <v>250</v>
      </c>
      <c r="B252" s="6">
        <v>159</v>
      </c>
      <c r="C252" s="6">
        <v>5</v>
      </c>
      <c r="D252" s="6">
        <v>5</v>
      </c>
      <c r="E252" s="6" t="s">
        <v>508</v>
      </c>
    </row>
    <row r="253" spans="1:5">
      <c r="A253" s="3">
        <f t="shared" si="3"/>
        <v>251</v>
      </c>
      <c r="B253" s="6">
        <v>159</v>
      </c>
      <c r="C253" s="6">
        <v>6</v>
      </c>
      <c r="D253" s="6">
        <v>6</v>
      </c>
      <c r="E253" s="6" t="s">
        <v>510</v>
      </c>
    </row>
    <row r="254" spans="1:5">
      <c r="A254" s="3">
        <f t="shared" si="3"/>
        <v>252</v>
      </c>
      <c r="B254" s="6">
        <v>159</v>
      </c>
      <c r="C254" s="6">
        <v>7</v>
      </c>
      <c r="D254" s="6">
        <v>7</v>
      </c>
      <c r="E254" s="6" t="s">
        <v>512</v>
      </c>
    </row>
    <row r="255" spans="1:5">
      <c r="A255" s="3">
        <f t="shared" si="3"/>
        <v>253</v>
      </c>
      <c r="B255" s="6">
        <v>159</v>
      </c>
      <c r="C255" s="6">
        <v>8</v>
      </c>
      <c r="D255" s="6">
        <v>8</v>
      </c>
      <c r="E255" s="6" t="s">
        <v>514</v>
      </c>
    </row>
    <row r="256" spans="1:5">
      <c r="A256" s="3">
        <f t="shared" si="3"/>
        <v>254</v>
      </c>
      <c r="B256" s="6">
        <v>159</v>
      </c>
      <c r="C256" s="6">
        <v>9</v>
      </c>
      <c r="D256" s="6">
        <v>9</v>
      </c>
      <c r="E256" s="6" t="s">
        <v>516</v>
      </c>
    </row>
    <row r="257" spans="1:5">
      <c r="A257" s="3">
        <f t="shared" si="3"/>
        <v>255</v>
      </c>
      <c r="B257" s="6">
        <v>159</v>
      </c>
      <c r="C257" s="6">
        <v>10</v>
      </c>
      <c r="D257" s="6">
        <v>10</v>
      </c>
      <c r="E257" s="6" t="s">
        <v>518</v>
      </c>
    </row>
    <row r="258" spans="1:5">
      <c r="A258" s="3">
        <f t="shared" si="3"/>
        <v>256</v>
      </c>
      <c r="B258" s="6">
        <v>159</v>
      </c>
      <c r="C258" s="6">
        <v>11</v>
      </c>
      <c r="D258" s="6">
        <v>11</v>
      </c>
      <c r="E258" s="6" t="s">
        <v>520</v>
      </c>
    </row>
    <row r="259" spans="1:5">
      <c r="A259" s="3">
        <f t="shared" si="3"/>
        <v>257</v>
      </c>
      <c r="B259" s="6">
        <v>159</v>
      </c>
      <c r="C259" s="6">
        <v>12</v>
      </c>
      <c r="D259" s="6">
        <v>12</v>
      </c>
      <c r="E259" s="6" t="s">
        <v>522</v>
      </c>
    </row>
    <row r="260" spans="1:5">
      <c r="A260" s="3">
        <f t="shared" si="3"/>
        <v>258</v>
      </c>
      <c r="B260" s="6">
        <v>159</v>
      </c>
      <c r="C260" s="6">
        <v>13</v>
      </c>
      <c r="D260" s="6">
        <v>13</v>
      </c>
      <c r="E260" s="6" t="s">
        <v>524</v>
      </c>
    </row>
    <row r="261" spans="1:5">
      <c r="A261" s="3">
        <f t="shared" si="3"/>
        <v>259</v>
      </c>
      <c r="B261" s="6">
        <v>159</v>
      </c>
      <c r="C261" s="6">
        <v>14</v>
      </c>
      <c r="D261" s="6">
        <v>14</v>
      </c>
      <c r="E261" s="6" t="s">
        <v>526</v>
      </c>
    </row>
    <row r="262" spans="1:5">
      <c r="A262" s="3">
        <f t="shared" si="3"/>
        <v>260</v>
      </c>
      <c r="B262" s="6">
        <v>159</v>
      </c>
      <c r="C262" s="6">
        <v>15</v>
      </c>
      <c r="D262" s="6">
        <v>15</v>
      </c>
      <c r="E262" s="6" t="s">
        <v>528</v>
      </c>
    </row>
    <row r="263" spans="1:5">
      <c r="A263" s="3">
        <f t="shared" si="3"/>
        <v>261</v>
      </c>
      <c r="B263" s="6">
        <v>160</v>
      </c>
      <c r="C263" s="6">
        <v>0</v>
      </c>
      <c r="D263" s="6">
        <v>0</v>
      </c>
      <c r="E263" s="6" t="s">
        <v>586</v>
      </c>
    </row>
    <row r="264" spans="1:5">
      <c r="A264" s="3">
        <f t="shared" si="3"/>
        <v>262</v>
      </c>
      <c r="B264" s="6">
        <v>160</v>
      </c>
      <c r="C264" s="6">
        <v>1</v>
      </c>
      <c r="D264" s="6">
        <v>1</v>
      </c>
      <c r="E264" s="6" t="s">
        <v>588</v>
      </c>
    </row>
    <row r="265" spans="1:5">
      <c r="A265" s="3">
        <f t="shared" ref="A265:A322" si="4">ROW()-2</f>
        <v>263</v>
      </c>
      <c r="B265" s="6">
        <v>160</v>
      </c>
      <c r="C265" s="6">
        <v>2</v>
      </c>
      <c r="D265" s="6">
        <v>2</v>
      </c>
      <c r="E265" s="6" t="s">
        <v>590</v>
      </c>
    </row>
    <row r="266" spans="1:5">
      <c r="A266" s="3">
        <f t="shared" si="4"/>
        <v>264</v>
      </c>
      <c r="B266" s="6">
        <v>160</v>
      </c>
      <c r="C266" s="6">
        <v>3</v>
      </c>
      <c r="D266" s="6">
        <v>3</v>
      </c>
      <c r="E266" s="6" t="s">
        <v>592</v>
      </c>
    </row>
    <row r="267" spans="1:5">
      <c r="A267" s="3">
        <f t="shared" si="4"/>
        <v>265</v>
      </c>
      <c r="B267" s="6">
        <v>160</v>
      </c>
      <c r="C267" s="6">
        <v>4</v>
      </c>
      <c r="D267" s="6">
        <v>4</v>
      </c>
      <c r="E267" s="6" t="s">
        <v>594</v>
      </c>
    </row>
    <row r="268" spans="1:5">
      <c r="A268" s="3">
        <f t="shared" si="4"/>
        <v>266</v>
      </c>
      <c r="B268" s="6">
        <v>160</v>
      </c>
      <c r="C268" s="6">
        <v>5</v>
      </c>
      <c r="D268" s="6">
        <v>5</v>
      </c>
      <c r="E268" s="6" t="s">
        <v>596</v>
      </c>
    </row>
    <row r="269" spans="1:5">
      <c r="A269" s="3">
        <f t="shared" si="4"/>
        <v>267</v>
      </c>
      <c r="B269" s="6">
        <v>160</v>
      </c>
      <c r="C269" s="6">
        <v>6</v>
      </c>
      <c r="D269" s="6">
        <v>6</v>
      </c>
      <c r="E269" s="6" t="s">
        <v>598</v>
      </c>
    </row>
    <row r="270" spans="1:5">
      <c r="A270" s="3">
        <f t="shared" si="4"/>
        <v>268</v>
      </c>
      <c r="B270" s="6">
        <v>160</v>
      </c>
      <c r="C270" s="6">
        <v>7</v>
      </c>
      <c r="D270" s="6">
        <v>7</v>
      </c>
      <c r="E270" s="6" t="s">
        <v>600</v>
      </c>
    </row>
    <row r="271" spans="1:5">
      <c r="A271" s="3">
        <f t="shared" si="4"/>
        <v>269</v>
      </c>
      <c r="B271" s="6">
        <v>160</v>
      </c>
      <c r="C271" s="6">
        <v>8</v>
      </c>
      <c r="D271" s="6">
        <v>8</v>
      </c>
      <c r="E271" s="6" t="s">
        <v>602</v>
      </c>
    </row>
    <row r="272" spans="1:5">
      <c r="A272" s="3">
        <f t="shared" si="4"/>
        <v>270</v>
      </c>
      <c r="B272" s="6">
        <v>160</v>
      </c>
      <c r="C272" s="6">
        <v>9</v>
      </c>
      <c r="D272" s="6">
        <v>9</v>
      </c>
      <c r="E272" s="6" t="s">
        <v>604</v>
      </c>
    </row>
    <row r="273" spans="1:5">
      <c r="A273" s="3">
        <f t="shared" si="4"/>
        <v>271</v>
      </c>
      <c r="B273" s="6">
        <v>160</v>
      </c>
      <c r="C273" s="6">
        <v>10</v>
      </c>
      <c r="D273" s="6">
        <v>10</v>
      </c>
      <c r="E273" s="6" t="s">
        <v>606</v>
      </c>
    </row>
    <row r="274" spans="1:5">
      <c r="A274" s="3">
        <f t="shared" si="4"/>
        <v>272</v>
      </c>
      <c r="B274" s="6">
        <v>160</v>
      </c>
      <c r="C274" s="6">
        <v>11</v>
      </c>
      <c r="D274" s="6">
        <v>11</v>
      </c>
      <c r="E274" s="6" t="s">
        <v>608</v>
      </c>
    </row>
    <row r="275" spans="1:5">
      <c r="A275" s="3">
        <f t="shared" si="4"/>
        <v>273</v>
      </c>
      <c r="B275" s="6">
        <v>160</v>
      </c>
      <c r="C275" s="6">
        <v>12</v>
      </c>
      <c r="D275" s="6">
        <v>12</v>
      </c>
      <c r="E275" s="6" t="s">
        <v>610</v>
      </c>
    </row>
    <row r="276" spans="1:5">
      <c r="A276" s="3">
        <f t="shared" si="4"/>
        <v>274</v>
      </c>
      <c r="B276" s="6">
        <v>160</v>
      </c>
      <c r="C276" s="6">
        <v>13</v>
      </c>
      <c r="D276" s="6">
        <v>13</v>
      </c>
      <c r="E276" s="6" t="s">
        <v>612</v>
      </c>
    </row>
    <row r="277" spans="1:5">
      <c r="A277" s="3">
        <f t="shared" si="4"/>
        <v>275</v>
      </c>
      <c r="B277" s="6">
        <v>160</v>
      </c>
      <c r="C277" s="6">
        <v>14</v>
      </c>
      <c r="D277" s="6">
        <v>14</v>
      </c>
      <c r="E277" s="6" t="s">
        <v>614</v>
      </c>
    </row>
    <row r="278" spans="1:5">
      <c r="A278" s="3">
        <f t="shared" si="4"/>
        <v>276</v>
      </c>
      <c r="B278" s="6">
        <v>160</v>
      </c>
      <c r="C278" s="6">
        <v>15</v>
      </c>
      <c r="D278" s="6">
        <v>15</v>
      </c>
      <c r="E278" s="6" t="s">
        <v>616</v>
      </c>
    </row>
    <row r="279" spans="1:5">
      <c r="A279" s="3">
        <f t="shared" si="4"/>
        <v>277</v>
      </c>
      <c r="B279" s="6">
        <v>162</v>
      </c>
      <c r="C279" s="6">
        <v>0</v>
      </c>
      <c r="D279" s="3">
        <v>4</v>
      </c>
      <c r="E279" s="6" t="s">
        <v>121</v>
      </c>
    </row>
    <row r="280" spans="1:5">
      <c r="A280" s="3">
        <f t="shared" si="4"/>
        <v>278</v>
      </c>
      <c r="B280" s="6">
        <v>162</v>
      </c>
      <c r="C280" s="6">
        <v>0</v>
      </c>
      <c r="D280" s="3">
        <v>8</v>
      </c>
      <c r="E280" s="6" t="s">
        <v>121</v>
      </c>
    </row>
    <row r="281" spans="1:5">
      <c r="A281" s="3">
        <f t="shared" si="4"/>
        <v>279</v>
      </c>
      <c r="B281" s="5">
        <v>162</v>
      </c>
      <c r="C281" s="5">
        <v>1</v>
      </c>
      <c r="D281" s="5">
        <v>5</v>
      </c>
      <c r="E281" s="5" t="s">
        <v>126</v>
      </c>
    </row>
    <row r="282" spans="1:5">
      <c r="A282" s="3">
        <f t="shared" si="4"/>
        <v>280</v>
      </c>
      <c r="B282" s="5">
        <v>162</v>
      </c>
      <c r="C282" s="5">
        <v>1</v>
      </c>
      <c r="D282" s="5">
        <v>9</v>
      </c>
      <c r="E282" s="5" t="s">
        <v>126</v>
      </c>
    </row>
    <row r="283" spans="1:5">
      <c r="A283" s="3">
        <f t="shared" si="4"/>
        <v>281</v>
      </c>
      <c r="B283" s="6">
        <v>164</v>
      </c>
      <c r="C283" s="6">
        <v>0</v>
      </c>
      <c r="D283" s="5">
        <v>1</v>
      </c>
      <c r="E283" s="6" t="s">
        <v>530</v>
      </c>
    </row>
    <row r="284" spans="1:5">
      <c r="A284" s="3">
        <f t="shared" si="4"/>
        <v>282</v>
      </c>
      <c r="B284" s="6">
        <v>164</v>
      </c>
      <c r="C284" s="6">
        <v>0</v>
      </c>
      <c r="D284" s="5">
        <v>2</v>
      </c>
      <c r="E284" s="6" t="s">
        <v>530</v>
      </c>
    </row>
    <row r="285" spans="1:5">
      <c r="A285" s="3">
        <f t="shared" si="4"/>
        <v>283</v>
      </c>
      <c r="B285" s="6">
        <v>164</v>
      </c>
      <c r="C285" s="6">
        <v>0</v>
      </c>
      <c r="D285" s="5">
        <v>3</v>
      </c>
      <c r="E285" s="6" t="s">
        <v>530</v>
      </c>
    </row>
    <row r="286" spans="1:5">
      <c r="A286" s="3">
        <f t="shared" si="4"/>
        <v>284</v>
      </c>
      <c r="B286" s="6">
        <v>164</v>
      </c>
      <c r="C286" s="6">
        <v>0</v>
      </c>
      <c r="D286" s="5">
        <v>4</v>
      </c>
      <c r="E286" s="6" t="s">
        <v>530</v>
      </c>
    </row>
    <row r="287" spans="1:5">
      <c r="A287" s="3">
        <f t="shared" si="4"/>
        <v>285</v>
      </c>
      <c r="B287" s="6">
        <v>164</v>
      </c>
      <c r="C287" s="6">
        <v>0</v>
      </c>
      <c r="D287" s="5">
        <v>5</v>
      </c>
      <c r="E287" s="6" t="s">
        <v>530</v>
      </c>
    </row>
    <row r="288" spans="1:5">
      <c r="A288" s="3">
        <f t="shared" si="4"/>
        <v>286</v>
      </c>
      <c r="B288" s="6">
        <v>164</v>
      </c>
      <c r="C288" s="6">
        <v>0</v>
      </c>
      <c r="D288" s="5">
        <v>6</v>
      </c>
      <c r="E288" s="6" t="s">
        <v>530</v>
      </c>
    </row>
    <row r="289" spans="1:5">
      <c r="A289" s="3">
        <f t="shared" si="4"/>
        <v>287</v>
      </c>
      <c r="B289" s="6">
        <v>164</v>
      </c>
      <c r="C289" s="6">
        <v>0</v>
      </c>
      <c r="D289" s="5">
        <v>7</v>
      </c>
      <c r="E289" s="6" t="s">
        <v>530</v>
      </c>
    </row>
    <row r="290" spans="1:5">
      <c r="A290" s="3">
        <f t="shared" si="4"/>
        <v>288</v>
      </c>
      <c r="B290" s="6">
        <v>168</v>
      </c>
      <c r="C290" s="6">
        <v>0</v>
      </c>
      <c r="D290" s="5">
        <v>0</v>
      </c>
      <c r="E290" s="6" t="s">
        <v>628</v>
      </c>
    </row>
    <row r="291" spans="1:5">
      <c r="A291" s="3">
        <f t="shared" si="4"/>
        <v>289</v>
      </c>
      <c r="B291" s="6">
        <v>171</v>
      </c>
      <c r="C291" s="6">
        <v>0</v>
      </c>
      <c r="D291" s="5">
        <v>0</v>
      </c>
      <c r="E291" s="6" t="s">
        <v>264</v>
      </c>
    </row>
    <row r="292" spans="1:5">
      <c r="A292" s="3">
        <f t="shared" si="4"/>
        <v>290</v>
      </c>
      <c r="B292" s="6">
        <v>171</v>
      </c>
      <c r="C292" s="6">
        <v>1</v>
      </c>
      <c r="D292" s="6">
        <v>1</v>
      </c>
      <c r="E292" s="6" t="s">
        <v>269</v>
      </c>
    </row>
    <row r="293" spans="1:5">
      <c r="A293" s="3">
        <f t="shared" si="4"/>
        <v>291</v>
      </c>
      <c r="B293" s="6">
        <v>171</v>
      </c>
      <c r="C293" s="6">
        <v>2</v>
      </c>
      <c r="D293" s="6">
        <v>2</v>
      </c>
      <c r="E293" s="6" t="s">
        <v>274</v>
      </c>
    </row>
    <row r="294" spans="1:5">
      <c r="A294" s="3">
        <f t="shared" si="4"/>
        <v>292</v>
      </c>
      <c r="B294" s="6">
        <v>171</v>
      </c>
      <c r="C294" s="6">
        <v>3</v>
      </c>
      <c r="D294" s="6">
        <v>3</v>
      </c>
      <c r="E294" s="6" t="s">
        <v>279</v>
      </c>
    </row>
    <row r="295" spans="1:5">
      <c r="A295" s="3">
        <f t="shared" si="4"/>
        <v>293</v>
      </c>
      <c r="B295" s="6">
        <v>171</v>
      </c>
      <c r="C295" s="6">
        <v>4</v>
      </c>
      <c r="D295" s="6">
        <v>4</v>
      </c>
      <c r="E295" s="6" t="s">
        <v>284</v>
      </c>
    </row>
    <row r="296" spans="1:5">
      <c r="A296" s="3">
        <f t="shared" si="4"/>
        <v>294</v>
      </c>
      <c r="B296" s="6">
        <v>171</v>
      </c>
      <c r="C296" s="6">
        <v>5</v>
      </c>
      <c r="D296" s="6">
        <v>5</v>
      </c>
      <c r="E296" s="6" t="s">
        <v>289</v>
      </c>
    </row>
    <row r="297" spans="1:5">
      <c r="A297" s="3">
        <f t="shared" si="4"/>
        <v>295</v>
      </c>
      <c r="B297" s="6">
        <v>171</v>
      </c>
      <c r="C297" s="6">
        <v>6</v>
      </c>
      <c r="D297" s="6">
        <v>6</v>
      </c>
      <c r="E297" s="6" t="s">
        <v>294</v>
      </c>
    </row>
    <row r="298" spans="1:5">
      <c r="A298" s="3">
        <f t="shared" si="4"/>
        <v>296</v>
      </c>
      <c r="B298" s="6">
        <v>171</v>
      </c>
      <c r="C298" s="6">
        <v>7</v>
      </c>
      <c r="D298" s="6">
        <v>7</v>
      </c>
      <c r="E298" s="6" t="s">
        <v>299</v>
      </c>
    </row>
    <row r="299" spans="1:5">
      <c r="A299" s="3">
        <f t="shared" si="4"/>
        <v>297</v>
      </c>
      <c r="B299" s="6">
        <v>171</v>
      </c>
      <c r="C299" s="6">
        <v>8</v>
      </c>
      <c r="D299" s="6">
        <v>8</v>
      </c>
      <c r="E299" s="6" t="s">
        <v>304</v>
      </c>
    </row>
    <row r="300" spans="1:5">
      <c r="A300" s="3">
        <f t="shared" si="4"/>
        <v>298</v>
      </c>
      <c r="B300" s="6">
        <v>171</v>
      </c>
      <c r="C300" s="6">
        <v>9</v>
      </c>
      <c r="D300" s="6">
        <v>9</v>
      </c>
      <c r="E300" s="6" t="s">
        <v>309</v>
      </c>
    </row>
    <row r="301" spans="1:5">
      <c r="A301" s="3">
        <f t="shared" si="4"/>
        <v>299</v>
      </c>
      <c r="B301" s="6">
        <v>171</v>
      </c>
      <c r="C301" s="6">
        <v>10</v>
      </c>
      <c r="D301" s="6">
        <v>10</v>
      </c>
      <c r="E301" s="6" t="s">
        <v>314</v>
      </c>
    </row>
    <row r="302" spans="1:5">
      <c r="A302" s="3">
        <f t="shared" si="4"/>
        <v>300</v>
      </c>
      <c r="B302" s="6">
        <v>171</v>
      </c>
      <c r="C302" s="6">
        <v>11</v>
      </c>
      <c r="D302" s="6">
        <v>11</v>
      </c>
      <c r="E302" s="6" t="s">
        <v>318</v>
      </c>
    </row>
    <row r="303" spans="1:5">
      <c r="A303" s="3">
        <f t="shared" si="4"/>
        <v>301</v>
      </c>
      <c r="B303" s="6">
        <v>171</v>
      </c>
      <c r="C303" s="6">
        <v>12</v>
      </c>
      <c r="D303" s="6">
        <v>12</v>
      </c>
      <c r="E303" s="6" t="s">
        <v>323</v>
      </c>
    </row>
    <row r="304" spans="1:5">
      <c r="A304" s="3">
        <f t="shared" si="4"/>
        <v>302</v>
      </c>
      <c r="B304" s="6">
        <v>171</v>
      </c>
      <c r="C304" s="6">
        <v>13</v>
      </c>
      <c r="D304" s="6">
        <v>13</v>
      </c>
      <c r="E304" s="6" t="s">
        <v>328</v>
      </c>
    </row>
    <row r="305" spans="1:5">
      <c r="A305" s="3">
        <f t="shared" si="4"/>
        <v>303</v>
      </c>
      <c r="B305" s="6">
        <v>171</v>
      </c>
      <c r="C305" s="6">
        <v>14</v>
      </c>
      <c r="D305" s="6">
        <v>14</v>
      </c>
      <c r="E305" s="6" t="s">
        <v>333</v>
      </c>
    </row>
    <row r="306" spans="1:5">
      <c r="A306" s="3">
        <f t="shared" si="4"/>
        <v>304</v>
      </c>
      <c r="B306" s="6">
        <v>171</v>
      </c>
      <c r="C306" s="6">
        <v>15</v>
      </c>
      <c r="D306" s="6">
        <v>15</v>
      </c>
      <c r="E306" s="6" t="s">
        <v>338</v>
      </c>
    </row>
    <row r="307" spans="1:5">
      <c r="A307" s="3">
        <f t="shared" si="4"/>
        <v>305</v>
      </c>
      <c r="B307" s="6">
        <v>251</v>
      </c>
      <c r="C307" s="6">
        <v>0</v>
      </c>
      <c r="D307" s="6">
        <v>0</v>
      </c>
      <c r="E307" s="6" t="s">
        <v>532</v>
      </c>
    </row>
    <row r="308" spans="1:5">
      <c r="A308" s="3">
        <f t="shared" si="4"/>
        <v>306</v>
      </c>
      <c r="B308" s="6">
        <v>251</v>
      </c>
      <c r="C308" s="6">
        <v>1</v>
      </c>
      <c r="D308" s="6">
        <v>1</v>
      </c>
      <c r="E308" s="6" t="s">
        <v>534</v>
      </c>
    </row>
    <row r="309" spans="1:5">
      <c r="A309" s="3">
        <f t="shared" si="4"/>
        <v>307</v>
      </c>
      <c r="B309" s="6">
        <v>251</v>
      </c>
      <c r="C309" s="6">
        <v>2</v>
      </c>
      <c r="D309" s="6">
        <v>2</v>
      </c>
      <c r="E309" s="6" t="s">
        <v>536</v>
      </c>
    </row>
    <row r="310" spans="1:5">
      <c r="A310" s="3">
        <f t="shared" si="4"/>
        <v>308</v>
      </c>
      <c r="B310" s="6">
        <v>251</v>
      </c>
      <c r="C310" s="6">
        <v>3</v>
      </c>
      <c r="D310" s="6">
        <v>3</v>
      </c>
      <c r="E310" s="6" t="s">
        <v>538</v>
      </c>
    </row>
    <row r="311" spans="1:5">
      <c r="A311" s="3">
        <f t="shared" si="4"/>
        <v>309</v>
      </c>
      <c r="B311" s="6">
        <v>251</v>
      </c>
      <c r="C311" s="6">
        <v>4</v>
      </c>
      <c r="D311" s="6">
        <v>4</v>
      </c>
      <c r="E311" s="6" t="s">
        <v>540</v>
      </c>
    </row>
    <row r="312" spans="1:5">
      <c r="A312" s="3">
        <f t="shared" si="4"/>
        <v>310</v>
      </c>
      <c r="B312" s="6">
        <v>251</v>
      </c>
      <c r="C312" s="6">
        <v>5</v>
      </c>
      <c r="D312" s="6">
        <v>5</v>
      </c>
      <c r="E312" s="6" t="s">
        <v>542</v>
      </c>
    </row>
    <row r="313" spans="1:5">
      <c r="A313" s="3">
        <f t="shared" si="4"/>
        <v>311</v>
      </c>
      <c r="B313" s="6">
        <v>251</v>
      </c>
      <c r="C313" s="6">
        <v>6</v>
      </c>
      <c r="D313" s="6">
        <v>6</v>
      </c>
      <c r="E313" s="6" t="s">
        <v>544</v>
      </c>
    </row>
    <row r="314" spans="1:5">
      <c r="A314" s="3">
        <f t="shared" si="4"/>
        <v>312</v>
      </c>
      <c r="B314" s="6">
        <v>251</v>
      </c>
      <c r="C314" s="6">
        <v>7</v>
      </c>
      <c r="D314" s="6">
        <v>7</v>
      </c>
      <c r="E314" s="6" t="s">
        <v>546</v>
      </c>
    </row>
    <row r="315" spans="1:5">
      <c r="A315" s="3">
        <f t="shared" si="4"/>
        <v>313</v>
      </c>
      <c r="B315" s="6">
        <v>251</v>
      </c>
      <c r="C315" s="6">
        <v>8</v>
      </c>
      <c r="D315" s="6">
        <v>8</v>
      </c>
      <c r="E315" s="6" t="s">
        <v>548</v>
      </c>
    </row>
    <row r="316" spans="1:5">
      <c r="A316" s="3">
        <f t="shared" si="4"/>
        <v>314</v>
      </c>
      <c r="B316" s="6">
        <v>251</v>
      </c>
      <c r="C316" s="6">
        <v>9</v>
      </c>
      <c r="D316" s="6">
        <v>9</v>
      </c>
      <c r="E316" s="6" t="s">
        <v>550</v>
      </c>
    </row>
    <row r="317" spans="1:5">
      <c r="A317" s="3">
        <f t="shared" si="4"/>
        <v>315</v>
      </c>
      <c r="B317" s="6">
        <v>251</v>
      </c>
      <c r="C317" s="6">
        <v>10</v>
      </c>
      <c r="D317" s="6">
        <v>10</v>
      </c>
      <c r="E317" s="6" t="s">
        <v>552</v>
      </c>
    </row>
    <row r="318" spans="1:5">
      <c r="A318" s="3">
        <f t="shared" si="4"/>
        <v>316</v>
      </c>
      <c r="B318" s="6">
        <v>251</v>
      </c>
      <c r="C318" s="6">
        <v>11</v>
      </c>
      <c r="D318" s="6">
        <v>11</v>
      </c>
      <c r="E318" s="6" t="s">
        <v>554</v>
      </c>
    </row>
    <row r="319" spans="1:5">
      <c r="A319" s="3">
        <f t="shared" si="4"/>
        <v>317</v>
      </c>
      <c r="B319" s="6">
        <v>251</v>
      </c>
      <c r="C319" s="6">
        <v>12</v>
      </c>
      <c r="D319" s="6">
        <v>12</v>
      </c>
      <c r="E319" s="6" t="s">
        <v>556</v>
      </c>
    </row>
    <row r="320" spans="1:5">
      <c r="A320" s="3">
        <f t="shared" si="4"/>
        <v>318</v>
      </c>
      <c r="B320" s="6">
        <v>251</v>
      </c>
      <c r="C320" s="6">
        <v>13</v>
      </c>
      <c r="D320" s="6">
        <v>13</v>
      </c>
      <c r="E320" s="6" t="s">
        <v>558</v>
      </c>
    </row>
    <row r="321" spans="1:5">
      <c r="A321" s="3">
        <f t="shared" si="4"/>
        <v>319</v>
      </c>
      <c r="B321" s="6">
        <v>251</v>
      </c>
      <c r="C321" s="6">
        <v>14</v>
      </c>
      <c r="D321" s="6">
        <v>14</v>
      </c>
      <c r="E321" s="6" t="s">
        <v>560</v>
      </c>
    </row>
    <row r="322" spans="1:5">
      <c r="A322" s="3">
        <f t="shared" si="4"/>
        <v>320</v>
      </c>
      <c r="B322" s="6">
        <v>251</v>
      </c>
      <c r="C322" s="6">
        <v>15</v>
      </c>
      <c r="D322" s="6">
        <v>15</v>
      </c>
      <c r="E322" s="6" t="s">
        <v>562</v>
      </c>
    </row>
  </sheetData>
  <sortState ref="A3:E317">
    <sortCondition ref="B3:B317"/>
  </sortState>
  <phoneticPr fontId="19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1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/>
  <sheetData>
    <row r="1" spans="1:10">
      <c r="A1" t="s">
        <v>658</v>
      </c>
      <c r="B1" t="s">
        <v>1112</v>
      </c>
      <c r="C1" t="s">
        <v>1113</v>
      </c>
      <c r="D1" t="s">
        <v>1114</v>
      </c>
      <c r="E1" t="s">
        <v>1115</v>
      </c>
      <c r="F1" t="s">
        <v>1116</v>
      </c>
      <c r="G1" t="s">
        <v>1117</v>
      </c>
      <c r="H1" t="s">
        <v>1118</v>
      </c>
      <c r="I1" t="s">
        <v>1119</v>
      </c>
      <c r="J1" t="s">
        <v>647</v>
      </c>
    </row>
    <row r="2" spans="1:10">
      <c r="A2" t="s">
        <v>658</v>
      </c>
      <c r="B2" t="s">
        <v>1120</v>
      </c>
      <c r="C2" t="s">
        <v>1121</v>
      </c>
      <c r="D2" t="s">
        <v>1122</v>
      </c>
      <c r="E2" t="s">
        <v>1123</v>
      </c>
      <c r="F2" t="s">
        <v>1124</v>
      </c>
      <c r="G2" t="s">
        <v>1125</v>
      </c>
      <c r="H2" t="s">
        <v>1126</v>
      </c>
      <c r="I2" t="s">
        <v>1127</v>
      </c>
      <c r="J2" t="s">
        <v>662</v>
      </c>
    </row>
    <row r="3" spans="1:10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1128</v>
      </c>
    </row>
    <row r="4" spans="1:10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1129</v>
      </c>
    </row>
    <row r="5" spans="1:10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1130</v>
      </c>
    </row>
    <row r="6" spans="1:10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1131</v>
      </c>
    </row>
    <row r="7" spans="1:10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1132</v>
      </c>
    </row>
    <row r="8" spans="1:10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1133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7"/>
  <sheetViews>
    <sheetView workbookViewId="0">
      <pane xSplit="21" ySplit="2" topLeftCell="V3" activePane="bottomRight" state="frozen"/>
      <selection pane="topRight"/>
      <selection pane="bottomLeft"/>
      <selection pane="bottomRight" activeCell="N30" sqref="N30"/>
    </sheetView>
  </sheetViews>
  <sheetFormatPr defaultColWidth="9" defaultRowHeight="14.25"/>
  <cols>
    <col min="2" max="2" width="9" style="18"/>
    <col min="4" max="4" width="9.125" style="18" customWidth="1"/>
    <col min="8" max="8" width="9" style="18"/>
    <col min="9" max="9" width="19.25" style="18" bestFit="1" customWidth="1"/>
    <col min="10" max="13" width="9" style="11" customWidth="1"/>
    <col min="14" max="14" width="9" style="95" customWidth="1"/>
    <col min="15" max="15" width="9" style="20"/>
    <col min="16" max="16" width="9" style="69"/>
    <col min="17" max="17" width="9" style="11" customWidth="1"/>
    <col min="18" max="18" width="9" style="95" customWidth="1"/>
    <col min="19" max="19" width="9" style="43"/>
    <col min="21" max="21" width="9" style="7"/>
    <col min="22" max="22" width="9" style="96"/>
    <col min="23" max="26" width="9" style="69"/>
  </cols>
  <sheetData>
    <row r="1" spans="1:34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11" t="s">
        <v>1382</v>
      </c>
      <c r="Q1" s="101" t="s">
        <v>652</v>
      </c>
      <c r="R1" s="103" t="s">
        <v>653</v>
      </c>
      <c r="S1" s="110" t="s">
        <v>654</v>
      </c>
      <c r="T1" s="98" t="s">
        <v>67</v>
      </c>
      <c r="U1" s="111" t="s">
        <v>655</v>
      </c>
      <c r="V1" s="104" t="s">
        <v>656</v>
      </c>
      <c r="W1" s="111">
        <v>0</v>
      </c>
      <c r="X1" s="69">
        <f>MAX(W:W)</f>
        <v>64</v>
      </c>
      <c r="Y1" s="111">
        <f>COUNT(block!C:C)</f>
        <v>185</v>
      </c>
      <c r="Z1" s="111" t="s">
        <v>1289</v>
      </c>
      <c r="AB1" s="193" t="s">
        <v>1</v>
      </c>
      <c r="AC1" s="193"/>
      <c r="AD1" s="193"/>
      <c r="AE1" s="193"/>
      <c r="AF1" s="193"/>
      <c r="AG1" s="193"/>
      <c r="AH1" s="193"/>
    </row>
    <row r="2" spans="1:34">
      <c r="A2" t="s">
        <v>657</v>
      </c>
      <c r="B2" s="18" t="s">
        <v>55</v>
      </c>
      <c r="C2" s="84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Q2" s="105"/>
      <c r="R2" s="107"/>
      <c r="S2" s="112"/>
      <c r="T2" s="46" t="s">
        <v>665</v>
      </c>
      <c r="U2" s="113"/>
      <c r="V2" s="114"/>
      <c r="W2" s="69" t="s">
        <v>55</v>
      </c>
      <c r="X2" s="69" t="s">
        <v>666</v>
      </c>
      <c r="AB2" s="13" t="s">
        <v>9</v>
      </c>
      <c r="AC2" s="13" t="s">
        <v>667</v>
      </c>
      <c r="AD2" t="s">
        <v>668</v>
      </c>
      <c r="AE2" t="s">
        <v>669</v>
      </c>
      <c r="AF2" t="s">
        <v>59</v>
      </c>
      <c r="AG2" t="s">
        <v>670</v>
      </c>
      <c r="AH2" t="s">
        <v>671</v>
      </c>
    </row>
    <row r="3" spans="1:34">
      <c r="A3">
        <f>ROW()-2</f>
        <v>1</v>
      </c>
      <c r="B3" s="18">
        <f>_xlfn.NUMBERVALUE(CONCATENATE(1,IF(LEN(E3)=1,"00"&amp;E3,IF(LEN(E3)=2,"0"&amp;E3,E3)),IF(LEN(F3)=1,"0"&amp;F3,F3)))</f>
        <v>100100</v>
      </c>
      <c r="C3" s="18">
        <f>_xlfn.NUMBERVALUE(CONCATENATE(O3,G3,IF(LEN(S3)=1,"0"&amp;S3,S3)))</f>
        <v>1110</v>
      </c>
      <c r="D3" s="18">
        <f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>K3*64</f>
        <v>0</v>
      </c>
      <c r="N3" s="109">
        <v>0</v>
      </c>
      <c r="O3" s="71">
        <v>1</v>
      </c>
      <c r="P3" s="19" t="s">
        <v>1363</v>
      </c>
      <c r="Q3" s="11" t="str">
        <f>VLOOKUP(O3,方块表_二级标签,3,1)</f>
        <v>set:items.json image:block_1</v>
      </c>
      <c r="R3" s="11" t="str">
        <f>VLOOKUP(O3,方块表_二级标签,6,1)</f>
        <v>block_tag_1</v>
      </c>
      <c r="S3" s="30">
        <v>10</v>
      </c>
      <c r="U3" s="127" t="s">
        <v>73</v>
      </c>
      <c r="V3" s="96" t="str">
        <f>I3</f>
        <v>石头</v>
      </c>
      <c r="W3" s="69">
        <f>IF(Y3&lt;&gt;0,COUNT($W$1:W2))</f>
        <v>1</v>
      </c>
      <c r="X3" s="69">
        <f>COUNTIF($E$3:E3,E3)</f>
        <v>1</v>
      </c>
      <c r="Y3" s="69">
        <f>IF(X3=1,E3,0)</f>
        <v>1</v>
      </c>
      <c r="Z3" s="69">
        <v>1</v>
      </c>
      <c r="AB3" s="13">
        <v>1</v>
      </c>
      <c r="AC3" t="s">
        <v>672</v>
      </c>
      <c r="AD3" t="s">
        <v>673</v>
      </c>
      <c r="AE3" t="s">
        <v>21</v>
      </c>
      <c r="AF3" t="s">
        <v>674</v>
      </c>
      <c r="AG3" t="s">
        <v>675</v>
      </c>
      <c r="AH3">
        <f>COUNTIF(O:O,AB3)</f>
        <v>38</v>
      </c>
    </row>
    <row r="4" spans="1:34">
      <c r="A4">
        <f>ROW()-2</f>
        <v>2</v>
      </c>
      <c r="B4" s="18">
        <f>_xlfn.NUMBERVALUE(CONCATENATE(1,IF(LEN(E4)=1,"00"&amp;E4,IF(LEN(E4)=2,"0"&amp;E4,E4)),IF(LEN(F4)=1,"0"&amp;F4,F4)))</f>
        <v>101200</v>
      </c>
      <c r="C4" s="18">
        <f>_xlfn.NUMBERVALUE(CONCATENATE(O4,G4,IF(LEN(S4)=1,"0"&amp;S4,S4)))</f>
        <v>1111</v>
      </c>
      <c r="D4" s="18">
        <f>_xlfn.NUMBERVALUE(CONCATENATE(G4,IF(LEN(E4)=1,"00"&amp;E4,IF(LEN(E4)=2,"0"&amp;E4,E4)),IF(LEN(F4)=1,"0"&amp;F4,F4)))</f>
        <v>101200</v>
      </c>
      <c r="E4" s="1">
        <v>12</v>
      </c>
      <c r="F4" s="1">
        <v>0</v>
      </c>
      <c r="G4" s="1">
        <v>1</v>
      </c>
      <c r="H4" s="18">
        <f>$H$2</f>
        <v>0.1</v>
      </c>
      <c r="I4" s="20" t="s">
        <v>92</v>
      </c>
      <c r="J4" s="134">
        <v>0</v>
      </c>
      <c r="K4" s="134">
        <v>0</v>
      </c>
      <c r="L4" s="134">
        <v>0</v>
      </c>
      <c r="M4" s="134">
        <f>K4*64</f>
        <v>0</v>
      </c>
      <c r="N4" s="135">
        <v>0</v>
      </c>
      <c r="O4" s="71">
        <v>1</v>
      </c>
      <c r="P4" s="19" t="s">
        <v>1363</v>
      </c>
      <c r="Q4" s="11" t="str">
        <f>VLOOKUP(O4,方块表_二级标签,3,1)</f>
        <v>set:items.json image:block_1</v>
      </c>
      <c r="R4" s="11" t="str">
        <f>VLOOKUP(O4,方块表_二级标签,6,1)</f>
        <v>block_tag_1</v>
      </c>
      <c r="S4" s="30">
        <v>11</v>
      </c>
      <c r="U4" s="127" t="s">
        <v>73</v>
      </c>
      <c r="V4" s="96" t="str">
        <f>I4</f>
        <v>沙子</v>
      </c>
      <c r="W4" s="69">
        <f>IF(Y4&lt;&gt;0,COUNT($W$1:W3))</f>
        <v>2</v>
      </c>
      <c r="X4" s="69">
        <f>COUNTIF($E$3:E5,E5)</f>
        <v>1</v>
      </c>
      <c r="Y4" s="69">
        <f>IF(X4=1,E5,0)</f>
        <v>4</v>
      </c>
      <c r="Z4" s="69">
        <v>1</v>
      </c>
      <c r="AB4" s="13">
        <v>2</v>
      </c>
      <c r="AC4" t="s">
        <v>676</v>
      </c>
      <c r="AD4" t="s">
        <v>677</v>
      </c>
      <c r="AE4" t="s">
        <v>39</v>
      </c>
      <c r="AF4" t="s">
        <v>678</v>
      </c>
      <c r="AG4" t="s">
        <v>679</v>
      </c>
      <c r="AH4">
        <f>COUNTIF(O:O,AB4)</f>
        <v>32</v>
      </c>
    </row>
    <row r="5" spans="1:34">
      <c r="A5">
        <f>ROW()-2</f>
        <v>3</v>
      </c>
      <c r="B5" s="18">
        <f>_xlfn.NUMBERVALUE(CONCATENATE(1,IF(LEN(E5)=1,"00"&amp;E5,IF(LEN(E5)=2,"0"&amp;E5,E5)),IF(LEN(F5)=1,"0"&amp;F5,F5)))</f>
        <v>100400</v>
      </c>
      <c r="C5" s="18">
        <f>_xlfn.NUMBERVALUE(CONCATENATE(O5,G5,IF(LEN(S5)=1,"0"&amp;S5,S5)))</f>
        <v>1112</v>
      </c>
      <c r="D5" s="18">
        <f>_xlfn.NUMBERVALUE(CONCATENATE(G5,IF(LEN(E5)=1,"00"&amp;E5,IF(LEN(E5)=2,"0"&amp;E5,E5)),IF(LEN(F5)=1,"0"&amp;F5,F5)))</f>
        <v>100400</v>
      </c>
      <c r="E5" s="1">
        <v>4</v>
      </c>
      <c r="F5" s="1">
        <v>0</v>
      </c>
      <c r="G5" s="1">
        <v>1</v>
      </c>
      <c r="H5" s="18">
        <f>$H$2</f>
        <v>0.1</v>
      </c>
      <c r="I5" s="20" t="s">
        <v>86</v>
      </c>
      <c r="J5" s="11">
        <f>VLOOKUP($G5,经济表_方块价格积分,J$2,1)</f>
        <v>2</v>
      </c>
      <c r="K5" s="11">
        <f>VLOOKUP($G5,经济表_方块价格积分,K$2,1)</f>
        <v>2</v>
      </c>
      <c r="L5" s="11">
        <f>VLOOKUP($G5,经济表_方块价格积分,L$2,1)</f>
        <v>1</v>
      </c>
      <c r="M5" s="11">
        <f>K5*64</f>
        <v>128</v>
      </c>
      <c r="N5" s="95">
        <f>FLOOR(L5*64,1)+1</f>
        <v>65</v>
      </c>
      <c r="O5" s="71">
        <v>1</v>
      </c>
      <c r="P5" s="19" t="s">
        <v>1363</v>
      </c>
      <c r="Q5" s="11" t="str">
        <f>VLOOKUP(O5,方块表_二级标签,3,1)</f>
        <v>set:items.json image:block_1</v>
      </c>
      <c r="R5" s="11" t="str">
        <f>VLOOKUP(O5,方块表_二级标签,6,1)</f>
        <v>block_tag_1</v>
      </c>
      <c r="S5" s="30">
        <v>12</v>
      </c>
      <c r="U5" s="127" t="s">
        <v>73</v>
      </c>
      <c r="V5" s="96" t="str">
        <f>I5</f>
        <v>鹅卵石</v>
      </c>
      <c r="W5" s="69">
        <f>IF(Y5&lt;&gt;0,COUNT($W$1:W4))</f>
        <v>3</v>
      </c>
      <c r="X5" s="69">
        <f>COUNTIF($E$3:E6,E6)</f>
        <v>1</v>
      </c>
      <c r="Y5" s="69">
        <f>IF(X5=1,E6,0)</f>
        <v>2</v>
      </c>
      <c r="Z5" s="69">
        <v>1</v>
      </c>
      <c r="AB5" s="13">
        <v>3</v>
      </c>
      <c r="AC5" t="s">
        <v>26</v>
      </c>
      <c r="AD5" t="s">
        <v>680</v>
      </c>
      <c r="AE5" t="s">
        <v>681</v>
      </c>
      <c r="AF5" t="s">
        <v>682</v>
      </c>
      <c r="AG5" t="s">
        <v>683</v>
      </c>
      <c r="AH5">
        <f>COUNTIF(O:O,AB5)</f>
        <v>24</v>
      </c>
    </row>
    <row r="6" spans="1:34">
      <c r="A6">
        <f>ROW()-2</f>
        <v>4</v>
      </c>
      <c r="B6" s="18">
        <f>_xlfn.NUMBERVALUE(CONCATENATE(1,IF(LEN(E6)=1,"00"&amp;E6,IF(LEN(E6)=2,"0"&amp;E6,E6)),IF(LEN(F6)=1,"0"&amp;F6,F6)))</f>
        <v>100200</v>
      </c>
      <c r="C6" s="18">
        <f>_xlfn.NUMBERVALUE(CONCATENATE(O6,G6,IF(LEN(S6)=1,"0"&amp;S6,S6)))</f>
        <v>1121</v>
      </c>
      <c r="D6" s="18">
        <f>_xlfn.NUMBERVALUE(CONCATENATE(G6,IF(LEN(E6)=1,"00"&amp;E6,IF(LEN(E6)=2,"0"&amp;E6,E6)),IF(LEN(F6)=1,"0"&amp;F6,F6)))</f>
        <v>100200</v>
      </c>
      <c r="E6" s="1">
        <v>2</v>
      </c>
      <c r="F6" s="1">
        <v>0</v>
      </c>
      <c r="G6" s="1">
        <v>1</v>
      </c>
      <c r="H6" s="18">
        <f>$H$2</f>
        <v>0.1</v>
      </c>
      <c r="I6" s="20" t="s">
        <v>76</v>
      </c>
      <c r="J6" s="11">
        <f>VLOOKUP($G6,经济表_方块价格积分,J$2,1)</f>
        <v>2</v>
      </c>
      <c r="K6" s="11">
        <f>VLOOKUP($G6,经济表_方块价格积分,K$2,1)</f>
        <v>2</v>
      </c>
      <c r="L6" s="11">
        <f>VLOOKUP($G6,经济表_方块价格积分,L$2,1)</f>
        <v>1</v>
      </c>
      <c r="M6" s="11">
        <f>K6*64</f>
        <v>128</v>
      </c>
      <c r="N6" s="95">
        <f>FLOOR(L6*64,1)+1</f>
        <v>65</v>
      </c>
      <c r="O6" s="71">
        <v>1</v>
      </c>
      <c r="P6" s="19" t="s">
        <v>1363</v>
      </c>
      <c r="Q6" s="11" t="str">
        <f>VLOOKUP(O6,方块表_二级标签,3,1)</f>
        <v>set:items.json image:block_1</v>
      </c>
      <c r="R6" s="11" t="str">
        <f>VLOOKUP(O6,方块表_二级标签,6,1)</f>
        <v>block_tag_1</v>
      </c>
      <c r="S6" s="30">
        <v>21</v>
      </c>
      <c r="U6" s="127" t="s">
        <v>73</v>
      </c>
      <c r="V6" s="96" t="str">
        <f>I6</f>
        <v>草方块</v>
      </c>
      <c r="W6" s="69">
        <f>IF(Y6&lt;&gt;0,COUNT($W$1:W5))</f>
        <v>4</v>
      </c>
      <c r="X6" s="69">
        <f>COUNTIF($E$3:E7,E7)</f>
        <v>1</v>
      </c>
      <c r="Y6" s="69">
        <f>IF(X6=1,E7,0)</f>
        <v>3</v>
      </c>
      <c r="Z6" s="69">
        <v>1</v>
      </c>
      <c r="AB6" s="13">
        <v>4</v>
      </c>
      <c r="AC6" t="s">
        <v>684</v>
      </c>
      <c r="AD6" t="s">
        <v>685</v>
      </c>
      <c r="AE6" t="s">
        <v>34</v>
      </c>
      <c r="AF6" t="s">
        <v>155</v>
      </c>
      <c r="AG6" t="s">
        <v>686</v>
      </c>
      <c r="AH6">
        <f>COUNTIF(O:O,AB6)</f>
        <v>34</v>
      </c>
    </row>
    <row r="7" spans="1:34">
      <c r="A7">
        <f>ROW()-2</f>
        <v>5</v>
      </c>
      <c r="B7" s="18">
        <f>_xlfn.NUMBERVALUE(CONCATENATE(1,IF(LEN(E7)=1,"00"&amp;E7,IF(LEN(E7)=2,"0"&amp;E7,E7)),IF(LEN(F7)=1,"0"&amp;F7,F7)))</f>
        <v>100300</v>
      </c>
      <c r="C7" s="18">
        <f>_xlfn.NUMBERVALUE(CONCATENATE(O7,G7,IF(LEN(S7)=1,"0"&amp;S7,S7)))</f>
        <v>1122</v>
      </c>
      <c r="D7" s="18">
        <f>_xlfn.NUMBERVALUE(CONCATENATE(G7,IF(LEN(E7)=1,"00"&amp;E7,IF(LEN(E7)=2,"0"&amp;E7,E7)),IF(LEN(F7)=1,"0"&amp;F7,F7)))</f>
        <v>100300</v>
      </c>
      <c r="E7" s="1">
        <v>3</v>
      </c>
      <c r="F7" s="1">
        <v>0</v>
      </c>
      <c r="G7" s="1">
        <v>1</v>
      </c>
      <c r="H7" s="18">
        <f>$H$2</f>
        <v>0.1</v>
      </c>
      <c r="I7" s="20" t="s">
        <v>81</v>
      </c>
      <c r="J7" s="11">
        <f>VLOOKUP($G7,经济表_方块价格积分,J$2,1)</f>
        <v>2</v>
      </c>
      <c r="K7" s="11">
        <f>VLOOKUP($G7,经济表_方块价格积分,K$2,1)</f>
        <v>2</v>
      </c>
      <c r="L7" s="11">
        <f>VLOOKUP($G7,经济表_方块价格积分,L$2,1)</f>
        <v>1</v>
      </c>
      <c r="M7" s="11">
        <f>K7*64</f>
        <v>128</v>
      </c>
      <c r="N7" s="95">
        <f>FLOOR(L7*64,1)+1</f>
        <v>65</v>
      </c>
      <c r="O7" s="71">
        <v>1</v>
      </c>
      <c r="P7" s="19" t="s">
        <v>1363</v>
      </c>
      <c r="Q7" s="11" t="str">
        <f>VLOOKUP(O7,方块表_二级标签,3,1)</f>
        <v>set:items.json image:block_1</v>
      </c>
      <c r="R7" s="11" t="str">
        <f>VLOOKUP(O7,方块表_二级标签,6,1)</f>
        <v>block_tag_1</v>
      </c>
      <c r="S7" s="30">
        <v>22</v>
      </c>
      <c r="U7" s="127" t="s">
        <v>73</v>
      </c>
      <c r="V7" s="96" t="str">
        <f>I7</f>
        <v>泥土</v>
      </c>
      <c r="W7" s="69">
        <f>IF(Y7&lt;&gt;0,COUNT($W$1:W6))</f>
        <v>5</v>
      </c>
      <c r="X7" s="69">
        <f>COUNTIF($E$3:E7,E4)</f>
        <v>1</v>
      </c>
      <c r="Y7" s="69">
        <f>IF(X7=1,E4,0)</f>
        <v>12</v>
      </c>
      <c r="Z7" s="69">
        <v>1</v>
      </c>
      <c r="AB7" s="13">
        <v>5</v>
      </c>
      <c r="AC7" t="s">
        <v>687</v>
      </c>
      <c r="AD7" t="s">
        <v>688</v>
      </c>
      <c r="AE7" t="s">
        <v>40</v>
      </c>
      <c r="AF7" t="s">
        <v>689</v>
      </c>
      <c r="AG7" t="s">
        <v>690</v>
      </c>
      <c r="AH7">
        <f>COUNTIF(O:O,AB7)</f>
        <v>32</v>
      </c>
    </row>
    <row r="8" spans="1:34">
      <c r="A8">
        <f>ROW()-2</f>
        <v>6</v>
      </c>
      <c r="B8" s="18">
        <f>_xlfn.NUMBERVALUE(CONCATENATE(1,IF(LEN(E8)=1,"00"&amp;E8,IF(LEN(E8)=2,"0"&amp;E8,E8)),IF(LEN(F8)=1,"0"&amp;F8,F8)))</f>
        <v>101700</v>
      </c>
      <c r="C8" s="18">
        <f>_xlfn.NUMBERVALUE(CONCATENATE(O8,G8,IF(LEN(S8)=1,"0"&amp;S8,S8)))</f>
        <v>1141</v>
      </c>
      <c r="D8" s="18">
        <f>_xlfn.NUMBERVALUE(CONCATENATE(G8,IF(LEN(E8)=1,"00"&amp;E8,IF(LEN(E8)=2,"0"&amp;E8,E8)),IF(LEN(F8)=1,"0"&amp;F8,F8)))</f>
        <v>101700</v>
      </c>
      <c r="E8" s="1">
        <v>17</v>
      </c>
      <c r="F8" s="1">
        <v>0</v>
      </c>
      <c r="G8" s="1">
        <v>1</v>
      </c>
      <c r="H8" s="18">
        <f>$H$2</f>
        <v>0.1</v>
      </c>
      <c r="I8" s="20" t="s">
        <v>97</v>
      </c>
      <c r="J8" s="11">
        <f>VLOOKUP($G8,经济表_方块价格积分,J$2,1)</f>
        <v>2</v>
      </c>
      <c r="K8" s="11">
        <f>VLOOKUP($G8,经济表_方块价格积分,K$2,1)</f>
        <v>2</v>
      </c>
      <c r="L8" s="11">
        <f>VLOOKUP($G8,经济表_方块价格积分,L$2,1)</f>
        <v>1</v>
      </c>
      <c r="M8" s="11">
        <f>K8*64</f>
        <v>128</v>
      </c>
      <c r="N8" s="95">
        <f>FLOOR(L8*64,1)+1</f>
        <v>65</v>
      </c>
      <c r="O8" s="71">
        <v>1</v>
      </c>
      <c r="P8" s="19" t="s">
        <v>1363</v>
      </c>
      <c r="Q8" s="11" t="str">
        <f>VLOOKUP(O8,方块表_二级标签,3,1)</f>
        <v>set:items.json image:block_1</v>
      </c>
      <c r="R8" s="11" t="str">
        <f>VLOOKUP(O8,方块表_二级标签,6,1)</f>
        <v>block_tag_1</v>
      </c>
      <c r="S8" s="30">
        <v>41</v>
      </c>
      <c r="U8" s="127" t="s">
        <v>73</v>
      </c>
      <c r="V8" s="96" t="str">
        <f>I8</f>
        <v>橡树木</v>
      </c>
      <c r="W8" s="69">
        <f>IF(Y8&lt;&gt;0,COUNT($W$1:W7))</f>
        <v>6</v>
      </c>
      <c r="X8" s="69">
        <f>COUNTIF($E$3:E8,E8)</f>
        <v>1</v>
      </c>
      <c r="Y8" s="69">
        <f>IF(X8=1,E8,0)</f>
        <v>17</v>
      </c>
      <c r="Z8" s="69">
        <v>1</v>
      </c>
      <c r="AB8" s="13">
        <v>6</v>
      </c>
      <c r="AC8" t="s">
        <v>41</v>
      </c>
      <c r="AD8" t="s">
        <v>691</v>
      </c>
      <c r="AE8" t="s">
        <v>41</v>
      </c>
      <c r="AF8" s="90" t="s">
        <v>692</v>
      </c>
      <c r="AG8" t="s">
        <v>693</v>
      </c>
      <c r="AH8">
        <f>COUNTIF(O:O,AB8)</f>
        <v>25</v>
      </c>
    </row>
    <row r="9" spans="1:34">
      <c r="A9">
        <f>ROW()-2</f>
        <v>7</v>
      </c>
      <c r="B9" s="18">
        <f>_xlfn.NUMBERVALUE(CONCATENATE(1,IF(LEN(E9)=1,"00"&amp;E9,IF(LEN(E9)=2,"0"&amp;E9,E9)),IF(LEN(F9)=1,"0"&amp;F9,F9)))</f>
        <v>101701</v>
      </c>
      <c r="C9" s="18">
        <f>_xlfn.NUMBERVALUE(CONCATENATE(O9,G9,IF(LEN(S9)=1,"0"&amp;S9,S9)))</f>
        <v>1142</v>
      </c>
      <c r="D9" s="18">
        <f>_xlfn.NUMBERVALUE(CONCATENATE(G9,IF(LEN(E9)=1,"00"&amp;E9,IF(LEN(E9)=2,"0"&amp;E9,E9)),IF(LEN(F9)=1,"0"&amp;F9,F9)))</f>
        <v>101701</v>
      </c>
      <c r="E9" s="1">
        <v>17</v>
      </c>
      <c r="F9" s="1">
        <v>1</v>
      </c>
      <c r="G9" s="1">
        <v>1</v>
      </c>
      <c r="H9" s="18">
        <f>$H$2</f>
        <v>0.1</v>
      </c>
      <c r="I9" s="20" t="s">
        <v>102</v>
      </c>
      <c r="J9" s="11">
        <f>VLOOKUP($G9,经济表_方块价格积分,J$2,1)</f>
        <v>2</v>
      </c>
      <c r="K9" s="11">
        <f>VLOOKUP($G9,经济表_方块价格积分,K$2,1)</f>
        <v>2</v>
      </c>
      <c r="L9" s="11">
        <f>VLOOKUP($G9,经济表_方块价格积分,L$2,1)</f>
        <v>1</v>
      </c>
      <c r="M9" s="11">
        <f>K9*64</f>
        <v>128</v>
      </c>
      <c r="N9" s="95">
        <f>FLOOR(L9*64,1)+1</f>
        <v>65</v>
      </c>
      <c r="O9" s="71">
        <v>1</v>
      </c>
      <c r="P9" s="19" t="s">
        <v>1363</v>
      </c>
      <c r="Q9" s="11" t="str">
        <f>VLOOKUP(O9,方块表_二级标签,3,1)</f>
        <v>set:items.json image:block_1</v>
      </c>
      <c r="R9" s="11" t="str">
        <f>VLOOKUP(O9,方块表_二级标签,6,1)</f>
        <v>block_tag_1</v>
      </c>
      <c r="S9" s="30">
        <v>42</v>
      </c>
      <c r="U9" s="127" t="s">
        <v>73</v>
      </c>
      <c r="V9" s="96" t="str">
        <f>I9</f>
        <v>云杉木</v>
      </c>
      <c r="W9" s="69" t="b">
        <f>IF(Y9&lt;&gt;0,COUNT($W$1:W8))</f>
        <v>0</v>
      </c>
      <c r="X9" s="69">
        <f>COUNTIF($E$3:E9,E9)</f>
        <v>2</v>
      </c>
      <c r="Y9" s="69">
        <f>IF(X9=1,E9,0)</f>
        <v>0</v>
      </c>
      <c r="Z9" s="69">
        <v>1</v>
      </c>
    </row>
    <row r="10" spans="1:34">
      <c r="A10">
        <f>ROW()-2</f>
        <v>8</v>
      </c>
      <c r="B10" s="18">
        <f>_xlfn.NUMBERVALUE(CONCATENATE(1,IF(LEN(E10)=1,"00"&amp;E10,IF(LEN(E10)=2,"0"&amp;E10,E10)),IF(LEN(F10)=1,"0"&amp;F10,F10)))</f>
        <v>101702</v>
      </c>
      <c r="C10" s="18">
        <f>_xlfn.NUMBERVALUE(CONCATENATE(O10,G10,IF(LEN(S10)=1,"0"&amp;S10,S10)))</f>
        <v>1143</v>
      </c>
      <c r="D10" s="18">
        <f>_xlfn.NUMBERVALUE(CONCATENATE(G10,IF(LEN(E10)=1,"00"&amp;E10,IF(LEN(E10)=2,"0"&amp;E10,E10)),IF(LEN(F10)=1,"0"&amp;F10,F10)))</f>
        <v>101702</v>
      </c>
      <c r="E10" s="1">
        <v>17</v>
      </c>
      <c r="F10" s="1">
        <v>2</v>
      </c>
      <c r="G10" s="1">
        <v>1</v>
      </c>
      <c r="H10" s="18">
        <f>$H$2</f>
        <v>0.1</v>
      </c>
      <c r="I10" s="20" t="s">
        <v>107</v>
      </c>
      <c r="J10" s="11">
        <f>VLOOKUP($G10,经济表_方块价格积分,J$2,1)</f>
        <v>2</v>
      </c>
      <c r="K10" s="11">
        <f>VLOOKUP($G10,经济表_方块价格积分,K$2,1)</f>
        <v>2</v>
      </c>
      <c r="L10" s="11">
        <f>VLOOKUP($G10,经济表_方块价格积分,L$2,1)</f>
        <v>1</v>
      </c>
      <c r="M10" s="11">
        <f>K10*64</f>
        <v>128</v>
      </c>
      <c r="N10" s="95">
        <f>FLOOR(L10*64,1)+1</f>
        <v>65</v>
      </c>
      <c r="O10" s="71">
        <v>1</v>
      </c>
      <c r="P10" s="19" t="s">
        <v>1363</v>
      </c>
      <c r="Q10" s="11" t="str">
        <f>VLOOKUP(O10,方块表_二级标签,3,1)</f>
        <v>set:items.json image:block_1</v>
      </c>
      <c r="R10" s="11" t="str">
        <f>VLOOKUP(O10,方块表_二级标签,6,1)</f>
        <v>block_tag_1</v>
      </c>
      <c r="S10" s="30">
        <v>43</v>
      </c>
      <c r="U10" s="127" t="s">
        <v>73</v>
      </c>
      <c r="V10" s="96" t="str">
        <f>I10</f>
        <v>桦树木</v>
      </c>
      <c r="W10" s="69" t="b">
        <f>IF(Y10&lt;&gt;0,COUNT($W$1:W9))</f>
        <v>0</v>
      </c>
      <c r="X10" s="69">
        <f>COUNTIF($E$3:E10,E10)</f>
        <v>3</v>
      </c>
      <c r="Y10" s="69">
        <f>IF(X10=1,E10,0)</f>
        <v>0</v>
      </c>
      <c r="Z10" s="69">
        <v>1</v>
      </c>
    </row>
    <row r="11" spans="1:34">
      <c r="A11">
        <f>ROW()-2</f>
        <v>9</v>
      </c>
      <c r="B11" s="18">
        <f>_xlfn.NUMBERVALUE(CONCATENATE(1,IF(LEN(E11)=1,"00"&amp;E11,IF(LEN(E11)=2,"0"&amp;E11,E11)),IF(LEN(F11)=1,"0"&amp;F11,F11)))</f>
        <v>101703</v>
      </c>
      <c r="C11" s="18">
        <f>_xlfn.NUMBERVALUE(CONCATENATE(O11,G11,IF(LEN(S11)=1,"0"&amp;S11,S11)))</f>
        <v>1144</v>
      </c>
      <c r="D11" s="18">
        <f>_xlfn.NUMBERVALUE(CONCATENATE(G11,IF(LEN(E11)=1,"00"&amp;E11,IF(LEN(E11)=2,"0"&amp;E11,E11)),IF(LEN(F11)=1,"0"&amp;F11,F11)))</f>
        <v>101703</v>
      </c>
      <c r="E11" s="1">
        <v>17</v>
      </c>
      <c r="F11" s="1">
        <v>3</v>
      </c>
      <c r="G11" s="1">
        <v>1</v>
      </c>
      <c r="H11" s="18">
        <f>$H$2</f>
        <v>0.1</v>
      </c>
      <c r="I11" s="20" t="s">
        <v>111</v>
      </c>
      <c r="J11" s="11">
        <f>VLOOKUP($G11,经济表_方块价格积分,J$2,1)</f>
        <v>2</v>
      </c>
      <c r="K11" s="11">
        <f>VLOOKUP($G11,经济表_方块价格积分,K$2,1)</f>
        <v>2</v>
      </c>
      <c r="L11" s="11">
        <f>VLOOKUP($G11,经济表_方块价格积分,L$2,1)</f>
        <v>1</v>
      </c>
      <c r="M11" s="11">
        <f>K11*64</f>
        <v>128</v>
      </c>
      <c r="N11" s="95">
        <f>FLOOR(L11*64,1)+1</f>
        <v>65</v>
      </c>
      <c r="O11" s="71">
        <v>1</v>
      </c>
      <c r="P11" s="19" t="s">
        <v>1363</v>
      </c>
      <c r="Q11" s="11" t="str">
        <f>VLOOKUP(O11,方块表_二级标签,3,1)</f>
        <v>set:items.json image:block_1</v>
      </c>
      <c r="R11" s="11" t="str">
        <f>VLOOKUP(O11,方块表_二级标签,6,1)</f>
        <v>block_tag_1</v>
      </c>
      <c r="S11" s="30">
        <v>44</v>
      </c>
      <c r="U11" s="127" t="s">
        <v>73</v>
      </c>
      <c r="V11" s="96" t="str">
        <f>I11</f>
        <v>丛林木</v>
      </c>
      <c r="W11" s="69" t="b">
        <f>IF(Y11&lt;&gt;0,COUNT($W$1:W10))</f>
        <v>0</v>
      </c>
      <c r="X11" s="69">
        <f>COUNTIF($E$3:E11,E11)</f>
        <v>4</v>
      </c>
      <c r="Y11" s="69">
        <f>IF(X11=1,E11,0)</f>
        <v>0</v>
      </c>
      <c r="Z11" s="69">
        <v>1</v>
      </c>
    </row>
    <row r="12" spans="1:34">
      <c r="A12">
        <f>ROW()-2</f>
        <v>10</v>
      </c>
      <c r="B12" s="18">
        <f>_xlfn.NUMBERVALUE(CONCATENATE(1,IF(LEN(E12)=1,"00"&amp;E12,IF(LEN(E12)=2,"0"&amp;E12,E12)),IF(LEN(F12)=1,"0"&amp;F12,F12)))</f>
        <v>116200</v>
      </c>
      <c r="C12" s="18">
        <f>_xlfn.NUMBERVALUE(CONCATENATE(O12,G12,IF(LEN(S12)=1,"0"&amp;S12,S12)))</f>
        <v>1145</v>
      </c>
      <c r="D12" s="18">
        <f>_xlfn.NUMBERVALUE(CONCATENATE(G12,IF(LEN(E12)=1,"00"&amp;E12,IF(LEN(E12)=2,"0"&amp;E12,E12)),IF(LEN(F12)=1,"0"&amp;F12,F12)))</f>
        <v>116200</v>
      </c>
      <c r="E12" s="1">
        <v>162</v>
      </c>
      <c r="F12" s="1">
        <v>0</v>
      </c>
      <c r="G12" s="1">
        <v>1</v>
      </c>
      <c r="H12" s="18">
        <f>$H$2</f>
        <v>0.1</v>
      </c>
      <c r="I12" s="20" t="s">
        <v>121</v>
      </c>
      <c r="J12" s="11">
        <f>VLOOKUP($G12,经济表_方块价格积分,J$2,1)</f>
        <v>2</v>
      </c>
      <c r="K12" s="11">
        <f>VLOOKUP($G12,经济表_方块价格积分,K$2,1)</f>
        <v>2</v>
      </c>
      <c r="L12" s="11">
        <f>VLOOKUP($G12,经济表_方块价格积分,L$2,1)</f>
        <v>1</v>
      </c>
      <c r="M12" s="11">
        <f>K12*64</f>
        <v>128</v>
      </c>
      <c r="N12" s="95">
        <f>FLOOR(L12*64,1)+1</f>
        <v>65</v>
      </c>
      <c r="O12" s="71">
        <v>1</v>
      </c>
      <c r="P12" s="19" t="s">
        <v>1363</v>
      </c>
      <c r="Q12" s="11" t="str">
        <f>VLOOKUP(O12,方块表_二级标签,3,1)</f>
        <v>set:items.json image:block_1</v>
      </c>
      <c r="R12" s="11" t="str">
        <f>VLOOKUP(O12,方块表_二级标签,6,1)</f>
        <v>block_tag_1</v>
      </c>
      <c r="S12" s="30">
        <v>45</v>
      </c>
      <c r="U12" s="127" t="s">
        <v>73</v>
      </c>
      <c r="V12" s="96" t="str">
        <f>I12</f>
        <v>金合欢树</v>
      </c>
      <c r="W12" s="69">
        <f>IF(Y12&lt;&gt;0,COUNT($W$1:W11))</f>
        <v>7</v>
      </c>
      <c r="X12" s="69">
        <f>COUNTIF($E$3:E12,E12)</f>
        <v>1</v>
      </c>
      <c r="Y12" s="69">
        <f>IF(X12=1,E12,0)</f>
        <v>162</v>
      </c>
      <c r="Z12" s="69">
        <v>1</v>
      </c>
      <c r="AB12" t="s">
        <v>694</v>
      </c>
    </row>
    <row r="13" spans="1:34">
      <c r="A13">
        <f>ROW()-2</f>
        <v>11</v>
      </c>
      <c r="B13" s="18">
        <f>_xlfn.NUMBERVALUE(CONCATENATE(1,IF(LEN(E13)=1,"00"&amp;E13,IF(LEN(E13)=2,"0"&amp;E13,E13)),IF(LEN(F13)=1,"0"&amp;F13,F13)))</f>
        <v>116201</v>
      </c>
      <c r="C13" s="18">
        <f>_xlfn.NUMBERVALUE(CONCATENATE(O13,G13,IF(LEN(S13)=1,"0"&amp;S13,S13)))</f>
        <v>1146</v>
      </c>
      <c r="D13" s="18">
        <f>_xlfn.NUMBERVALUE(CONCATENATE(G13,IF(LEN(E13)=1,"00"&amp;E13,IF(LEN(E13)=2,"0"&amp;E13,E13)),IF(LEN(F13)=1,"0"&amp;F13,F13)))</f>
        <v>116201</v>
      </c>
      <c r="E13" s="1">
        <v>162</v>
      </c>
      <c r="F13" s="1">
        <v>1</v>
      </c>
      <c r="G13" s="1">
        <v>1</v>
      </c>
      <c r="H13" s="18">
        <f>$H$2</f>
        <v>0.1</v>
      </c>
      <c r="I13" s="20" t="s">
        <v>126</v>
      </c>
      <c r="J13" s="11">
        <f>VLOOKUP($G13,经济表_方块价格积分,J$2,1)</f>
        <v>2</v>
      </c>
      <c r="K13" s="11">
        <f>VLOOKUP($G13,经济表_方块价格积分,K$2,1)</f>
        <v>2</v>
      </c>
      <c r="L13" s="11">
        <f>VLOOKUP($G13,经济表_方块价格积分,L$2,1)</f>
        <v>1</v>
      </c>
      <c r="M13" s="11">
        <f>K13*64</f>
        <v>128</v>
      </c>
      <c r="N13" s="95">
        <f>FLOOR(L13*64,1)+1</f>
        <v>65</v>
      </c>
      <c r="O13" s="71">
        <v>1</v>
      </c>
      <c r="P13" s="19" t="s">
        <v>1363</v>
      </c>
      <c r="Q13" s="11" t="str">
        <f>VLOOKUP(O13,方块表_二级标签,3,1)</f>
        <v>set:items.json image:block_1</v>
      </c>
      <c r="R13" s="11" t="str">
        <f>VLOOKUP(O13,方块表_二级标签,6,1)</f>
        <v>block_tag_1</v>
      </c>
      <c r="S13" s="30">
        <v>46</v>
      </c>
      <c r="U13" s="127" t="s">
        <v>73</v>
      </c>
      <c r="V13" s="96" t="str">
        <f>I13</f>
        <v>暗橡树木</v>
      </c>
      <c r="W13" s="69" t="b">
        <f>IF(Y13&lt;&gt;0,COUNT($W$1:W12))</f>
        <v>0</v>
      </c>
      <c r="X13" s="69">
        <f>COUNTIF($E$3:E13,E13)</f>
        <v>2</v>
      </c>
      <c r="Y13" s="69">
        <f>IF(X13=1,E13,0)</f>
        <v>0</v>
      </c>
      <c r="Z13" s="69">
        <v>1</v>
      </c>
    </row>
    <row r="14" spans="1:34">
      <c r="A14">
        <f>ROW()-2</f>
        <v>12</v>
      </c>
      <c r="B14" s="18">
        <f>_xlfn.NUMBERVALUE(CONCATENATE(1,IF(LEN(E14)=1,"00"&amp;E14,IF(LEN(E14)=2,"0"&amp;E14,E14)),IF(LEN(F14)=1,"0"&amp;F14,F14)))</f>
        <v>109800</v>
      </c>
      <c r="C14" s="18">
        <f>_xlfn.NUMBERVALUE(CONCATENATE(O14,G14,IF(LEN(S14)=1,"0"&amp;S14,S14)))</f>
        <v>1213</v>
      </c>
      <c r="D14" s="18">
        <f>_xlfn.NUMBERVALUE(CONCATENATE(G14,IF(LEN(E14)=1,"00"&amp;E14,IF(LEN(E14)=2,"0"&amp;E14,E14)),IF(LEN(F14)=1,"0"&amp;F14,F14)))</f>
        <v>209800</v>
      </c>
      <c r="E14" s="1">
        <v>98</v>
      </c>
      <c r="F14" s="1">
        <v>0</v>
      </c>
      <c r="G14" s="1">
        <v>2</v>
      </c>
      <c r="H14" s="18">
        <f>$H$2</f>
        <v>0.1</v>
      </c>
      <c r="I14" s="20" t="s">
        <v>244</v>
      </c>
      <c r="J14" s="11">
        <f>VLOOKUP($G14,经济表_方块价格积分,J$2,1)</f>
        <v>4</v>
      </c>
      <c r="K14" s="11">
        <f>VLOOKUP($G14,经济表_方块价格积分,K$2,1)</f>
        <v>4</v>
      </c>
      <c r="L14" s="11">
        <f>VLOOKUP($G14,经济表_方块价格积分,L$2,1)</f>
        <v>1</v>
      </c>
      <c r="M14" s="11">
        <f>K14*64</f>
        <v>256</v>
      </c>
      <c r="N14" s="95">
        <f>FLOOR(L14*64,1)+1</f>
        <v>65</v>
      </c>
      <c r="O14" s="71">
        <v>1</v>
      </c>
      <c r="P14" s="19" t="s">
        <v>1363</v>
      </c>
      <c r="Q14" s="11" t="str">
        <f>VLOOKUP(O14,方块表_二级标签,3,1)</f>
        <v>set:items.json image:block_1</v>
      </c>
      <c r="R14" s="11" t="str">
        <f>VLOOKUP(O14,方块表_二级标签,6,1)</f>
        <v>block_tag_1</v>
      </c>
      <c r="S14" s="30">
        <v>13</v>
      </c>
      <c r="U14" s="127" t="s">
        <v>73</v>
      </c>
      <c r="V14" s="96" t="str">
        <f>I14</f>
        <v>石砖</v>
      </c>
      <c r="W14" s="69">
        <f>IF(Y14&lt;&gt;0,COUNT($W$1:W13))</f>
        <v>8</v>
      </c>
      <c r="X14" s="69">
        <f>COUNTIF($E$3:E14,E14)</f>
        <v>1</v>
      </c>
      <c r="Y14" s="69">
        <f>IF(X14=1,E14,0)</f>
        <v>98</v>
      </c>
      <c r="Z14" s="69">
        <v>1</v>
      </c>
    </row>
    <row r="15" spans="1:34">
      <c r="A15">
        <f>ROW()-2</f>
        <v>13</v>
      </c>
      <c r="B15" s="18">
        <f>_xlfn.NUMBERVALUE(CONCATENATE(1,IF(LEN(E15)=1,"00"&amp;E15,IF(LEN(E15)=2,"0"&amp;E15,E15)),IF(LEN(F15)=1,"0"&amp;F15,F15)))</f>
        <v>109801</v>
      </c>
      <c r="C15" s="18">
        <f>_xlfn.NUMBERVALUE(CONCATENATE(O15,G15,IF(LEN(S15)=1,"0"&amp;S15,S15)))</f>
        <v>1214</v>
      </c>
      <c r="D15" s="18">
        <f>_xlfn.NUMBERVALUE(CONCATENATE(G15,IF(LEN(E15)=1,"00"&amp;E15,IF(LEN(E15)=2,"0"&amp;E15,E15)),IF(LEN(F15)=1,"0"&amp;F15,F15)))</f>
        <v>209801</v>
      </c>
      <c r="E15" s="1">
        <v>98</v>
      </c>
      <c r="F15" s="1">
        <v>1</v>
      </c>
      <c r="G15" s="1">
        <v>2</v>
      </c>
      <c r="H15" s="18">
        <f>$H$2</f>
        <v>0.1</v>
      </c>
      <c r="I15" s="20" t="s">
        <v>249</v>
      </c>
      <c r="J15" s="11">
        <f>VLOOKUP($G15,经济表_方块价格积分,J$2,1)</f>
        <v>4</v>
      </c>
      <c r="K15" s="11">
        <f>VLOOKUP($G15,经济表_方块价格积分,K$2,1)</f>
        <v>4</v>
      </c>
      <c r="L15" s="11">
        <f>VLOOKUP($G15,经济表_方块价格积分,L$2,1)</f>
        <v>1</v>
      </c>
      <c r="M15" s="11">
        <f>K15*64</f>
        <v>256</v>
      </c>
      <c r="N15" s="95">
        <f>FLOOR(L15*64,1)+1</f>
        <v>65</v>
      </c>
      <c r="O15" s="71">
        <v>1</v>
      </c>
      <c r="P15" s="19" t="s">
        <v>1363</v>
      </c>
      <c r="Q15" s="11" t="str">
        <f>VLOOKUP(O15,方块表_二级标签,3,1)</f>
        <v>set:items.json image:block_1</v>
      </c>
      <c r="R15" s="11" t="str">
        <f>VLOOKUP(O15,方块表_二级标签,6,1)</f>
        <v>block_tag_1</v>
      </c>
      <c r="S15" s="30">
        <v>14</v>
      </c>
      <c r="U15" s="127" t="s">
        <v>73</v>
      </c>
      <c r="V15" s="96" t="str">
        <f>I15</f>
        <v>草石砖</v>
      </c>
      <c r="W15" s="69" t="b">
        <f>IF(Y15&lt;&gt;0,COUNT($W$1:W14))</f>
        <v>0</v>
      </c>
      <c r="X15" s="69">
        <f>COUNTIF($E$3:E15,E15)</f>
        <v>2</v>
      </c>
      <c r="Y15" s="69">
        <f>IF(X15=1,E15,0)</f>
        <v>0</v>
      </c>
      <c r="Z15" s="69">
        <v>1</v>
      </c>
    </row>
    <row r="16" spans="1:34">
      <c r="A16">
        <f>ROW()-2</f>
        <v>14</v>
      </c>
      <c r="B16" s="18">
        <f>_xlfn.NUMBERVALUE(CONCATENATE(1,IF(LEN(E16)=1,"00"&amp;E16,IF(LEN(E16)=2,"0"&amp;E16,E16)),IF(LEN(F16)=1,"0"&amp;F16,F16)))</f>
        <v>109802</v>
      </c>
      <c r="C16" s="18">
        <f>_xlfn.NUMBERVALUE(CONCATENATE(O16,G16,IF(LEN(S16)=1,"0"&amp;S16,S16)))</f>
        <v>1215</v>
      </c>
      <c r="D16" s="18">
        <f>_xlfn.NUMBERVALUE(CONCATENATE(G16,IF(LEN(E16)=1,"00"&amp;E16,IF(LEN(E16)=2,"0"&amp;E16,E16)),IF(LEN(F16)=1,"0"&amp;F16,F16)))</f>
        <v>209802</v>
      </c>
      <c r="E16" s="1">
        <v>98</v>
      </c>
      <c r="F16" s="1">
        <v>2</v>
      </c>
      <c r="G16" s="1">
        <v>2</v>
      </c>
      <c r="H16" s="18">
        <f>$H$2</f>
        <v>0.1</v>
      </c>
      <c r="I16" s="20" t="s">
        <v>254</v>
      </c>
      <c r="J16" s="11">
        <f>VLOOKUP($G16,经济表_方块价格积分,J$2,1)</f>
        <v>4</v>
      </c>
      <c r="K16" s="11">
        <f>VLOOKUP($G16,经济表_方块价格积分,K$2,1)</f>
        <v>4</v>
      </c>
      <c r="L16" s="11">
        <f>VLOOKUP($G16,经济表_方块价格积分,L$2,1)</f>
        <v>1</v>
      </c>
      <c r="M16" s="11">
        <f>K16*64</f>
        <v>256</v>
      </c>
      <c r="N16" s="95">
        <f>FLOOR(L16*64,1)+1</f>
        <v>65</v>
      </c>
      <c r="O16" s="71">
        <v>1</v>
      </c>
      <c r="P16" s="19" t="s">
        <v>1363</v>
      </c>
      <c r="Q16" s="11" t="str">
        <f>VLOOKUP(O16,方块表_二级标签,3,1)</f>
        <v>set:items.json image:block_1</v>
      </c>
      <c r="R16" s="11" t="str">
        <f>VLOOKUP(O16,方块表_二级标签,6,1)</f>
        <v>block_tag_1</v>
      </c>
      <c r="S16" s="30">
        <v>15</v>
      </c>
      <c r="U16" s="127" t="s">
        <v>73</v>
      </c>
      <c r="V16" s="96" t="str">
        <f>I16</f>
        <v>破损石砖</v>
      </c>
      <c r="W16" s="69" t="b">
        <f>IF(Y16&lt;&gt;0,COUNT($W$1:W15))</f>
        <v>0</v>
      </c>
      <c r="X16" s="69">
        <f>COUNTIF($E$3:E16,E16)</f>
        <v>3</v>
      </c>
      <c r="Y16" s="69">
        <f>IF(X16=1,E16,0)</f>
        <v>0</v>
      </c>
      <c r="Z16" s="69">
        <v>1</v>
      </c>
    </row>
    <row r="17" spans="1:26">
      <c r="A17">
        <f>ROW()-2</f>
        <v>15</v>
      </c>
      <c r="B17" s="18">
        <f>_xlfn.NUMBERVALUE(CONCATENATE(1,IF(LEN(E17)=1,"00"&amp;E17,IF(LEN(E17)=2,"0"&amp;E17,E17)),IF(LEN(F17)=1,"0"&amp;F17,F17)))</f>
        <v>109803</v>
      </c>
      <c r="C17" s="18">
        <f>_xlfn.NUMBERVALUE(CONCATENATE(O17,G17,IF(LEN(S17)=1,"0"&amp;S17,S17)))</f>
        <v>1216</v>
      </c>
      <c r="D17" s="18">
        <f>_xlfn.NUMBERVALUE(CONCATENATE(G17,IF(LEN(E17)=1,"00"&amp;E17,IF(LEN(E17)=2,"0"&amp;E17,E17)),IF(LEN(F17)=1,"0"&amp;F17,F17)))</f>
        <v>209803</v>
      </c>
      <c r="E17" s="1">
        <v>98</v>
      </c>
      <c r="F17" s="1">
        <v>3</v>
      </c>
      <c r="G17" s="1">
        <v>2</v>
      </c>
      <c r="H17" s="18">
        <f>$H$2</f>
        <v>0.1</v>
      </c>
      <c r="I17" s="20" t="s">
        <v>259</v>
      </c>
      <c r="J17" s="11">
        <f>VLOOKUP($G17,经济表_方块价格积分,J$2,1)</f>
        <v>4</v>
      </c>
      <c r="K17" s="11">
        <f>VLOOKUP($G17,经济表_方块价格积分,K$2,1)</f>
        <v>4</v>
      </c>
      <c r="L17" s="11">
        <f>VLOOKUP($G17,经济表_方块价格积分,L$2,1)</f>
        <v>1</v>
      </c>
      <c r="M17" s="11">
        <f>K17*64</f>
        <v>256</v>
      </c>
      <c r="N17" s="95">
        <f>FLOOR(L17*64,1)+1</f>
        <v>65</v>
      </c>
      <c r="O17" s="71">
        <v>1</v>
      </c>
      <c r="P17" s="19" t="s">
        <v>1363</v>
      </c>
      <c r="Q17" s="11" t="str">
        <f>VLOOKUP(O17,方块表_二级标签,3,1)</f>
        <v>set:items.json image:block_1</v>
      </c>
      <c r="R17" s="11" t="str">
        <f>VLOOKUP(O17,方块表_二级标签,6,1)</f>
        <v>block_tag_1</v>
      </c>
      <c r="S17" s="30">
        <v>16</v>
      </c>
      <c r="U17" s="127" t="s">
        <v>73</v>
      </c>
      <c r="V17" s="96" t="str">
        <f>I17</f>
        <v>凿刻石砖</v>
      </c>
      <c r="W17" s="69" t="b">
        <f>IF(Y17&lt;&gt;0,COUNT($W$1:W16))</f>
        <v>0</v>
      </c>
      <c r="X17" s="69">
        <f>COUNTIF($E$3:E17,E17)</f>
        <v>4</v>
      </c>
      <c r="Y17" s="69">
        <f>IF(X17=1,E17,0)</f>
        <v>0</v>
      </c>
      <c r="Z17" s="69">
        <v>1</v>
      </c>
    </row>
    <row r="18" spans="1:26">
      <c r="A18">
        <f>ROW()-2</f>
        <v>16</v>
      </c>
      <c r="B18" s="18">
        <f>_xlfn.NUMBERVALUE(CONCATENATE(1,IF(LEN(E18)=1,"00"&amp;E18,IF(LEN(E18)=2,"0"&amp;E18,E18)),IF(LEN(F18)=1,"0"&amp;F18,F18)))</f>
        <v>104500</v>
      </c>
      <c r="C18" s="18">
        <f>_xlfn.NUMBERVALUE(CONCATENATE(O18,G18,IF(LEN(S18)=1,"0"&amp;S18,S18)))</f>
        <v>1217</v>
      </c>
      <c r="D18" s="18">
        <f>_xlfn.NUMBERVALUE(CONCATENATE(G18,IF(LEN(E18)=1,"00"&amp;E18,IF(LEN(E18)=2,"0"&amp;E18,E18)),IF(LEN(F18)=1,"0"&amp;F18,F18)))</f>
        <v>204500</v>
      </c>
      <c r="E18" s="1">
        <v>45</v>
      </c>
      <c r="F18" s="1">
        <v>0</v>
      </c>
      <c r="G18" s="1">
        <v>2</v>
      </c>
      <c r="H18" s="18">
        <f>$H$2</f>
        <v>0.1</v>
      </c>
      <c r="I18" s="20" t="s">
        <v>234</v>
      </c>
      <c r="J18" s="11">
        <f>VLOOKUP($G18,经济表_方块价格积分,J$2,1)</f>
        <v>4</v>
      </c>
      <c r="K18" s="11">
        <f>VLOOKUP($G18,经济表_方块价格积分,K$2,1)</f>
        <v>4</v>
      </c>
      <c r="L18" s="11">
        <f>VLOOKUP($G18,经济表_方块价格积分,L$2,1)</f>
        <v>1</v>
      </c>
      <c r="M18" s="11">
        <f>K18*64</f>
        <v>256</v>
      </c>
      <c r="N18" s="95">
        <f>FLOOR(L18*64,1)+1</f>
        <v>65</v>
      </c>
      <c r="O18" s="71">
        <v>1</v>
      </c>
      <c r="P18" s="19" t="s">
        <v>1363</v>
      </c>
      <c r="Q18" s="11" t="str">
        <f>VLOOKUP(O18,方块表_二级标签,3,1)</f>
        <v>set:items.json image:block_1</v>
      </c>
      <c r="R18" s="11" t="str">
        <f>VLOOKUP(O18,方块表_二级标签,6,1)</f>
        <v>block_tag_1</v>
      </c>
      <c r="S18" s="30">
        <v>17</v>
      </c>
      <c r="U18" s="127" t="s">
        <v>73</v>
      </c>
      <c r="V18" s="96" t="str">
        <f>I18</f>
        <v>砖头</v>
      </c>
      <c r="W18" s="69">
        <f>IF(Y18&lt;&gt;0,COUNT($W$1:W17))</f>
        <v>9</v>
      </c>
      <c r="X18" s="69">
        <f>COUNTIF($E$3:E18,E18)</f>
        <v>1</v>
      </c>
      <c r="Y18" s="69">
        <f>IF(X18=1,E18,0)</f>
        <v>45</v>
      </c>
      <c r="Z18" s="69">
        <v>1</v>
      </c>
    </row>
    <row r="19" spans="1:26">
      <c r="A19">
        <f>ROW()-2</f>
        <v>17</v>
      </c>
      <c r="B19" s="18">
        <f>_xlfn.NUMBERVALUE(CONCATENATE(1,IF(LEN(E19)=1,"00"&amp;E19,IF(LEN(E19)=2,"0"&amp;E19,E19)),IF(LEN(F19)=1,"0"&amp;F19,F19)))</f>
        <v>102400</v>
      </c>
      <c r="C19" s="18">
        <f>_xlfn.NUMBERVALUE(CONCATENATE(O19,G19,IF(LEN(S19)=1,"0"&amp;S19,S19)))</f>
        <v>1232</v>
      </c>
      <c r="D19" s="18">
        <f>_xlfn.NUMBERVALUE(CONCATENATE(G19,IF(LEN(E19)=1,"00"&amp;E19,IF(LEN(E19)=2,"0"&amp;E19,E19)),IF(LEN(F19)=1,"0"&amp;F19,F19)))</f>
        <v>202400</v>
      </c>
      <c r="E19" s="1">
        <v>24</v>
      </c>
      <c r="F19" s="1">
        <v>0</v>
      </c>
      <c r="G19" s="1">
        <v>2</v>
      </c>
      <c r="H19" s="18">
        <f>$H$2</f>
        <v>0.1</v>
      </c>
      <c r="I19" s="20" t="s">
        <v>158</v>
      </c>
      <c r="J19" s="11">
        <f>VLOOKUP($G19,经济表_方块价格积分,J$2,1)</f>
        <v>4</v>
      </c>
      <c r="K19" s="11">
        <f>VLOOKUP($G19,经济表_方块价格积分,K$2,1)</f>
        <v>4</v>
      </c>
      <c r="L19" s="11">
        <f>VLOOKUP($G19,经济表_方块价格积分,L$2,1)</f>
        <v>1</v>
      </c>
      <c r="M19" s="11">
        <f>K19*64</f>
        <v>256</v>
      </c>
      <c r="N19" s="95">
        <f>FLOOR(L19*64,1)+1</f>
        <v>65</v>
      </c>
      <c r="O19" s="71">
        <v>1</v>
      </c>
      <c r="P19" s="19" t="s">
        <v>1363</v>
      </c>
      <c r="Q19" s="11" t="str">
        <f>VLOOKUP(O19,方块表_二级标签,3,1)</f>
        <v>set:items.json image:block_1</v>
      </c>
      <c r="R19" s="11" t="str">
        <f>VLOOKUP(O19,方块表_二级标签,6,1)</f>
        <v>block_tag_1</v>
      </c>
      <c r="S19" s="30">
        <v>32</v>
      </c>
      <c r="U19" s="127" t="s">
        <v>73</v>
      </c>
      <c r="V19" s="96" t="str">
        <f>I19</f>
        <v>砂石</v>
      </c>
      <c r="W19" s="69">
        <f>IF(Y19&lt;&gt;0,COUNT($W$1:W18))</f>
        <v>10</v>
      </c>
      <c r="X19" s="69">
        <f>COUNTIF($E$3:E19,E19)</f>
        <v>1</v>
      </c>
      <c r="Y19" s="69">
        <f>IF(X19=1,E19,0)</f>
        <v>24</v>
      </c>
      <c r="Z19" s="69">
        <v>1</v>
      </c>
    </row>
    <row r="20" spans="1:26">
      <c r="A20">
        <f>ROW()-2</f>
        <v>18</v>
      </c>
      <c r="B20" s="18">
        <f>_xlfn.NUMBERVALUE(CONCATENATE(1,IF(LEN(E20)=1,"00"&amp;E20,IF(LEN(E20)=2,"0"&amp;E20,E20)),IF(LEN(F20)=1,"0"&amp;F20,F20)))</f>
        <v>111200</v>
      </c>
      <c r="C20" s="18">
        <f>_xlfn.NUMBERVALUE(CONCATENATE(O20,G20,IF(LEN(S20)=1,"0"&amp;S20,S20)))</f>
        <v>1240</v>
      </c>
      <c r="D20" s="18">
        <f>_xlfn.NUMBERVALUE(CONCATENATE(G20,IF(LEN(E20)=1,"00"&amp;E20,IF(LEN(E20)=2,"0"&amp;E20,E20)),IF(LEN(F20)=1,"0"&amp;F20,F20)))</f>
        <v>211200</v>
      </c>
      <c r="E20" s="1">
        <v>112</v>
      </c>
      <c r="F20" s="1">
        <v>0</v>
      </c>
      <c r="G20" s="1">
        <v>2</v>
      </c>
      <c r="H20" s="18">
        <f>$H$2</f>
        <v>0.1</v>
      </c>
      <c r="I20" s="20" t="s">
        <v>695</v>
      </c>
      <c r="J20" s="11">
        <f>VLOOKUP($G20,经济表_方块价格积分,J$2,1)</f>
        <v>4</v>
      </c>
      <c r="K20" s="11">
        <f>VLOOKUP($G20,经济表_方块价格积分,K$2,1)</f>
        <v>4</v>
      </c>
      <c r="L20" s="11">
        <f>VLOOKUP($G20,经济表_方块价格积分,L$2,1)</f>
        <v>1</v>
      </c>
      <c r="M20" s="11">
        <f>K20*64</f>
        <v>256</v>
      </c>
      <c r="N20" s="95">
        <f>FLOOR(L20*64,1)+1</f>
        <v>65</v>
      </c>
      <c r="O20" s="71">
        <v>1</v>
      </c>
      <c r="P20" s="19" t="s">
        <v>1363</v>
      </c>
      <c r="Q20" s="11" t="str">
        <f>VLOOKUP(O20,方块表_二级标签,3,1)</f>
        <v>set:items.json image:block_1</v>
      </c>
      <c r="R20" s="11" t="str">
        <f>VLOOKUP(O20,方块表_二级标签,6,1)</f>
        <v>block_tag_1</v>
      </c>
      <c r="S20" s="30">
        <v>40</v>
      </c>
      <c r="U20" s="127" t="s">
        <v>73</v>
      </c>
      <c r="V20" s="96" t="str">
        <f>I20</f>
        <v>暗砖</v>
      </c>
      <c r="W20" s="69">
        <f>IF(Y20&lt;&gt;0,COUNT($W$1:W19))</f>
        <v>11</v>
      </c>
      <c r="X20" s="69">
        <f>COUNTIF($E$3:E20,E20)</f>
        <v>1</v>
      </c>
      <c r="Y20" s="69">
        <f>IF(X20=1,E20,0)</f>
        <v>112</v>
      </c>
      <c r="Z20" s="69">
        <v>1</v>
      </c>
    </row>
    <row r="21" spans="1:26">
      <c r="A21">
        <f>ROW()-2</f>
        <v>19</v>
      </c>
      <c r="B21" s="18">
        <f>_xlfn.NUMBERVALUE(CONCATENATE(1,IF(LEN(E21)=1,"00"&amp;E21,IF(LEN(E21)=2,"0"&amp;E21,E21)),IF(LEN(F21)=1,"0"&amp;F21,F21)))</f>
        <v>100500</v>
      </c>
      <c r="C21" s="18">
        <f>_xlfn.NUMBERVALUE(CONCATENATE(O21,G21,IF(LEN(S21)=1,"0"&amp;S21,S21)))</f>
        <v>1251</v>
      </c>
      <c r="D21" s="18">
        <f>_xlfn.NUMBERVALUE(CONCATENATE(G21,IF(LEN(E21)=1,"00"&amp;E21,IF(LEN(E21)=2,"0"&amp;E21,E21)),IF(LEN(F21)=1,"0"&amp;F21,F21)))</f>
        <v>200500</v>
      </c>
      <c r="E21" s="1">
        <v>5</v>
      </c>
      <c r="F21" s="1">
        <v>0</v>
      </c>
      <c r="G21" s="1">
        <v>2</v>
      </c>
      <c r="H21" s="18">
        <f>$H$2</f>
        <v>0.1</v>
      </c>
      <c r="I21" s="20" t="s">
        <v>131</v>
      </c>
      <c r="J21" s="11">
        <f>VLOOKUP($G21,经济表_方块价格积分,J$2,1)</f>
        <v>4</v>
      </c>
      <c r="K21" s="11">
        <f>VLOOKUP($G21,经济表_方块价格积分,K$2,1)</f>
        <v>4</v>
      </c>
      <c r="L21" s="11">
        <f>VLOOKUP($G21,经济表_方块价格积分,L$2,1)</f>
        <v>1</v>
      </c>
      <c r="M21" s="11">
        <f>K21*64</f>
        <v>256</v>
      </c>
      <c r="N21" s="95">
        <f>FLOOR(L21*64,1)+1</f>
        <v>65</v>
      </c>
      <c r="O21" s="71">
        <v>1</v>
      </c>
      <c r="P21" s="19" t="s">
        <v>1363</v>
      </c>
      <c r="Q21" s="11" t="str">
        <f>VLOOKUP(O21,方块表_二级标签,3,1)</f>
        <v>set:items.json image:block_1</v>
      </c>
      <c r="R21" s="11" t="str">
        <f>VLOOKUP(O21,方块表_二级标签,6,1)</f>
        <v>block_tag_1</v>
      </c>
      <c r="S21" s="30">
        <v>51</v>
      </c>
      <c r="U21" s="127" t="s">
        <v>73</v>
      </c>
      <c r="V21" s="96" t="str">
        <f>I21</f>
        <v>橡木板</v>
      </c>
      <c r="W21" s="69">
        <f>IF(Y21&lt;&gt;0,COUNT($W$1:W20))</f>
        <v>12</v>
      </c>
      <c r="X21" s="69">
        <f>COUNTIF($E$3:E21,E21)</f>
        <v>1</v>
      </c>
      <c r="Y21" s="69">
        <f>IF(X21=1,E21,0)</f>
        <v>5</v>
      </c>
      <c r="Z21" s="69">
        <v>1</v>
      </c>
    </row>
    <row r="22" spans="1:26">
      <c r="A22">
        <f>ROW()-2</f>
        <v>20</v>
      </c>
      <c r="B22" s="18">
        <f>_xlfn.NUMBERVALUE(CONCATENATE(1,IF(LEN(E22)=1,"00"&amp;E22,IF(LEN(E22)=2,"0"&amp;E22,E22)),IF(LEN(F22)=1,"0"&amp;F22,F22)))</f>
        <v>100501</v>
      </c>
      <c r="C22" s="18">
        <f>_xlfn.NUMBERVALUE(CONCATENATE(O22,G22,IF(LEN(S22)=1,"0"&amp;S22,S22)))</f>
        <v>1252</v>
      </c>
      <c r="D22" s="18">
        <f>_xlfn.NUMBERVALUE(CONCATENATE(G22,IF(LEN(E22)=1,"00"&amp;E22,IF(LEN(E22)=2,"0"&amp;E22,E22)),IF(LEN(F22)=1,"0"&amp;F22,F22)))</f>
        <v>200501</v>
      </c>
      <c r="E22" s="1">
        <v>5</v>
      </c>
      <c r="F22" s="1">
        <v>1</v>
      </c>
      <c r="G22" s="1">
        <v>2</v>
      </c>
      <c r="H22" s="18">
        <f>$H$2</f>
        <v>0.1</v>
      </c>
      <c r="I22" s="20" t="s">
        <v>135</v>
      </c>
      <c r="J22" s="11">
        <f>VLOOKUP($G22,经济表_方块价格积分,J$2,1)</f>
        <v>4</v>
      </c>
      <c r="K22" s="11">
        <f>VLOOKUP($G22,经济表_方块价格积分,K$2,1)</f>
        <v>4</v>
      </c>
      <c r="L22" s="11">
        <f>VLOOKUP($G22,经济表_方块价格积分,L$2,1)</f>
        <v>1</v>
      </c>
      <c r="M22" s="11">
        <f>K22*64</f>
        <v>256</v>
      </c>
      <c r="N22" s="95">
        <f>FLOOR(L22*64,1)+1</f>
        <v>65</v>
      </c>
      <c r="O22" s="71">
        <v>1</v>
      </c>
      <c r="P22" s="19" t="s">
        <v>1363</v>
      </c>
      <c r="Q22" s="11" t="str">
        <f>VLOOKUP(O22,方块表_二级标签,3,1)</f>
        <v>set:items.json image:block_1</v>
      </c>
      <c r="R22" s="11" t="str">
        <f>VLOOKUP(O22,方块表_二级标签,6,1)</f>
        <v>block_tag_1</v>
      </c>
      <c r="S22" s="30">
        <v>52</v>
      </c>
      <c r="U22" s="127" t="s">
        <v>73</v>
      </c>
      <c r="V22" s="96" t="str">
        <f>I22</f>
        <v>云杉木板</v>
      </c>
      <c r="W22" s="69" t="b">
        <f>IF(Y22&lt;&gt;0,COUNT($W$1:W21))</f>
        <v>0</v>
      </c>
      <c r="X22" s="69">
        <f>COUNTIF($E$3:E22,E22)</f>
        <v>2</v>
      </c>
      <c r="Y22" s="69">
        <f>IF(X22=1,E22,0)</f>
        <v>0</v>
      </c>
      <c r="Z22" s="69">
        <v>1</v>
      </c>
    </row>
    <row r="23" spans="1:26">
      <c r="A23">
        <f>ROW()-2</f>
        <v>21</v>
      </c>
      <c r="B23" s="18">
        <f>_xlfn.NUMBERVALUE(CONCATENATE(1,IF(LEN(E23)=1,"00"&amp;E23,IF(LEN(E23)=2,"0"&amp;E23,E23)),IF(LEN(F23)=1,"0"&amp;F23,F23)))</f>
        <v>100502</v>
      </c>
      <c r="C23" s="18">
        <f>_xlfn.NUMBERVALUE(CONCATENATE(O23,G23,IF(LEN(S23)=1,"0"&amp;S23,S23)))</f>
        <v>1253</v>
      </c>
      <c r="D23" s="18">
        <f>_xlfn.NUMBERVALUE(CONCATENATE(G23,IF(LEN(E23)=1,"00"&amp;E23,IF(LEN(E23)=2,"0"&amp;E23,E23)),IF(LEN(F23)=1,"0"&amp;F23,F23)))</f>
        <v>200502</v>
      </c>
      <c r="E23" s="1">
        <v>5</v>
      </c>
      <c r="F23" s="1">
        <v>2</v>
      </c>
      <c r="G23" s="1">
        <v>2</v>
      </c>
      <c r="H23" s="18">
        <f>$H$2</f>
        <v>0.1</v>
      </c>
      <c r="I23" s="20" t="s">
        <v>139</v>
      </c>
      <c r="J23" s="11">
        <f>VLOOKUP($G23,经济表_方块价格积分,J$2,1)</f>
        <v>4</v>
      </c>
      <c r="K23" s="11">
        <f>VLOOKUP($G23,经济表_方块价格积分,K$2,1)</f>
        <v>4</v>
      </c>
      <c r="L23" s="11">
        <f>VLOOKUP($G23,经济表_方块价格积分,L$2,1)</f>
        <v>1</v>
      </c>
      <c r="M23" s="11">
        <f>K23*64</f>
        <v>256</v>
      </c>
      <c r="N23" s="95">
        <f>FLOOR(L23*64,1)+1</f>
        <v>65</v>
      </c>
      <c r="O23" s="71">
        <v>1</v>
      </c>
      <c r="P23" s="19" t="s">
        <v>1363</v>
      </c>
      <c r="Q23" s="11" t="str">
        <f>VLOOKUP(O23,方块表_二级标签,3,1)</f>
        <v>set:items.json image:block_1</v>
      </c>
      <c r="R23" s="11" t="str">
        <f>VLOOKUP(O23,方块表_二级标签,6,1)</f>
        <v>block_tag_1</v>
      </c>
      <c r="S23" s="30">
        <v>53</v>
      </c>
      <c r="U23" s="127" t="s">
        <v>73</v>
      </c>
      <c r="V23" s="96" t="str">
        <f>I23</f>
        <v>桦树木板</v>
      </c>
      <c r="W23" s="69" t="b">
        <f>IF(Y23&lt;&gt;0,COUNT($W$1:W22))</f>
        <v>0</v>
      </c>
      <c r="X23" s="69">
        <f>COUNTIF($E$3:E23,E23)</f>
        <v>3</v>
      </c>
      <c r="Y23" s="69">
        <f>IF(X23=1,E23,0)</f>
        <v>0</v>
      </c>
      <c r="Z23" s="69">
        <v>1</v>
      </c>
    </row>
    <row r="24" spans="1:26">
      <c r="A24">
        <f>ROW()-2</f>
        <v>22</v>
      </c>
      <c r="B24" s="18">
        <f>_xlfn.NUMBERVALUE(CONCATENATE(1,IF(LEN(E24)=1,"00"&amp;E24,IF(LEN(E24)=2,"0"&amp;E24,E24)),IF(LEN(F24)=1,"0"&amp;F24,F24)))</f>
        <v>100503</v>
      </c>
      <c r="C24" s="18">
        <f>_xlfn.NUMBERVALUE(CONCATENATE(O24,G24,IF(LEN(S24)=1,"0"&amp;S24,S24)))</f>
        <v>1254</v>
      </c>
      <c r="D24" s="18">
        <f>_xlfn.NUMBERVALUE(CONCATENATE(G24,IF(LEN(E24)=1,"00"&amp;E24,IF(LEN(E24)=2,"0"&amp;E24,E24)),IF(LEN(F24)=1,"0"&amp;F24,F24)))</f>
        <v>200503</v>
      </c>
      <c r="E24" s="1">
        <v>5</v>
      </c>
      <c r="F24" s="1">
        <v>3</v>
      </c>
      <c r="G24" s="1">
        <v>2</v>
      </c>
      <c r="H24" s="18">
        <f>$H$2</f>
        <v>0.1</v>
      </c>
      <c r="I24" s="20" t="s">
        <v>143</v>
      </c>
      <c r="J24" s="11">
        <f>VLOOKUP($G24,经济表_方块价格积分,J$2,1)</f>
        <v>4</v>
      </c>
      <c r="K24" s="11">
        <f>VLOOKUP($G24,经济表_方块价格积分,K$2,1)</f>
        <v>4</v>
      </c>
      <c r="L24" s="11">
        <f>VLOOKUP($G24,经济表_方块价格积分,L$2,1)</f>
        <v>1</v>
      </c>
      <c r="M24" s="11">
        <f>K24*64</f>
        <v>256</v>
      </c>
      <c r="N24" s="95">
        <f>FLOOR(L24*64,1)+1</f>
        <v>65</v>
      </c>
      <c r="O24" s="71">
        <v>1</v>
      </c>
      <c r="P24" s="19" t="s">
        <v>1363</v>
      </c>
      <c r="Q24" s="11" t="str">
        <f>VLOOKUP(O24,方块表_二级标签,3,1)</f>
        <v>set:items.json image:block_1</v>
      </c>
      <c r="R24" s="11" t="str">
        <f>VLOOKUP(O24,方块表_二级标签,6,1)</f>
        <v>block_tag_1</v>
      </c>
      <c r="S24" s="30">
        <v>54</v>
      </c>
      <c r="U24" s="127" t="s">
        <v>73</v>
      </c>
      <c r="V24" s="96" t="str">
        <f>I24</f>
        <v>丛林木板</v>
      </c>
      <c r="W24" s="69" t="b">
        <f>IF(Y24&lt;&gt;0,COUNT($W$1:W23))</f>
        <v>0</v>
      </c>
      <c r="X24" s="69">
        <f>COUNTIF($E$3:E24,E24)</f>
        <v>4</v>
      </c>
      <c r="Y24" s="69">
        <f>IF(X24=1,E24,0)</f>
        <v>0</v>
      </c>
      <c r="Z24" s="69">
        <v>1</v>
      </c>
    </row>
    <row r="25" spans="1:26">
      <c r="A25">
        <f>ROW()-2</f>
        <v>23</v>
      </c>
      <c r="B25" s="18">
        <f>_xlfn.NUMBERVALUE(CONCATENATE(1,IF(LEN(E25)=1,"00"&amp;E25,IF(LEN(E25)=2,"0"&amp;E25,E25)),IF(LEN(F25)=1,"0"&amp;F25,F25)))</f>
        <v>100504</v>
      </c>
      <c r="C25" s="18">
        <f>_xlfn.NUMBERVALUE(CONCATENATE(O25,G25,IF(LEN(S25)=1,"0"&amp;S25,S25)))</f>
        <v>1255</v>
      </c>
      <c r="D25" s="18">
        <f>_xlfn.NUMBERVALUE(CONCATENATE(G25,IF(LEN(E25)=1,"00"&amp;E25,IF(LEN(E25)=2,"0"&amp;E25,E25)),IF(LEN(F25)=1,"0"&amp;F25,F25)))</f>
        <v>200504</v>
      </c>
      <c r="E25" s="1">
        <v>5</v>
      </c>
      <c r="F25" s="1">
        <v>4</v>
      </c>
      <c r="G25" s="1">
        <v>2</v>
      </c>
      <c r="H25" s="18">
        <f>$H$2</f>
        <v>0.1</v>
      </c>
      <c r="I25" s="20" t="s">
        <v>147</v>
      </c>
      <c r="J25" s="11">
        <f>VLOOKUP($G25,经济表_方块价格积分,J$2,1)</f>
        <v>4</v>
      </c>
      <c r="K25" s="11">
        <f>VLOOKUP($G25,经济表_方块价格积分,K$2,1)</f>
        <v>4</v>
      </c>
      <c r="L25" s="11">
        <f>VLOOKUP($G25,经济表_方块价格积分,L$2,1)</f>
        <v>1</v>
      </c>
      <c r="M25" s="11">
        <f>K25*64</f>
        <v>256</v>
      </c>
      <c r="N25" s="95">
        <f>FLOOR(L25*64,1)+1</f>
        <v>65</v>
      </c>
      <c r="O25" s="71">
        <v>1</v>
      </c>
      <c r="P25" s="19" t="s">
        <v>1363</v>
      </c>
      <c r="Q25" s="11" t="str">
        <f>VLOOKUP(O25,方块表_二级标签,3,1)</f>
        <v>set:items.json image:block_1</v>
      </c>
      <c r="R25" s="11" t="str">
        <f>VLOOKUP(O25,方块表_二级标签,6,1)</f>
        <v>block_tag_1</v>
      </c>
      <c r="S25" s="30">
        <v>55</v>
      </c>
      <c r="U25" s="127" t="s">
        <v>73</v>
      </c>
      <c r="V25" s="96" t="str">
        <f>I25</f>
        <v>金合欢木板</v>
      </c>
      <c r="W25" s="69" t="b">
        <f>IF(Y25&lt;&gt;0,COUNT($W$1:W24))</f>
        <v>0</v>
      </c>
      <c r="X25" s="69">
        <f>COUNTIF($E$3:E25,E25)</f>
        <v>5</v>
      </c>
      <c r="Y25" s="69">
        <f>IF(X25=1,E25,0)</f>
        <v>0</v>
      </c>
      <c r="Z25" s="69">
        <v>1</v>
      </c>
    </row>
    <row r="26" spans="1:26">
      <c r="A26">
        <f>ROW()-2</f>
        <v>24</v>
      </c>
      <c r="B26" s="18">
        <f>_xlfn.NUMBERVALUE(CONCATENATE(1,IF(LEN(E26)=1,"00"&amp;E26,IF(LEN(E26)=2,"0"&amp;E26,E26)),IF(LEN(F26)=1,"0"&amp;F26,F26)))</f>
        <v>100505</v>
      </c>
      <c r="C26" s="18">
        <f>_xlfn.NUMBERVALUE(CONCATENATE(O26,G26,IF(LEN(S26)=1,"0"&amp;S26,S26)))</f>
        <v>1256</v>
      </c>
      <c r="D26" s="18">
        <f>_xlfn.NUMBERVALUE(CONCATENATE(G26,IF(LEN(E26)=1,"00"&amp;E26,IF(LEN(E26)=2,"0"&amp;E26,E26)),IF(LEN(F26)=1,"0"&amp;F26,F26)))</f>
        <v>200505</v>
      </c>
      <c r="E26" s="1">
        <v>5</v>
      </c>
      <c r="F26" s="1">
        <v>5</v>
      </c>
      <c r="G26" s="1">
        <v>2</v>
      </c>
      <c r="H26" s="18">
        <f>$H$2</f>
        <v>0.1</v>
      </c>
      <c r="I26" s="20" t="s">
        <v>151</v>
      </c>
      <c r="J26" s="11">
        <f>VLOOKUP($G26,经济表_方块价格积分,J$2,1)</f>
        <v>4</v>
      </c>
      <c r="K26" s="11">
        <f>VLOOKUP($G26,经济表_方块价格积分,K$2,1)</f>
        <v>4</v>
      </c>
      <c r="L26" s="11">
        <f>VLOOKUP($G26,经济表_方块价格积分,L$2,1)</f>
        <v>1</v>
      </c>
      <c r="M26" s="11">
        <f>K26*64</f>
        <v>256</v>
      </c>
      <c r="N26" s="95">
        <f>FLOOR(L26*64,1)+1</f>
        <v>65</v>
      </c>
      <c r="O26" s="71">
        <v>1</v>
      </c>
      <c r="P26" s="19" t="s">
        <v>1363</v>
      </c>
      <c r="Q26" s="11" t="str">
        <f>VLOOKUP(O26,方块表_二级标签,3,1)</f>
        <v>set:items.json image:block_1</v>
      </c>
      <c r="R26" s="11" t="str">
        <f>VLOOKUP(O26,方块表_二级标签,6,1)</f>
        <v>block_tag_1</v>
      </c>
      <c r="S26" s="30">
        <v>56</v>
      </c>
      <c r="U26" s="127" t="s">
        <v>73</v>
      </c>
      <c r="V26" s="96" t="str">
        <f>I26</f>
        <v>暗橡木板</v>
      </c>
      <c r="W26" s="69" t="b">
        <f>IF(Y26&lt;&gt;0,COUNT($W$1:W25))</f>
        <v>0</v>
      </c>
      <c r="X26" s="69">
        <f>COUNTIF($E$3:E26,E26)</f>
        <v>6</v>
      </c>
      <c r="Y26" s="69">
        <f>IF(X26=1,E26,0)</f>
        <v>0</v>
      </c>
      <c r="Z26" s="69">
        <v>1</v>
      </c>
    </row>
    <row r="27" spans="1:26">
      <c r="A27">
        <f>ROW()-2</f>
        <v>25</v>
      </c>
      <c r="B27" s="18">
        <f>_xlfn.NUMBERVALUE(CONCATENATE(1,IF(LEN(E27)=1,"00"&amp;E27,IF(LEN(E27)=2,"0"&amp;E27,E27)),IF(LEN(F27)=1,"0"&amp;F27,F27)))</f>
        <v>107900</v>
      </c>
      <c r="C27" s="18">
        <f>_xlfn.NUMBERVALUE(CONCATENATE(O27,G27,IF(LEN(S27)=1,"0"&amp;S27,S27)))</f>
        <v>1272</v>
      </c>
      <c r="D27" s="18">
        <f>_xlfn.NUMBERVALUE(CONCATENATE(G27,IF(LEN(E27)=1,"00"&amp;E27,IF(LEN(E27)=2,"0"&amp;E27,E27)),IF(LEN(F27)=1,"0"&amp;F27,F27)))</f>
        <v>207900</v>
      </c>
      <c r="E27" s="1">
        <v>79</v>
      </c>
      <c r="F27" s="1">
        <v>0</v>
      </c>
      <c r="G27" s="1">
        <v>2</v>
      </c>
      <c r="H27" s="18">
        <f>$H$2</f>
        <v>0.1</v>
      </c>
      <c r="I27" s="20" t="s">
        <v>239</v>
      </c>
      <c r="J27" s="11">
        <f>VLOOKUP($G27,经济表_方块价格积分,J$2,1)</f>
        <v>4</v>
      </c>
      <c r="K27" s="11">
        <f>VLOOKUP($G27,经济表_方块价格积分,K$2,1)</f>
        <v>4</v>
      </c>
      <c r="L27" s="11">
        <f>VLOOKUP($G27,经济表_方块价格积分,L$2,1)</f>
        <v>1</v>
      </c>
      <c r="M27" s="11">
        <f>K27*64</f>
        <v>256</v>
      </c>
      <c r="N27" s="95">
        <f>FLOOR(L27*64,1)+1</f>
        <v>65</v>
      </c>
      <c r="O27" s="71">
        <v>1</v>
      </c>
      <c r="P27" s="19" t="s">
        <v>1363</v>
      </c>
      <c r="Q27" s="11" t="str">
        <f>VLOOKUP(O27,方块表_二级标签,3,1)</f>
        <v>set:items.json image:block_1</v>
      </c>
      <c r="R27" s="11" t="str">
        <f>VLOOKUP(O27,方块表_二级标签,6,1)</f>
        <v>block_tag_1</v>
      </c>
      <c r="S27" s="30">
        <v>72</v>
      </c>
      <c r="U27" s="127" t="s">
        <v>73</v>
      </c>
      <c r="V27" s="96" t="str">
        <f>I27</f>
        <v>冰</v>
      </c>
      <c r="W27" s="69">
        <f>IF(Y27&lt;&gt;0,COUNT($W$1:W26))</f>
        <v>13</v>
      </c>
      <c r="X27" s="69">
        <f>COUNTIF($E$3:E27,E27)</f>
        <v>1</v>
      </c>
      <c r="Y27" s="69">
        <f>IF(X27=1,E27,0)</f>
        <v>79</v>
      </c>
      <c r="Z27" s="69">
        <v>1</v>
      </c>
    </row>
    <row r="28" spans="1:26">
      <c r="A28">
        <f>ROW()-2</f>
        <v>26</v>
      </c>
      <c r="B28" s="18">
        <f>_xlfn.NUMBERVALUE(CONCATENATE(1,IF(LEN(E28)=1,"00"&amp;E28,IF(LEN(E28)=2,"0"&amp;E28,E28)),IF(LEN(F28)=1,"0"&amp;F28,F28)))</f>
        <v>115500</v>
      </c>
      <c r="C28" s="18">
        <f>_xlfn.NUMBERVALUE(CONCATENATE(O28,G28,IF(LEN(S28)=1,"0"&amp;S28,S28)))</f>
        <v>1301</v>
      </c>
      <c r="D28" s="18">
        <f>_xlfn.NUMBERVALUE(CONCATENATE(G28,IF(LEN(E28)=1,"00"&amp;E28,IF(LEN(E28)=2,"0"&amp;E28,E28)),IF(LEN(F28)=1,"0"&amp;F28,F28)))</f>
        <v>315500</v>
      </c>
      <c r="E28" s="1">
        <v>155</v>
      </c>
      <c r="F28" s="1">
        <v>0</v>
      </c>
      <c r="G28" s="1">
        <v>3</v>
      </c>
      <c r="H28" s="18">
        <f>$H$2</f>
        <v>0.1</v>
      </c>
      <c r="I28" s="20" t="s">
        <v>496</v>
      </c>
      <c r="J28" s="11">
        <f>VLOOKUP($G28,经济表_方块价格积分,J$2,1)</f>
        <v>6</v>
      </c>
      <c r="K28" s="11">
        <f>VLOOKUP($G28,经济表_方块价格积分,K$2,1)</f>
        <v>6</v>
      </c>
      <c r="L28" s="11">
        <f>VLOOKUP($G28,经济表_方块价格积分,L$2,1)</f>
        <v>1</v>
      </c>
      <c r="M28" s="11">
        <f>K28*64</f>
        <v>384</v>
      </c>
      <c r="N28" s="95">
        <f>FLOOR(L28*64,1)+1</f>
        <v>65</v>
      </c>
      <c r="O28" s="71">
        <v>1</v>
      </c>
      <c r="P28" s="19" t="s">
        <v>1363</v>
      </c>
      <c r="Q28" s="11" t="str">
        <f>VLOOKUP(O28,方块表_二级标签,3,1)</f>
        <v>set:items.json image:block_1</v>
      </c>
      <c r="R28" s="11" t="str">
        <f>VLOOKUP(O28,方块表_二级标签,6,1)</f>
        <v>block_tag_1</v>
      </c>
      <c r="S28" s="30">
        <v>1</v>
      </c>
      <c r="U28" s="127" t="s">
        <v>73</v>
      </c>
      <c r="V28" s="96" t="str">
        <f>I28</f>
        <v>石英</v>
      </c>
      <c r="W28" s="69">
        <f>IF(Y28&lt;&gt;0,COUNT($W$1:W27))</f>
        <v>14</v>
      </c>
      <c r="X28" s="69">
        <f>COUNTIF($E$3:E28,E28)</f>
        <v>1</v>
      </c>
      <c r="Y28" s="69">
        <f>IF(X28=1,E28,0)</f>
        <v>155</v>
      </c>
      <c r="Z28" s="69">
        <v>1</v>
      </c>
    </row>
    <row r="29" spans="1:26">
      <c r="A29">
        <f>ROW()-2</f>
        <v>27</v>
      </c>
      <c r="B29" s="18">
        <f>_xlfn.NUMBERVALUE(CONCATENATE(1,IF(LEN(E29)=1,"00"&amp;E29,IF(LEN(E29)=2,"0"&amp;E29,E29)),IF(LEN(F29)=1,"0"&amp;F29,F29)))</f>
        <v>104200</v>
      </c>
      <c r="C29" s="18">
        <f>_xlfn.NUMBERVALUE(CONCATENATE(O29,G29,IF(LEN(S29)=1,"0"&amp;S29,S29)))</f>
        <v>1302</v>
      </c>
      <c r="D29" s="18">
        <f>_xlfn.NUMBERVALUE(CONCATENATE(G29,IF(LEN(E29)=1,"00"&amp;E29,IF(LEN(E29)=2,"0"&amp;E29,E29)),IF(LEN(F29)=1,"0"&amp;F29,F29)))</f>
        <v>304200</v>
      </c>
      <c r="E29" s="1">
        <v>42</v>
      </c>
      <c r="F29" s="1">
        <v>0</v>
      </c>
      <c r="G29" s="1">
        <v>3</v>
      </c>
      <c r="H29" s="18">
        <f>$H$2</f>
        <v>0.1</v>
      </c>
      <c r="I29" s="20" t="s">
        <v>378</v>
      </c>
      <c r="J29" s="11">
        <f>VLOOKUP($G29,经济表_方块价格积分,J$2,1)</f>
        <v>6</v>
      </c>
      <c r="K29" s="11">
        <f>VLOOKUP($G29,经济表_方块价格积分,K$2,1)</f>
        <v>6</v>
      </c>
      <c r="L29" s="11">
        <f>VLOOKUP($G29,经济表_方块价格积分,L$2,1)</f>
        <v>1</v>
      </c>
      <c r="M29" s="11">
        <f>K29*64</f>
        <v>384</v>
      </c>
      <c r="N29" s="95">
        <f>FLOOR(L29*64,1)+1</f>
        <v>65</v>
      </c>
      <c r="O29" s="71">
        <v>1</v>
      </c>
      <c r="P29" s="19" t="s">
        <v>1363</v>
      </c>
      <c r="Q29" s="11" t="str">
        <f>VLOOKUP(O29,方块表_二级标签,3,1)</f>
        <v>set:items.json image:block_1</v>
      </c>
      <c r="R29" s="11" t="str">
        <f>VLOOKUP(O29,方块表_二级标签,6,1)</f>
        <v>block_tag_1</v>
      </c>
      <c r="S29" s="30">
        <v>2</v>
      </c>
      <c r="U29" s="127" t="s">
        <v>73</v>
      </c>
      <c r="V29" s="96" t="str">
        <f>I29</f>
        <v>铁块</v>
      </c>
      <c r="W29" s="69">
        <f>IF(Y29&lt;&gt;0,COUNT($W$1:W28))</f>
        <v>15</v>
      </c>
      <c r="X29" s="69">
        <f>COUNTIF($E$3:E29,E29)</f>
        <v>1</v>
      </c>
      <c r="Y29" s="69">
        <f>IF(X29=1,E29,0)</f>
        <v>42</v>
      </c>
      <c r="Z29" s="69">
        <v>1</v>
      </c>
    </row>
    <row r="30" spans="1:26">
      <c r="A30">
        <f>ROW()-2</f>
        <v>28</v>
      </c>
      <c r="B30" s="18">
        <f>_xlfn.NUMBERVALUE(CONCATENATE(1,IF(LEN(E30)=1,"00"&amp;E30,IF(LEN(E30)=2,"0"&amp;E30,E30)),IF(LEN(F30)=1,"0"&amp;F30,F30)))</f>
        <v>108000</v>
      </c>
      <c r="C30" s="18">
        <f>_xlfn.NUMBERVALUE(CONCATENATE(O30,G30,IF(LEN(S30)=1,"0"&amp;S30,S30)))</f>
        <v>1305</v>
      </c>
      <c r="D30" s="18">
        <f>_xlfn.NUMBERVALUE(CONCATENATE(G30,IF(LEN(E30)=1,"00"&amp;E30,IF(LEN(E30)=2,"0"&amp;E30,E30)),IF(LEN(F30)=1,"0"&amp;F30,F30)))</f>
        <v>308000</v>
      </c>
      <c r="E30" s="1">
        <v>80</v>
      </c>
      <c r="F30" s="1">
        <v>0</v>
      </c>
      <c r="G30" s="1">
        <v>3</v>
      </c>
      <c r="H30" s="18">
        <f>$H$2</f>
        <v>0.1</v>
      </c>
      <c r="I30" s="20" t="s">
        <v>696</v>
      </c>
      <c r="J30" s="11">
        <f>VLOOKUP($G30,经济表_方块价格积分,J$2,1)</f>
        <v>6</v>
      </c>
      <c r="K30" s="11">
        <f>VLOOKUP($G30,经济表_方块价格积分,K$2,1)</f>
        <v>6</v>
      </c>
      <c r="L30" s="11">
        <f>VLOOKUP($G30,经济表_方块价格积分,L$2,1)</f>
        <v>1</v>
      </c>
      <c r="M30" s="11">
        <f>K30*64</f>
        <v>384</v>
      </c>
      <c r="N30" s="95">
        <f>FLOOR(L30*64,1)+1</f>
        <v>65</v>
      </c>
      <c r="O30" s="19">
        <v>1</v>
      </c>
      <c r="P30" s="19" t="s">
        <v>1363</v>
      </c>
      <c r="Q30" s="11" t="str">
        <f>VLOOKUP(O30,方块表_二级标签,3,1)</f>
        <v>set:items.json image:block_1</v>
      </c>
      <c r="R30" s="11" t="str">
        <f>VLOOKUP(O30,方块表_二级标签,6,1)</f>
        <v>block_tag_1</v>
      </c>
      <c r="S30" s="30">
        <v>5</v>
      </c>
      <c r="U30" s="127" t="s">
        <v>73</v>
      </c>
      <c r="V30" s="96" t="str">
        <f>I30</f>
        <v>雪方块</v>
      </c>
      <c r="W30" s="69">
        <f>IF(Y30&lt;&gt;0,COUNT($W$1:W29))</f>
        <v>16</v>
      </c>
      <c r="X30" s="69">
        <f>COUNTIF($E$3:E30,E30)</f>
        <v>1</v>
      </c>
      <c r="Y30" s="69">
        <f>IF(X30=1,E30,0)</f>
        <v>80</v>
      </c>
      <c r="Z30" s="69">
        <v>1</v>
      </c>
    </row>
    <row r="31" spans="1:26">
      <c r="A31">
        <f>ROW()-2</f>
        <v>29</v>
      </c>
      <c r="B31" s="18">
        <f>_xlfn.NUMBERVALUE(CONCATENATE(1,IF(LEN(E31)=1,"00"&amp;E31,IF(LEN(E31)=2,"0"&amp;E31,E31)),IF(LEN(F31)=1,"0"&amp;F31,F31)))</f>
        <v>102401</v>
      </c>
      <c r="C31" s="18">
        <f>_xlfn.NUMBERVALUE(CONCATENATE(O31,G31,IF(LEN(S31)=1,"0"&amp;S31,S31)))</f>
        <v>1333</v>
      </c>
      <c r="D31" s="18">
        <f>_xlfn.NUMBERVALUE(CONCATENATE(G31,IF(LEN(E31)=1,"00"&amp;E31,IF(LEN(E31)=2,"0"&amp;E31,E31)),IF(LEN(F31)=1,"0"&amp;F31,F31)))</f>
        <v>302401</v>
      </c>
      <c r="E31" s="1">
        <v>24</v>
      </c>
      <c r="F31" s="1">
        <v>1</v>
      </c>
      <c r="G31" s="1">
        <v>3</v>
      </c>
      <c r="H31" s="18">
        <f t="shared" ref="H31:H94" si="0">$H$2</f>
        <v>0.1</v>
      </c>
      <c r="I31" s="20" t="s">
        <v>363</v>
      </c>
      <c r="J31" s="11">
        <f>VLOOKUP($G31,经济表_方块价格积分,J$2,1)</f>
        <v>6</v>
      </c>
      <c r="K31" s="11">
        <f>VLOOKUP($G31,经济表_方块价格积分,K$2,1)</f>
        <v>6</v>
      </c>
      <c r="L31" s="11">
        <f>VLOOKUP($G31,经济表_方块价格积分,L$2,1)</f>
        <v>1</v>
      </c>
      <c r="M31" s="11">
        <f>K31*64</f>
        <v>384</v>
      </c>
      <c r="N31" s="95">
        <f>FLOOR(L31*64,1)+1</f>
        <v>65</v>
      </c>
      <c r="O31" s="71">
        <v>1</v>
      </c>
      <c r="P31" s="19" t="s">
        <v>1363</v>
      </c>
      <c r="Q31" s="11" t="str">
        <f>VLOOKUP(O31,方块表_二级标签,3,1)</f>
        <v>set:items.json image:block_1</v>
      </c>
      <c r="R31" s="11" t="str">
        <f>VLOOKUP(O31,方块表_二级标签,6,1)</f>
        <v>block_tag_1</v>
      </c>
      <c r="S31" s="30">
        <v>33</v>
      </c>
      <c r="U31" s="127" t="s">
        <v>73</v>
      </c>
      <c r="V31" s="96" t="str">
        <f>I31</f>
        <v>雕刻砂石</v>
      </c>
      <c r="W31" s="69" t="b">
        <f>IF(Y31&lt;&gt;0,COUNT($W$1:W30))</f>
        <v>0</v>
      </c>
      <c r="X31" s="69">
        <f>COUNTIF($E$3:E31,E31)</f>
        <v>2</v>
      </c>
      <c r="Y31" s="69">
        <f>IF(X31=1,E31,0)</f>
        <v>0</v>
      </c>
      <c r="Z31" s="69">
        <v>1</v>
      </c>
    </row>
    <row r="32" spans="1:26">
      <c r="A32">
        <f>ROW()-2</f>
        <v>30</v>
      </c>
      <c r="B32" s="18">
        <f>_xlfn.NUMBERVALUE(CONCATENATE(1,IF(LEN(E32)=1,"00"&amp;E32,IF(LEN(E32)=2,"0"&amp;E32,E32)),IF(LEN(F32)=1,"0"&amp;F32,F32)))</f>
        <v>102402</v>
      </c>
      <c r="C32" s="18">
        <f>_xlfn.NUMBERVALUE(CONCATENATE(O32,G32,IF(LEN(S32)=1,"0"&amp;S32,S32)))</f>
        <v>1334</v>
      </c>
      <c r="D32" s="18">
        <f>_xlfn.NUMBERVALUE(CONCATENATE(G32,IF(LEN(E32)=1,"00"&amp;E32,IF(LEN(E32)=2,"0"&amp;E32,E32)),IF(LEN(F32)=1,"0"&amp;F32,F32)))</f>
        <v>302402</v>
      </c>
      <c r="E32" s="1">
        <v>24</v>
      </c>
      <c r="F32" s="1">
        <v>2</v>
      </c>
      <c r="G32" s="1">
        <v>3</v>
      </c>
      <c r="H32" s="18">
        <f t="shared" si="0"/>
        <v>0.1</v>
      </c>
      <c r="I32" s="20" t="s">
        <v>368</v>
      </c>
      <c r="J32" s="11">
        <f>VLOOKUP($G32,经济表_方块价格积分,J$2,1)</f>
        <v>6</v>
      </c>
      <c r="K32" s="11">
        <f>VLOOKUP($G32,经济表_方块价格积分,K$2,1)</f>
        <v>6</v>
      </c>
      <c r="L32" s="11">
        <f>VLOOKUP($G32,经济表_方块价格积分,L$2,1)</f>
        <v>1</v>
      </c>
      <c r="M32" s="11">
        <f>K32*64</f>
        <v>384</v>
      </c>
      <c r="N32" s="95">
        <f>FLOOR(L32*64,1)+1</f>
        <v>65</v>
      </c>
      <c r="O32" s="71">
        <v>1</v>
      </c>
      <c r="P32" s="19" t="s">
        <v>1363</v>
      </c>
      <c r="Q32" s="11" t="str">
        <f>VLOOKUP(O32,方块表_二级标签,3,1)</f>
        <v>set:items.json image:block_1</v>
      </c>
      <c r="R32" s="11" t="str">
        <f>VLOOKUP(O32,方块表_二级标签,6,1)</f>
        <v>block_tag_1</v>
      </c>
      <c r="S32" s="30">
        <v>34</v>
      </c>
      <c r="U32" s="127" t="s">
        <v>73</v>
      </c>
      <c r="V32" s="96" t="str">
        <f>I32</f>
        <v>光滑砂石</v>
      </c>
      <c r="W32" s="69" t="b">
        <f>IF(Y32&lt;&gt;0,COUNT($W$1:W31))</f>
        <v>0</v>
      </c>
      <c r="X32" s="69">
        <f>COUNTIF($E$3:E32,E32)</f>
        <v>3</v>
      </c>
      <c r="Y32" s="69">
        <f>IF(X32=1,E32,0)</f>
        <v>0</v>
      </c>
      <c r="Z32" s="69">
        <v>1</v>
      </c>
    </row>
    <row r="33" spans="1:26">
      <c r="A33">
        <f>ROW()-2</f>
        <v>31</v>
      </c>
      <c r="B33" s="18">
        <f>_xlfn.NUMBERVALUE(CONCATENATE(1,IF(LEN(E33)=1,"00"&amp;E33,IF(LEN(E33)=2,"0"&amp;E33,E33)),IF(LEN(F33)=1,"0"&amp;F33,F33)))</f>
        <v>101800</v>
      </c>
      <c r="C33" s="18">
        <f>_xlfn.NUMBERVALUE(CONCATENATE(O33,G33,IF(LEN(S33)=1,"0"&amp;S33,S33)))</f>
        <v>1361</v>
      </c>
      <c r="D33" s="18">
        <f>_xlfn.NUMBERVALUE(CONCATENATE(G33,IF(LEN(E33)=1,"00"&amp;E33,IF(LEN(E33)=2,"0"&amp;E33,E33)),IF(LEN(F33)=1,"0"&amp;F33,F33)))</f>
        <v>301800</v>
      </c>
      <c r="E33" s="1">
        <v>18</v>
      </c>
      <c r="F33" s="1">
        <v>0</v>
      </c>
      <c r="G33" s="1">
        <v>3</v>
      </c>
      <c r="H33" s="18">
        <f t="shared" si="0"/>
        <v>0.1</v>
      </c>
      <c r="I33" s="20" t="s">
        <v>343</v>
      </c>
      <c r="J33" s="11">
        <f>VLOOKUP($G33,经济表_方块价格积分,J$2,1)</f>
        <v>6</v>
      </c>
      <c r="K33" s="11">
        <f>VLOOKUP($G33,经济表_方块价格积分,K$2,1)</f>
        <v>6</v>
      </c>
      <c r="L33" s="11">
        <f>VLOOKUP($G33,经济表_方块价格积分,L$2,1)</f>
        <v>1</v>
      </c>
      <c r="M33" s="11">
        <f>K33*64</f>
        <v>384</v>
      </c>
      <c r="N33" s="95">
        <f>FLOOR(L33*64,1)+1</f>
        <v>65</v>
      </c>
      <c r="O33" s="71">
        <v>1</v>
      </c>
      <c r="P33" s="19" t="s">
        <v>1363</v>
      </c>
      <c r="Q33" s="11" t="str">
        <f>VLOOKUP(O33,方块表_二级标签,3,1)</f>
        <v>set:items.json image:block_1</v>
      </c>
      <c r="R33" s="11" t="str">
        <f>VLOOKUP(O33,方块表_二级标签,6,1)</f>
        <v>block_tag_1</v>
      </c>
      <c r="S33" s="30">
        <v>61</v>
      </c>
      <c r="U33" s="127" t="s">
        <v>73</v>
      </c>
      <c r="V33" s="96" t="str">
        <f>I33</f>
        <v>橡树叶</v>
      </c>
      <c r="W33" s="69">
        <f>IF(Y33&lt;&gt;0,COUNT($W$1:W32))</f>
        <v>17</v>
      </c>
      <c r="X33" s="69">
        <f>COUNTIF($E$3:E33,E33)</f>
        <v>1</v>
      </c>
      <c r="Y33" s="69">
        <f>IF(X33=1,E33,0)</f>
        <v>18</v>
      </c>
      <c r="Z33" s="69">
        <v>1</v>
      </c>
    </row>
    <row r="34" spans="1:26">
      <c r="A34">
        <f>ROW()-2</f>
        <v>32</v>
      </c>
      <c r="B34" s="18">
        <f>_xlfn.NUMBERVALUE(CONCATENATE(1,IF(LEN(E34)=1,"00"&amp;E34,IF(LEN(E34)=2,"0"&amp;E34,E34)),IF(LEN(F34)=1,"0"&amp;F34,F34)))</f>
        <v>101801</v>
      </c>
      <c r="C34" s="18">
        <f>_xlfn.NUMBERVALUE(CONCATENATE(O34,G34,IF(LEN(S34)=1,"0"&amp;S34,S34)))</f>
        <v>1362</v>
      </c>
      <c r="D34" s="18">
        <f>_xlfn.NUMBERVALUE(CONCATENATE(G34,IF(LEN(E34)=1,"00"&amp;E34,IF(LEN(E34)=2,"0"&amp;E34,E34)),IF(LEN(F34)=1,"0"&amp;F34,F34)))</f>
        <v>301801</v>
      </c>
      <c r="E34" s="1">
        <v>18</v>
      </c>
      <c r="F34" s="1">
        <v>1</v>
      </c>
      <c r="G34" s="1">
        <v>3</v>
      </c>
      <c r="H34" s="18">
        <f t="shared" si="0"/>
        <v>0.1</v>
      </c>
      <c r="I34" s="20" t="s">
        <v>348</v>
      </c>
      <c r="J34" s="11">
        <f>VLOOKUP($G34,经济表_方块价格积分,J$2,1)</f>
        <v>6</v>
      </c>
      <c r="K34" s="11">
        <f>VLOOKUP($G34,经济表_方块价格积分,K$2,1)</f>
        <v>6</v>
      </c>
      <c r="L34" s="11">
        <f>VLOOKUP($G34,经济表_方块价格积分,L$2,1)</f>
        <v>1</v>
      </c>
      <c r="M34" s="11">
        <f>K34*64</f>
        <v>384</v>
      </c>
      <c r="N34" s="95">
        <f>FLOOR(L34*64,1)+1</f>
        <v>65</v>
      </c>
      <c r="O34" s="71">
        <v>1</v>
      </c>
      <c r="P34" s="19" t="s">
        <v>1363</v>
      </c>
      <c r="Q34" s="11" t="str">
        <f>VLOOKUP(O34,方块表_二级标签,3,1)</f>
        <v>set:items.json image:block_1</v>
      </c>
      <c r="R34" s="11" t="str">
        <f>VLOOKUP(O34,方块表_二级标签,6,1)</f>
        <v>block_tag_1</v>
      </c>
      <c r="S34" s="30">
        <v>62</v>
      </c>
      <c r="U34" s="127" t="s">
        <v>73</v>
      </c>
      <c r="V34" s="96" t="str">
        <f>I34</f>
        <v>云杉树叶</v>
      </c>
      <c r="W34" s="69" t="b">
        <f>IF(Y34&lt;&gt;0,COUNT($W$1:W33))</f>
        <v>0</v>
      </c>
      <c r="X34" s="69">
        <f>COUNTIF($E$3:E34,E34)</f>
        <v>2</v>
      </c>
      <c r="Y34" s="69">
        <f>IF(X34=1,E34,0)</f>
        <v>0</v>
      </c>
      <c r="Z34" s="69">
        <v>1</v>
      </c>
    </row>
    <row r="35" spans="1:26">
      <c r="A35">
        <f>ROW()-2</f>
        <v>33</v>
      </c>
      <c r="B35" s="18">
        <f>_xlfn.NUMBERVALUE(CONCATENATE(1,IF(LEN(E35)=1,"00"&amp;E35,IF(LEN(E35)=2,"0"&amp;E35,E35)),IF(LEN(F35)=1,"0"&amp;F35,F35)))</f>
        <v>101802</v>
      </c>
      <c r="C35" s="18">
        <f>_xlfn.NUMBERVALUE(CONCATENATE(O35,G35,IF(LEN(S35)=1,"0"&amp;S35,S35)))</f>
        <v>1363</v>
      </c>
      <c r="D35" s="18">
        <f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0"/>
        <v>0.1</v>
      </c>
      <c r="I35" s="20" t="s">
        <v>353</v>
      </c>
      <c r="J35" s="11">
        <f>VLOOKUP($G35,经济表_方块价格积分,J$2,1)</f>
        <v>6</v>
      </c>
      <c r="K35" s="11">
        <f>VLOOKUP($G35,经济表_方块价格积分,K$2,1)</f>
        <v>6</v>
      </c>
      <c r="L35" s="11">
        <f>VLOOKUP($G35,经济表_方块价格积分,L$2,1)</f>
        <v>1</v>
      </c>
      <c r="M35" s="11">
        <f>K35*64</f>
        <v>384</v>
      </c>
      <c r="N35" s="95">
        <f>FLOOR(L35*64,1)+1</f>
        <v>65</v>
      </c>
      <c r="O35" s="71">
        <v>1</v>
      </c>
      <c r="P35" s="19" t="s">
        <v>1363</v>
      </c>
      <c r="Q35" s="11" t="str">
        <f>VLOOKUP(O35,方块表_二级标签,3,1)</f>
        <v>set:items.json image:block_1</v>
      </c>
      <c r="R35" s="11" t="str">
        <f>VLOOKUP(O35,方块表_二级标签,6,1)</f>
        <v>block_tag_1</v>
      </c>
      <c r="S35" s="30">
        <v>63</v>
      </c>
      <c r="U35" s="127" t="s">
        <v>73</v>
      </c>
      <c r="V35" s="96" t="str">
        <f>I35</f>
        <v>桦树叶</v>
      </c>
      <c r="W35" s="69" t="b">
        <f>IF(Y35&lt;&gt;0,COUNT($W$1:W34))</f>
        <v>0</v>
      </c>
      <c r="X35" s="69">
        <f>COUNTIF($E$3:E35,E35)</f>
        <v>3</v>
      </c>
      <c r="Y35" s="69">
        <f>IF(X35=1,E35,0)</f>
        <v>0</v>
      </c>
      <c r="Z35" s="69">
        <v>1</v>
      </c>
    </row>
    <row r="36" spans="1:26">
      <c r="A36">
        <f>ROW()-2</f>
        <v>34</v>
      </c>
      <c r="B36" s="18">
        <f>_xlfn.NUMBERVALUE(CONCATENATE(1,IF(LEN(E36)=1,"00"&amp;E36,IF(LEN(E36)=2,"0"&amp;E36,E36)),IF(LEN(F36)=1,"0"&amp;F36,F36)))</f>
        <v>101803</v>
      </c>
      <c r="C36" s="18">
        <f>_xlfn.NUMBERVALUE(CONCATENATE(O36,G36,IF(LEN(S36)=1,"0"&amp;S36,S36)))</f>
        <v>1364</v>
      </c>
      <c r="D36" s="18">
        <f>_xlfn.NUMBERVALUE(CONCATENATE(G36,IF(LEN(E36)=1,"00"&amp;E36,IF(LEN(E36)=2,"0"&amp;E36,E36)),IF(LEN(F36)=1,"0"&amp;F36,F36)))</f>
        <v>301803</v>
      </c>
      <c r="E36" s="1">
        <v>18</v>
      </c>
      <c r="F36" s="1">
        <v>3</v>
      </c>
      <c r="G36" s="1">
        <v>3</v>
      </c>
      <c r="H36" s="18">
        <f t="shared" si="0"/>
        <v>0.1</v>
      </c>
      <c r="I36" s="20" t="s">
        <v>358</v>
      </c>
      <c r="J36" s="11">
        <f>VLOOKUP($G36,经济表_方块价格积分,J$2,1)</f>
        <v>6</v>
      </c>
      <c r="K36" s="11">
        <f>VLOOKUP($G36,经济表_方块价格积分,K$2,1)</f>
        <v>6</v>
      </c>
      <c r="L36" s="11">
        <f>VLOOKUP($G36,经济表_方块价格积分,L$2,1)</f>
        <v>1</v>
      </c>
      <c r="M36" s="11">
        <f>K36*64</f>
        <v>384</v>
      </c>
      <c r="N36" s="95">
        <f>FLOOR(L36*64,1)+1</f>
        <v>65</v>
      </c>
      <c r="O36" s="71">
        <v>1</v>
      </c>
      <c r="P36" s="19" t="s">
        <v>1363</v>
      </c>
      <c r="Q36" s="11" t="str">
        <f>VLOOKUP(O36,方块表_二级标签,3,1)</f>
        <v>set:items.json image:block_1</v>
      </c>
      <c r="R36" s="11" t="str">
        <f>VLOOKUP(O36,方块表_二级标签,6,1)</f>
        <v>block_tag_1</v>
      </c>
      <c r="S36" s="30">
        <v>64</v>
      </c>
      <c r="U36" s="127" t="s">
        <v>73</v>
      </c>
      <c r="V36" s="96" t="str">
        <f>I36</f>
        <v>丛林树叶</v>
      </c>
      <c r="W36" s="69" t="b">
        <f>IF(Y36&lt;&gt;0,COUNT($W$1:W35))</f>
        <v>0</v>
      </c>
      <c r="X36" s="69">
        <f>COUNTIF($E$3:E36,E36)</f>
        <v>4</v>
      </c>
      <c r="Y36" s="69">
        <f>IF(X36=1,E36,0)</f>
        <v>0</v>
      </c>
      <c r="Z36" s="69">
        <v>1</v>
      </c>
    </row>
    <row r="37" spans="1:26">
      <c r="A37">
        <f>ROW()-2</f>
        <v>35</v>
      </c>
      <c r="B37" s="18">
        <f>_xlfn.NUMBERVALUE(CONCATENATE(1,IF(LEN(E37)=1,"00"&amp;E37,IF(LEN(E37)=2,"0"&amp;E37,E37)),IF(LEN(F37)=1,"0"&amp;F37,F37)))</f>
        <v>104100</v>
      </c>
      <c r="C37" s="18">
        <f>_xlfn.NUMBERVALUE(CONCATENATE(O37,G37,IF(LEN(S37)=1,"0"&amp;S37,S37)))</f>
        <v>1403</v>
      </c>
      <c r="D37" s="18">
        <f>_xlfn.NUMBERVALUE(CONCATENATE(G37,IF(LEN(E37)=1,"00"&amp;E37,IF(LEN(E37)=2,"0"&amp;E37,E37)),IF(LEN(F37)=1,"0"&amp;F37,F37)))</f>
        <v>404100</v>
      </c>
      <c r="E37" s="1">
        <v>41</v>
      </c>
      <c r="F37" s="1">
        <v>0</v>
      </c>
      <c r="G37" s="1">
        <v>4</v>
      </c>
      <c r="H37" s="18">
        <f t="shared" si="0"/>
        <v>0.1</v>
      </c>
      <c r="I37" s="20" t="s">
        <v>566</v>
      </c>
      <c r="J37" s="11">
        <f>VLOOKUP($G37,经济表_方块价格积分,J$2,1)</f>
        <v>8</v>
      </c>
      <c r="K37" s="11">
        <f>VLOOKUP($G37,经济表_方块价格积分,K$2,1)</f>
        <v>8</v>
      </c>
      <c r="L37" s="11">
        <f>VLOOKUP($G37,经济表_方块价格积分,L$2,1)</f>
        <v>1</v>
      </c>
      <c r="M37" s="11">
        <f>K37*64</f>
        <v>512</v>
      </c>
      <c r="N37" s="95">
        <f>FLOOR(L37*64,1)+1</f>
        <v>65</v>
      </c>
      <c r="O37" s="71">
        <v>1</v>
      </c>
      <c r="P37" s="19" t="s">
        <v>1363</v>
      </c>
      <c r="Q37" s="11" t="str">
        <f>VLOOKUP(O37,方块表_二级标签,3,1)</f>
        <v>set:items.json image:block_1</v>
      </c>
      <c r="R37" s="11" t="str">
        <f>VLOOKUP(O37,方块表_二级标签,6,1)</f>
        <v>block_tag_1</v>
      </c>
      <c r="S37" s="30">
        <v>3</v>
      </c>
      <c r="U37" s="127" t="s">
        <v>73</v>
      </c>
      <c r="V37" s="96" t="str">
        <f>I37</f>
        <v>金块</v>
      </c>
      <c r="W37" s="69">
        <f>IF(Y37&lt;&gt;0,COUNT($W$1:W36))</f>
        <v>18</v>
      </c>
      <c r="X37" s="69">
        <f>COUNTIF($E$3:E37,E37)</f>
        <v>1</v>
      </c>
      <c r="Y37" s="69">
        <f>IF(X37=1,E37,0)</f>
        <v>41</v>
      </c>
      <c r="Z37" s="69">
        <v>1</v>
      </c>
    </row>
    <row r="38" spans="1:26">
      <c r="A38">
        <f>ROW()-2</f>
        <v>36</v>
      </c>
      <c r="B38" s="18">
        <f>_xlfn.NUMBERVALUE(CONCATENATE(1,IF(LEN(E38)=1,"00"&amp;E38,IF(LEN(E38)=2,"0"&amp;E38,E38)),IF(LEN(F38)=1,"0"&amp;F38,F38)))</f>
        <v>102200</v>
      </c>
      <c r="C38" s="18">
        <f>_xlfn.NUMBERVALUE(CONCATENATE(O38,G38,IF(LEN(S38)=1,"0"&amp;S38,S38)))</f>
        <v>1504</v>
      </c>
      <c r="D38" s="18">
        <f>_xlfn.NUMBERVALUE(CONCATENATE(G38,IF(LEN(E38)=1,"00"&amp;E38,IF(LEN(E38)=2,"0"&amp;E38,E38)),IF(LEN(F38)=1,"0"&amp;F38,F38)))</f>
        <v>502200</v>
      </c>
      <c r="E38" s="1">
        <v>22</v>
      </c>
      <c r="F38" s="1">
        <v>0</v>
      </c>
      <c r="G38" s="1">
        <v>5</v>
      </c>
      <c r="H38" s="18">
        <f t="shared" si="0"/>
        <v>0.1</v>
      </c>
      <c r="I38" s="20" t="s">
        <v>618</v>
      </c>
      <c r="J38" s="11">
        <f>VLOOKUP($G38,经济表_方块价格积分,J$2,1)</f>
        <v>10</v>
      </c>
      <c r="K38" s="11">
        <f>VLOOKUP($G38,经济表_方块价格积分,K$2,1)</f>
        <v>10</v>
      </c>
      <c r="L38" s="11">
        <f>VLOOKUP($G38,经济表_方块价格积分,L$2,1)</f>
        <v>1</v>
      </c>
      <c r="M38" s="11">
        <f>K38*64</f>
        <v>640</v>
      </c>
      <c r="N38" s="95">
        <f>FLOOR(L38*64,1)+1</f>
        <v>65</v>
      </c>
      <c r="O38" s="71">
        <v>1</v>
      </c>
      <c r="P38" s="19" t="s">
        <v>1363</v>
      </c>
      <c r="Q38" s="11" t="str">
        <f>VLOOKUP(O38,方块表_二级标签,3,1)</f>
        <v>set:items.json image:block_1</v>
      </c>
      <c r="R38" s="11" t="str">
        <f>VLOOKUP(O38,方块表_二级标签,6,1)</f>
        <v>block_tag_1</v>
      </c>
      <c r="S38" s="30">
        <v>4</v>
      </c>
      <c r="U38" s="127" t="s">
        <v>73</v>
      </c>
      <c r="V38" s="96" t="str">
        <f>I38</f>
        <v>天青石块</v>
      </c>
      <c r="W38" s="69">
        <f>IF(Y38&lt;&gt;0,COUNT($W$1:W37))</f>
        <v>19</v>
      </c>
      <c r="X38" s="69">
        <f>COUNTIF($E$3:E38,E38)</f>
        <v>1</v>
      </c>
      <c r="Y38" s="69">
        <f>IF(X38=1,E38,0)</f>
        <v>22</v>
      </c>
      <c r="Z38" s="69">
        <v>1</v>
      </c>
    </row>
    <row r="39" spans="1:26">
      <c r="A39">
        <f>ROW()-2</f>
        <v>37</v>
      </c>
      <c r="B39" s="18">
        <f>_xlfn.NUMBERVALUE(CONCATENATE(1,IF(LEN(E39)=1,"00"&amp;E39,IF(LEN(E39)=2,"0"&amp;E39,E39)),IF(LEN(F39)=1,"0"&amp;F39,F39)))</f>
        <v>105700</v>
      </c>
      <c r="C39" s="18">
        <f>_xlfn.NUMBERVALUE(CONCATENATE(O39,G39,IF(LEN(S39)=1,"0"&amp;S39,S39)))</f>
        <v>1505</v>
      </c>
      <c r="D39" s="18">
        <f>_xlfn.NUMBERVALUE(CONCATENATE(G39,IF(LEN(E39)=1,"00"&amp;E39,IF(LEN(E39)=2,"0"&amp;E39,E39)),IF(LEN(F39)=1,"0"&amp;F39,F39)))</f>
        <v>505700</v>
      </c>
      <c r="E39" s="1">
        <v>57</v>
      </c>
      <c r="F39" s="1">
        <v>0</v>
      </c>
      <c r="G39" s="1">
        <v>5</v>
      </c>
      <c r="H39" s="18">
        <f t="shared" si="0"/>
        <v>0.1</v>
      </c>
      <c r="I39" s="20" t="s">
        <v>620</v>
      </c>
      <c r="J39" s="11">
        <f>VLOOKUP($G39,经济表_方块价格积分,J$2,1)</f>
        <v>10</v>
      </c>
      <c r="K39" s="11">
        <f>VLOOKUP($G39,经济表_方块价格积分,K$2,1)</f>
        <v>10</v>
      </c>
      <c r="L39" s="11">
        <f>VLOOKUP($G39,经济表_方块价格积分,L$2,1)</f>
        <v>1</v>
      </c>
      <c r="M39" s="11">
        <f>K39*64</f>
        <v>640</v>
      </c>
      <c r="N39" s="95">
        <f>FLOOR(L39*64,1)+1</f>
        <v>65</v>
      </c>
      <c r="O39" s="71">
        <v>1</v>
      </c>
      <c r="P39" s="19" t="s">
        <v>1363</v>
      </c>
      <c r="Q39" s="11" t="str">
        <f>VLOOKUP(O39,方块表_二级标签,3,1)</f>
        <v>set:items.json image:block_1</v>
      </c>
      <c r="R39" s="11" t="str">
        <f>VLOOKUP(O39,方块表_二级标签,6,1)</f>
        <v>block_tag_1</v>
      </c>
      <c r="S39" s="30">
        <v>5</v>
      </c>
      <c r="U39" s="127" t="s">
        <v>73</v>
      </c>
      <c r="V39" s="96" t="str">
        <f>I39</f>
        <v>钻石块</v>
      </c>
      <c r="W39" s="69">
        <f>IF(Y39&lt;&gt;0,COUNT($W$1:W38))</f>
        <v>20</v>
      </c>
      <c r="X39" s="69">
        <f>COUNTIF($E$3:E39,E39)</f>
        <v>1</v>
      </c>
      <c r="Y39" s="69">
        <f>IF(X39=1,E39,0)</f>
        <v>57</v>
      </c>
      <c r="Z39" s="69">
        <v>1</v>
      </c>
    </row>
    <row r="40" spans="1:26">
      <c r="A40">
        <f>ROW()-2</f>
        <v>38</v>
      </c>
      <c r="B40" s="18">
        <f>_xlfn.NUMBERVALUE(CONCATENATE(1,IF(LEN(E40)=1,"00"&amp;E40,IF(LEN(E40)=2,"0"&amp;E40,E40)),IF(LEN(F40)=1,"0"&amp;F40,F40)))</f>
        <v>113300</v>
      </c>
      <c r="C40" s="18">
        <f>_xlfn.NUMBERVALUE(CONCATENATE(O40,G40,IF(LEN(S40)=1,"0"&amp;S40,S40)))</f>
        <v>1506</v>
      </c>
      <c r="D40" s="18">
        <f>_xlfn.NUMBERVALUE(CONCATENATE(G40,IF(LEN(E40)=1,"00"&amp;E40,IF(LEN(E40)=2,"0"&amp;E40,E40)),IF(LEN(F40)=1,"0"&amp;F40,F40)))</f>
        <v>513300</v>
      </c>
      <c r="E40" s="1">
        <v>133</v>
      </c>
      <c r="F40" s="1">
        <v>0</v>
      </c>
      <c r="G40" s="1">
        <v>5</v>
      </c>
      <c r="H40" s="18">
        <f t="shared" si="0"/>
        <v>0.1</v>
      </c>
      <c r="I40" s="20" t="s">
        <v>624</v>
      </c>
      <c r="J40" s="11">
        <f>VLOOKUP($G40,经济表_方块价格积分,J$2,1)</f>
        <v>10</v>
      </c>
      <c r="K40" s="11">
        <f>VLOOKUP($G40,经济表_方块价格积分,K$2,1)</f>
        <v>10</v>
      </c>
      <c r="L40" s="11">
        <f>VLOOKUP($G40,经济表_方块价格积分,L$2,1)</f>
        <v>1</v>
      </c>
      <c r="M40" s="11">
        <f>K40*64</f>
        <v>640</v>
      </c>
      <c r="N40" s="95">
        <f>FLOOR(L40*64,1)+1</f>
        <v>65</v>
      </c>
      <c r="O40" s="71">
        <v>1</v>
      </c>
      <c r="P40" s="19" t="s">
        <v>1363</v>
      </c>
      <c r="Q40" s="11" t="str">
        <f>VLOOKUP(O40,方块表_二级标签,3,1)</f>
        <v>set:items.json image:block_1</v>
      </c>
      <c r="R40" s="11" t="str">
        <f>VLOOKUP(O40,方块表_二级标签,6,1)</f>
        <v>block_tag_1</v>
      </c>
      <c r="S40" s="30">
        <v>6</v>
      </c>
      <c r="U40" s="127" t="s">
        <v>73</v>
      </c>
      <c r="V40" s="96" t="str">
        <f>I40</f>
        <v>绿宝石块</v>
      </c>
      <c r="W40" s="69">
        <f>IF(Y40&lt;&gt;0,COUNT($W$1:W39))</f>
        <v>21</v>
      </c>
      <c r="X40" s="69">
        <f>COUNTIF($E$3:E40,E40)</f>
        <v>1</v>
      </c>
      <c r="Y40" s="69">
        <f>IF(X40=1,E40,0)</f>
        <v>133</v>
      </c>
      <c r="Z40" s="69">
        <v>1</v>
      </c>
    </row>
    <row r="41" spans="1:26">
      <c r="A41">
        <f>ROW()-2</f>
        <v>39</v>
      </c>
      <c r="B41" s="18">
        <f>_xlfn.NUMBERVALUE(CONCATENATE(1,IF(LEN(E41)=1,"00"&amp;E41,IF(LEN(E41)=2,"0"&amp;E41,E41)),IF(LEN(F41)=1,"0"&amp;F41,F41)))</f>
        <v>115900</v>
      </c>
      <c r="C41" s="18">
        <f>_xlfn.NUMBERVALUE(CONCATENATE(O41,G41,IF(LEN(S41)=1,"0"&amp;S41,S41)))</f>
        <v>2301</v>
      </c>
      <c r="D41" s="18">
        <f>_xlfn.NUMBERVALUE(CONCATENATE(G41,IF(LEN(E41)=1,"00"&amp;E41,IF(LEN(E41)=2,"0"&amp;E41,E41)),IF(LEN(F41)=1,"0"&amp;F41,F41)))</f>
        <v>315900</v>
      </c>
      <c r="E41" s="1">
        <v>159</v>
      </c>
      <c r="F41" s="1">
        <v>0</v>
      </c>
      <c r="G41" s="1">
        <v>3</v>
      </c>
      <c r="H41" s="18">
        <f t="shared" si="0"/>
        <v>0.1</v>
      </c>
      <c r="I41" s="20" t="s">
        <v>498</v>
      </c>
      <c r="J41" s="11">
        <f>VLOOKUP($G41,经济表_方块价格积分,J$2,1)</f>
        <v>6</v>
      </c>
      <c r="K41" s="11">
        <f>VLOOKUP($G41,经济表_方块价格积分,K$2,1)</f>
        <v>6</v>
      </c>
      <c r="L41" s="11">
        <f>VLOOKUP($G41,经济表_方块价格积分,L$2,1)</f>
        <v>1</v>
      </c>
      <c r="M41" s="11">
        <f>K41*64</f>
        <v>384</v>
      </c>
      <c r="N41" s="95">
        <f>FLOOR(L41*64,1)+1</f>
        <v>65</v>
      </c>
      <c r="O41" s="71">
        <v>2</v>
      </c>
      <c r="P41" s="19" t="s">
        <v>1363</v>
      </c>
      <c r="Q41" s="11" t="str">
        <f>VLOOKUP(O41,方块表_二级标签,3,1)</f>
        <v>set:items.json image:block_2</v>
      </c>
      <c r="R41" s="11" t="str">
        <f>VLOOKUP(O41,方块表_二级标签,6,1)</f>
        <v>block_tag_3</v>
      </c>
      <c r="S41" s="30">
        <v>1</v>
      </c>
      <c r="U41" s="127" t="s">
        <v>73</v>
      </c>
      <c r="V41" s="96" t="str">
        <f>I41</f>
        <v>白色陶瓦</v>
      </c>
      <c r="W41" s="69">
        <f>IF(Y41&lt;&gt;0,COUNT($W$1:W40))</f>
        <v>22</v>
      </c>
      <c r="X41" s="69">
        <f>COUNTIF($E$3:E41,E41)</f>
        <v>1</v>
      </c>
      <c r="Y41" s="69">
        <f>IF(X41=1,E41,0)</f>
        <v>159</v>
      </c>
      <c r="Z41" s="69">
        <v>1</v>
      </c>
    </row>
    <row r="42" spans="1:26">
      <c r="A42">
        <f>ROW()-2</f>
        <v>40</v>
      </c>
      <c r="B42" s="18">
        <f>_xlfn.NUMBERVALUE(CONCATENATE(1,IF(LEN(E42)=1,"00"&amp;E42,IF(LEN(E42)=2,"0"&amp;E42,E42)),IF(LEN(F42)=1,"0"&amp;F42,F42)))</f>
        <v>115901</v>
      </c>
      <c r="C42" s="18">
        <f>_xlfn.NUMBERVALUE(CONCATENATE(O42,G42,IF(LEN(S42)=1,"0"&amp;S42,S42)))</f>
        <v>2302</v>
      </c>
      <c r="D42" s="18">
        <f>_xlfn.NUMBERVALUE(CONCATENATE(G42,IF(LEN(E42)=1,"00"&amp;E42,IF(LEN(E42)=2,"0"&amp;E42,E42)),IF(LEN(F42)=1,"0"&amp;F42,F42)))</f>
        <v>315901</v>
      </c>
      <c r="E42" s="1">
        <v>159</v>
      </c>
      <c r="F42" s="1">
        <v>1</v>
      </c>
      <c r="G42" s="1">
        <v>3</v>
      </c>
      <c r="H42" s="18">
        <f t="shared" si="0"/>
        <v>0.1</v>
      </c>
      <c r="I42" s="20" t="s">
        <v>500</v>
      </c>
      <c r="J42" s="11">
        <f>VLOOKUP($G42,经济表_方块价格积分,J$2,1)</f>
        <v>6</v>
      </c>
      <c r="K42" s="11">
        <f>VLOOKUP($G42,经济表_方块价格积分,K$2,1)</f>
        <v>6</v>
      </c>
      <c r="L42" s="11">
        <f>VLOOKUP($G42,经济表_方块价格积分,L$2,1)</f>
        <v>1</v>
      </c>
      <c r="M42" s="11">
        <f>K42*64</f>
        <v>384</v>
      </c>
      <c r="N42" s="95">
        <f>FLOOR(L42*64,1)+1</f>
        <v>65</v>
      </c>
      <c r="O42" s="71">
        <v>2</v>
      </c>
      <c r="P42" s="19" t="s">
        <v>1363</v>
      </c>
      <c r="Q42" s="11" t="str">
        <f>VLOOKUP(O42,方块表_二级标签,3,1)</f>
        <v>set:items.json image:block_2</v>
      </c>
      <c r="R42" s="11" t="str">
        <f>VLOOKUP(O42,方块表_二级标签,6,1)</f>
        <v>block_tag_3</v>
      </c>
      <c r="S42" s="30">
        <v>2</v>
      </c>
      <c r="U42" s="127" t="s">
        <v>73</v>
      </c>
      <c r="V42" s="96" t="str">
        <f>I42</f>
        <v>橙色陶瓦</v>
      </c>
      <c r="W42" s="69" t="b">
        <f>IF(Y42&lt;&gt;0,COUNT($W$1:W41))</f>
        <v>0</v>
      </c>
      <c r="X42" s="69">
        <f>COUNTIF($E$3:E42,E42)</f>
        <v>2</v>
      </c>
      <c r="Y42" s="69">
        <f>IF(X42=1,E42,0)</f>
        <v>0</v>
      </c>
      <c r="Z42" s="69">
        <v>1</v>
      </c>
    </row>
    <row r="43" spans="1:26">
      <c r="A43">
        <f>ROW()-2</f>
        <v>41</v>
      </c>
      <c r="B43" s="18">
        <f>_xlfn.NUMBERVALUE(CONCATENATE(1,IF(LEN(E43)=1,"00"&amp;E43,IF(LEN(E43)=2,"0"&amp;E43,E43)),IF(LEN(F43)=1,"0"&amp;F43,F43)))</f>
        <v>115902</v>
      </c>
      <c r="C43" s="18">
        <f>_xlfn.NUMBERVALUE(CONCATENATE(O43,G43,IF(LEN(S43)=1,"0"&amp;S43,S43)))</f>
        <v>2303</v>
      </c>
      <c r="D43" s="18">
        <f>_xlfn.NUMBERVALUE(CONCATENATE(G43,IF(LEN(E43)=1,"00"&amp;E43,IF(LEN(E43)=2,"0"&amp;E43,E43)),IF(LEN(F43)=1,"0"&amp;F43,F43)))</f>
        <v>315902</v>
      </c>
      <c r="E43" s="1">
        <v>159</v>
      </c>
      <c r="F43" s="1">
        <v>2</v>
      </c>
      <c r="G43" s="1">
        <v>3</v>
      </c>
      <c r="H43" s="18">
        <f t="shared" si="0"/>
        <v>0.1</v>
      </c>
      <c r="I43" s="20" t="s">
        <v>502</v>
      </c>
      <c r="J43" s="11">
        <f>VLOOKUP($G43,经济表_方块价格积分,J$2,1)</f>
        <v>6</v>
      </c>
      <c r="K43" s="11">
        <f>VLOOKUP($G43,经济表_方块价格积分,K$2,1)</f>
        <v>6</v>
      </c>
      <c r="L43" s="11">
        <f>VLOOKUP($G43,经济表_方块价格积分,L$2,1)</f>
        <v>1</v>
      </c>
      <c r="M43" s="11">
        <f>K43*64</f>
        <v>384</v>
      </c>
      <c r="N43" s="95">
        <f>FLOOR(L43*64,1)+1</f>
        <v>65</v>
      </c>
      <c r="O43" s="71">
        <v>2</v>
      </c>
      <c r="P43" s="19" t="s">
        <v>1363</v>
      </c>
      <c r="Q43" s="11" t="str">
        <f>VLOOKUP(O43,方块表_二级标签,3,1)</f>
        <v>set:items.json image:block_2</v>
      </c>
      <c r="R43" s="11" t="str">
        <f>VLOOKUP(O43,方块表_二级标签,6,1)</f>
        <v>block_tag_3</v>
      </c>
      <c r="S43" s="30">
        <v>3</v>
      </c>
      <c r="U43" s="127" t="s">
        <v>73</v>
      </c>
      <c r="V43" s="96" t="str">
        <f>I43</f>
        <v>洋红色陶瓦</v>
      </c>
      <c r="W43" s="69" t="b">
        <f>IF(Y43&lt;&gt;0,COUNT($W$1:W42))</f>
        <v>0</v>
      </c>
      <c r="X43" s="69">
        <f>COUNTIF($E$3:E43,E43)</f>
        <v>3</v>
      </c>
      <c r="Y43" s="69">
        <f>IF(X43=1,E43,0)</f>
        <v>0</v>
      </c>
      <c r="Z43" s="69">
        <v>1</v>
      </c>
    </row>
    <row r="44" spans="1:26">
      <c r="A44">
        <f>ROW()-2</f>
        <v>42</v>
      </c>
      <c r="B44" s="18">
        <f>_xlfn.NUMBERVALUE(CONCATENATE(1,IF(LEN(E44)=1,"00"&amp;E44,IF(LEN(E44)=2,"0"&amp;E44,E44)),IF(LEN(F44)=1,"0"&amp;F44,F44)))</f>
        <v>115903</v>
      </c>
      <c r="C44" s="18">
        <f>_xlfn.NUMBERVALUE(CONCATENATE(O44,G44,IF(LEN(S44)=1,"0"&amp;S44,S44)))</f>
        <v>2304</v>
      </c>
      <c r="D44" s="18">
        <f>_xlfn.NUMBERVALUE(CONCATENATE(G44,IF(LEN(E44)=1,"00"&amp;E44,IF(LEN(E44)=2,"0"&amp;E44,E44)),IF(LEN(F44)=1,"0"&amp;F44,F44)))</f>
        <v>315903</v>
      </c>
      <c r="E44" s="1">
        <v>159</v>
      </c>
      <c r="F44" s="1">
        <v>3</v>
      </c>
      <c r="G44" s="1">
        <v>3</v>
      </c>
      <c r="H44" s="18">
        <f t="shared" si="0"/>
        <v>0.1</v>
      </c>
      <c r="I44" s="20" t="s">
        <v>504</v>
      </c>
      <c r="J44" s="11">
        <f>VLOOKUP($G44,经济表_方块价格积分,J$2,1)</f>
        <v>6</v>
      </c>
      <c r="K44" s="11">
        <f>VLOOKUP($G44,经济表_方块价格积分,K$2,1)</f>
        <v>6</v>
      </c>
      <c r="L44" s="11">
        <f>VLOOKUP($G44,经济表_方块价格积分,L$2,1)</f>
        <v>1</v>
      </c>
      <c r="M44" s="11">
        <f>K44*64</f>
        <v>384</v>
      </c>
      <c r="N44" s="95">
        <f>FLOOR(L44*64,1)+1</f>
        <v>65</v>
      </c>
      <c r="O44" s="71">
        <v>2</v>
      </c>
      <c r="P44" s="19" t="s">
        <v>1363</v>
      </c>
      <c r="Q44" s="11" t="str">
        <f>VLOOKUP(O44,方块表_二级标签,3,1)</f>
        <v>set:items.json image:block_2</v>
      </c>
      <c r="R44" s="11" t="str">
        <f>VLOOKUP(O44,方块表_二级标签,6,1)</f>
        <v>block_tag_3</v>
      </c>
      <c r="S44" s="30">
        <v>4</v>
      </c>
      <c r="U44" s="127" t="s">
        <v>73</v>
      </c>
      <c r="V44" s="96" t="str">
        <f>I44</f>
        <v>浅蓝色陶瓦</v>
      </c>
      <c r="W44" s="69" t="b">
        <f>IF(Y44&lt;&gt;0,COUNT($W$1:W43))</f>
        <v>0</v>
      </c>
      <c r="X44" s="69">
        <f>COUNTIF($E$3:E44,E44)</f>
        <v>4</v>
      </c>
      <c r="Y44" s="69">
        <f>IF(X44=1,E44,0)</f>
        <v>0</v>
      </c>
      <c r="Z44" s="69">
        <v>1</v>
      </c>
    </row>
    <row r="45" spans="1:26">
      <c r="A45">
        <f>ROW()-2</f>
        <v>43</v>
      </c>
      <c r="B45" s="18">
        <f>_xlfn.NUMBERVALUE(CONCATENATE(1,IF(LEN(E45)=1,"00"&amp;E45,IF(LEN(E45)=2,"0"&amp;E45,E45)),IF(LEN(F45)=1,"0"&amp;F45,F45)))</f>
        <v>115904</v>
      </c>
      <c r="C45" s="18">
        <f>_xlfn.NUMBERVALUE(CONCATENATE(O45,G45,IF(LEN(S45)=1,"0"&amp;S45,S45)))</f>
        <v>2305</v>
      </c>
      <c r="D45" s="18">
        <f>_xlfn.NUMBERVALUE(CONCATENATE(G45,IF(LEN(E45)=1,"00"&amp;E45,IF(LEN(E45)=2,"0"&amp;E45,E45)),IF(LEN(F45)=1,"0"&amp;F45,F45)))</f>
        <v>315904</v>
      </c>
      <c r="E45" s="1">
        <v>159</v>
      </c>
      <c r="F45" s="1">
        <v>4</v>
      </c>
      <c r="G45" s="1">
        <v>3</v>
      </c>
      <c r="H45" s="18">
        <f t="shared" si="0"/>
        <v>0.1</v>
      </c>
      <c r="I45" s="20" t="s">
        <v>506</v>
      </c>
      <c r="J45" s="11">
        <f>VLOOKUP($G45,经济表_方块价格积分,J$2,1)</f>
        <v>6</v>
      </c>
      <c r="K45" s="11">
        <f>VLOOKUP($G45,经济表_方块价格积分,K$2,1)</f>
        <v>6</v>
      </c>
      <c r="L45" s="11">
        <f>VLOOKUP($G45,经济表_方块价格积分,L$2,1)</f>
        <v>1</v>
      </c>
      <c r="M45" s="11">
        <f>K45*64</f>
        <v>384</v>
      </c>
      <c r="N45" s="95">
        <f>FLOOR(L45*64,1)+1</f>
        <v>65</v>
      </c>
      <c r="O45" s="71">
        <v>2</v>
      </c>
      <c r="P45" s="19" t="s">
        <v>1363</v>
      </c>
      <c r="Q45" s="11" t="str">
        <f>VLOOKUP(O45,方块表_二级标签,3,1)</f>
        <v>set:items.json image:block_2</v>
      </c>
      <c r="R45" s="11" t="str">
        <f>VLOOKUP(O45,方块表_二级标签,6,1)</f>
        <v>block_tag_3</v>
      </c>
      <c r="S45" s="30">
        <v>5</v>
      </c>
      <c r="U45" s="127" t="s">
        <v>73</v>
      </c>
      <c r="V45" s="96" t="str">
        <f>I45</f>
        <v>黄色陶瓦</v>
      </c>
      <c r="W45" s="69" t="b">
        <f>IF(Y45&lt;&gt;0,COUNT($W$1:W44))</f>
        <v>0</v>
      </c>
      <c r="X45" s="69">
        <f>COUNTIF($E$3:E45,E45)</f>
        <v>5</v>
      </c>
      <c r="Y45" s="69">
        <f>IF(X45=1,E45,0)</f>
        <v>0</v>
      </c>
      <c r="Z45" s="69">
        <v>1</v>
      </c>
    </row>
    <row r="46" spans="1:26">
      <c r="A46">
        <f>ROW()-2</f>
        <v>44</v>
      </c>
      <c r="B46" s="18">
        <f>_xlfn.NUMBERVALUE(CONCATENATE(1,IF(LEN(E46)=1,"00"&amp;E46,IF(LEN(E46)=2,"0"&amp;E46,E46)),IF(LEN(F46)=1,"0"&amp;F46,F46)))</f>
        <v>115905</v>
      </c>
      <c r="C46" s="18">
        <f>_xlfn.NUMBERVALUE(CONCATENATE(O46,G46,IF(LEN(S46)=1,"0"&amp;S46,S46)))</f>
        <v>2306</v>
      </c>
      <c r="D46" s="18">
        <f>_xlfn.NUMBERVALUE(CONCATENATE(G46,IF(LEN(E46)=1,"00"&amp;E46,IF(LEN(E46)=2,"0"&amp;E46,E46)),IF(LEN(F46)=1,"0"&amp;F46,F46)))</f>
        <v>315905</v>
      </c>
      <c r="E46" s="1">
        <v>159</v>
      </c>
      <c r="F46" s="1">
        <v>5</v>
      </c>
      <c r="G46" s="1">
        <v>3</v>
      </c>
      <c r="H46" s="18">
        <f t="shared" si="0"/>
        <v>0.1</v>
      </c>
      <c r="I46" s="20" t="s">
        <v>508</v>
      </c>
      <c r="J46" s="11">
        <f>VLOOKUP($G46,经济表_方块价格积分,J$2,1)</f>
        <v>6</v>
      </c>
      <c r="K46" s="11">
        <f>VLOOKUP($G46,经济表_方块价格积分,K$2,1)</f>
        <v>6</v>
      </c>
      <c r="L46" s="11">
        <f>VLOOKUP($G46,经济表_方块价格积分,L$2,1)</f>
        <v>1</v>
      </c>
      <c r="M46" s="11">
        <f>K46*64</f>
        <v>384</v>
      </c>
      <c r="N46" s="95">
        <f>FLOOR(L46*64,1)+1</f>
        <v>65</v>
      </c>
      <c r="O46" s="71">
        <v>2</v>
      </c>
      <c r="P46" s="19" t="s">
        <v>1363</v>
      </c>
      <c r="Q46" s="11" t="str">
        <f>VLOOKUP(O46,方块表_二级标签,3,1)</f>
        <v>set:items.json image:block_2</v>
      </c>
      <c r="R46" s="11" t="str">
        <f>VLOOKUP(O46,方块表_二级标签,6,1)</f>
        <v>block_tag_3</v>
      </c>
      <c r="S46" s="30">
        <v>6</v>
      </c>
      <c r="U46" s="127" t="s">
        <v>73</v>
      </c>
      <c r="V46" s="96" t="str">
        <f>I46</f>
        <v>石灰色陶瓦</v>
      </c>
      <c r="W46" s="69" t="b">
        <f>IF(Y46&lt;&gt;0,COUNT($W$1:W45))</f>
        <v>0</v>
      </c>
      <c r="X46" s="69">
        <f>COUNTIF($E$3:E46,E46)</f>
        <v>6</v>
      </c>
      <c r="Y46" s="69">
        <f>IF(X46=1,E46,0)</f>
        <v>0</v>
      </c>
      <c r="Z46" s="69">
        <v>1</v>
      </c>
    </row>
    <row r="47" spans="1:26">
      <c r="A47">
        <f>ROW()-2</f>
        <v>45</v>
      </c>
      <c r="B47" s="18">
        <f>_xlfn.NUMBERVALUE(CONCATENATE(1,IF(LEN(E47)=1,"00"&amp;E47,IF(LEN(E47)=2,"0"&amp;E47,E47)),IF(LEN(F47)=1,"0"&amp;F47,F47)))</f>
        <v>115906</v>
      </c>
      <c r="C47" s="18">
        <f>_xlfn.NUMBERVALUE(CONCATENATE(O47,G47,IF(LEN(S47)=1,"0"&amp;S47,S47)))</f>
        <v>2307</v>
      </c>
      <c r="D47" s="18">
        <f>_xlfn.NUMBERVALUE(CONCATENATE(G47,IF(LEN(E47)=1,"00"&amp;E47,IF(LEN(E47)=2,"0"&amp;E47,E47)),IF(LEN(F47)=1,"0"&amp;F47,F47)))</f>
        <v>315906</v>
      </c>
      <c r="E47" s="1">
        <v>159</v>
      </c>
      <c r="F47" s="1">
        <v>6</v>
      </c>
      <c r="G47" s="1">
        <v>3</v>
      </c>
      <c r="H47" s="18">
        <f t="shared" si="0"/>
        <v>0.1</v>
      </c>
      <c r="I47" s="20" t="s">
        <v>510</v>
      </c>
      <c r="J47" s="11">
        <f>VLOOKUP($G47,经济表_方块价格积分,J$2,1)</f>
        <v>6</v>
      </c>
      <c r="K47" s="11">
        <f>VLOOKUP($G47,经济表_方块价格积分,K$2,1)</f>
        <v>6</v>
      </c>
      <c r="L47" s="11">
        <f>VLOOKUP($G47,经济表_方块价格积分,L$2,1)</f>
        <v>1</v>
      </c>
      <c r="M47" s="11">
        <f>K47*64</f>
        <v>384</v>
      </c>
      <c r="N47" s="95">
        <f>FLOOR(L47*64,1)+1</f>
        <v>65</v>
      </c>
      <c r="O47" s="71">
        <v>2</v>
      </c>
      <c r="P47" s="19" t="s">
        <v>1363</v>
      </c>
      <c r="Q47" s="11" t="str">
        <f>VLOOKUP(O47,方块表_二级标签,3,1)</f>
        <v>set:items.json image:block_2</v>
      </c>
      <c r="R47" s="11" t="str">
        <f>VLOOKUP(O47,方块表_二级标签,6,1)</f>
        <v>block_tag_3</v>
      </c>
      <c r="S47" s="30">
        <v>7</v>
      </c>
      <c r="U47" s="127" t="s">
        <v>73</v>
      </c>
      <c r="V47" s="96" t="str">
        <f>I47</f>
        <v>粉色陶瓦</v>
      </c>
      <c r="W47" s="69" t="b">
        <f>IF(Y47&lt;&gt;0,COUNT($W$1:W46))</f>
        <v>0</v>
      </c>
      <c r="X47" s="69">
        <f>COUNTIF($E$3:E47,E47)</f>
        <v>7</v>
      </c>
      <c r="Y47" s="69">
        <f>IF(X47=1,E47,0)</f>
        <v>0</v>
      </c>
      <c r="Z47" s="69">
        <v>1</v>
      </c>
    </row>
    <row r="48" spans="1:26">
      <c r="A48">
        <f>ROW()-2</f>
        <v>46</v>
      </c>
      <c r="B48" s="18">
        <f>_xlfn.NUMBERVALUE(CONCATENATE(1,IF(LEN(E48)=1,"00"&amp;E48,IF(LEN(E48)=2,"0"&amp;E48,E48)),IF(LEN(F48)=1,"0"&amp;F48,F48)))</f>
        <v>115907</v>
      </c>
      <c r="C48" s="18">
        <f>_xlfn.NUMBERVALUE(CONCATENATE(O48,G48,IF(LEN(S48)=1,"0"&amp;S48,S48)))</f>
        <v>2308</v>
      </c>
      <c r="D48" s="18">
        <f>_xlfn.NUMBERVALUE(CONCATENATE(G48,IF(LEN(E48)=1,"00"&amp;E48,IF(LEN(E48)=2,"0"&amp;E48,E48)),IF(LEN(F48)=1,"0"&amp;F48,F48)))</f>
        <v>315907</v>
      </c>
      <c r="E48" s="1">
        <v>159</v>
      </c>
      <c r="F48" s="1">
        <v>7</v>
      </c>
      <c r="G48" s="1">
        <v>3</v>
      </c>
      <c r="H48" s="18">
        <f t="shared" si="0"/>
        <v>0.1</v>
      </c>
      <c r="I48" s="20" t="s">
        <v>512</v>
      </c>
      <c r="J48" s="11">
        <f>VLOOKUP($G48,经济表_方块价格积分,J$2,1)</f>
        <v>6</v>
      </c>
      <c r="K48" s="11">
        <f>VLOOKUP($G48,经济表_方块价格积分,K$2,1)</f>
        <v>6</v>
      </c>
      <c r="L48" s="11">
        <f>VLOOKUP($G48,经济表_方块价格积分,L$2,1)</f>
        <v>1</v>
      </c>
      <c r="M48" s="11">
        <f>K48*64</f>
        <v>384</v>
      </c>
      <c r="N48" s="95">
        <f>FLOOR(L48*64,1)+1</f>
        <v>65</v>
      </c>
      <c r="O48" s="71">
        <v>2</v>
      </c>
      <c r="P48" s="19" t="s">
        <v>1363</v>
      </c>
      <c r="Q48" s="11" t="str">
        <f>VLOOKUP(O48,方块表_二级标签,3,1)</f>
        <v>set:items.json image:block_2</v>
      </c>
      <c r="R48" s="11" t="str">
        <f>VLOOKUP(O48,方块表_二级标签,6,1)</f>
        <v>block_tag_3</v>
      </c>
      <c r="S48" s="30">
        <v>8</v>
      </c>
      <c r="U48" s="127" t="s">
        <v>73</v>
      </c>
      <c r="V48" s="96" t="str">
        <f>I48</f>
        <v>灰色陶瓦</v>
      </c>
      <c r="W48" s="69" t="b">
        <f>IF(Y48&lt;&gt;0,COUNT($W$1:W47))</f>
        <v>0</v>
      </c>
      <c r="X48" s="69">
        <f>COUNTIF($E$3:E48,E48)</f>
        <v>8</v>
      </c>
      <c r="Y48" s="69">
        <f>IF(X48=1,E48,0)</f>
        <v>0</v>
      </c>
      <c r="Z48" s="69">
        <v>1</v>
      </c>
    </row>
    <row r="49" spans="1:26">
      <c r="A49">
        <f>ROW()-2</f>
        <v>47</v>
      </c>
      <c r="B49" s="18">
        <f>_xlfn.NUMBERVALUE(CONCATENATE(1,IF(LEN(E49)=1,"00"&amp;E49,IF(LEN(E49)=2,"0"&amp;E49,E49)),IF(LEN(F49)=1,"0"&amp;F49,F49)))</f>
        <v>115908</v>
      </c>
      <c r="C49" s="18">
        <f>_xlfn.NUMBERVALUE(CONCATENATE(O49,G49,IF(LEN(S49)=1,"0"&amp;S49,S49)))</f>
        <v>2309</v>
      </c>
      <c r="D49" s="18">
        <f>_xlfn.NUMBERVALUE(CONCATENATE(G49,IF(LEN(E49)=1,"00"&amp;E49,IF(LEN(E49)=2,"0"&amp;E49,E49)),IF(LEN(F49)=1,"0"&amp;F49,F49)))</f>
        <v>315908</v>
      </c>
      <c r="E49" s="1">
        <v>159</v>
      </c>
      <c r="F49" s="1">
        <v>8</v>
      </c>
      <c r="G49" s="1">
        <v>3</v>
      </c>
      <c r="H49" s="18">
        <f t="shared" si="0"/>
        <v>0.1</v>
      </c>
      <c r="I49" s="20" t="s">
        <v>514</v>
      </c>
      <c r="J49" s="11">
        <f>VLOOKUP($G49,经济表_方块价格积分,J$2,1)</f>
        <v>6</v>
      </c>
      <c r="K49" s="11">
        <f>VLOOKUP($G49,经济表_方块价格积分,K$2,1)</f>
        <v>6</v>
      </c>
      <c r="L49" s="11">
        <f>VLOOKUP($G49,经济表_方块价格积分,L$2,1)</f>
        <v>1</v>
      </c>
      <c r="M49" s="11">
        <f>K49*64</f>
        <v>384</v>
      </c>
      <c r="N49" s="95">
        <f>FLOOR(L49*64,1)+1</f>
        <v>65</v>
      </c>
      <c r="O49" s="71">
        <v>2</v>
      </c>
      <c r="P49" s="19" t="s">
        <v>1363</v>
      </c>
      <c r="Q49" s="11" t="str">
        <f>VLOOKUP(O49,方块表_二级标签,3,1)</f>
        <v>set:items.json image:block_2</v>
      </c>
      <c r="R49" s="11" t="str">
        <f>VLOOKUP(O49,方块表_二级标签,6,1)</f>
        <v>block_tag_3</v>
      </c>
      <c r="S49" s="30">
        <v>9</v>
      </c>
      <c r="U49" s="127" t="s">
        <v>73</v>
      </c>
      <c r="V49" s="96" t="str">
        <f>I49</f>
        <v>浅灰色陶瓦</v>
      </c>
      <c r="W49" s="69" t="b">
        <f>IF(Y49&lt;&gt;0,COUNT($W$1:W48))</f>
        <v>0</v>
      </c>
      <c r="X49" s="69">
        <f>COUNTIF($E$3:E49,E49)</f>
        <v>9</v>
      </c>
      <c r="Y49" s="69">
        <f>IF(X49=1,E49,0)</f>
        <v>0</v>
      </c>
      <c r="Z49" s="69">
        <v>1</v>
      </c>
    </row>
    <row r="50" spans="1:26">
      <c r="A50">
        <f>ROW()-2</f>
        <v>48</v>
      </c>
      <c r="B50" s="18">
        <f>_xlfn.NUMBERVALUE(CONCATENATE(1,IF(LEN(E50)=1,"00"&amp;E50,IF(LEN(E50)=2,"0"&amp;E50,E50)),IF(LEN(F50)=1,"0"&amp;F50,F50)))</f>
        <v>115909</v>
      </c>
      <c r="C50" s="18">
        <f>_xlfn.NUMBERVALUE(CONCATENATE(O50,G50,IF(LEN(S50)=1,"0"&amp;S50,S50)))</f>
        <v>2310</v>
      </c>
      <c r="D50" s="18">
        <f>_xlfn.NUMBERVALUE(CONCATENATE(G50,IF(LEN(E50)=1,"00"&amp;E50,IF(LEN(E50)=2,"0"&amp;E50,E50)),IF(LEN(F50)=1,"0"&amp;F50,F50)))</f>
        <v>315909</v>
      </c>
      <c r="E50" s="1">
        <v>159</v>
      </c>
      <c r="F50" s="1">
        <v>9</v>
      </c>
      <c r="G50" s="1">
        <v>3</v>
      </c>
      <c r="H50" s="18">
        <f t="shared" si="0"/>
        <v>0.1</v>
      </c>
      <c r="I50" s="20" t="s">
        <v>516</v>
      </c>
      <c r="J50" s="11">
        <f>VLOOKUP($G50,经济表_方块价格积分,J$2,1)</f>
        <v>6</v>
      </c>
      <c r="K50" s="11">
        <f>VLOOKUP($G50,经济表_方块价格积分,K$2,1)</f>
        <v>6</v>
      </c>
      <c r="L50" s="11">
        <f>VLOOKUP($G50,经济表_方块价格积分,L$2,1)</f>
        <v>1</v>
      </c>
      <c r="M50" s="11">
        <f>K50*64</f>
        <v>384</v>
      </c>
      <c r="N50" s="95">
        <f>FLOOR(L50*64,1)+1</f>
        <v>65</v>
      </c>
      <c r="O50" s="71">
        <v>2</v>
      </c>
      <c r="P50" s="19" t="s">
        <v>1363</v>
      </c>
      <c r="Q50" s="11" t="str">
        <f>VLOOKUP(O50,方块表_二级标签,3,1)</f>
        <v>set:items.json image:block_2</v>
      </c>
      <c r="R50" s="11" t="str">
        <f>VLOOKUP(O50,方块表_二级标签,6,1)</f>
        <v>block_tag_3</v>
      </c>
      <c r="S50" s="30">
        <v>10</v>
      </c>
      <c r="U50" s="127" t="s">
        <v>73</v>
      </c>
      <c r="V50" s="96" t="str">
        <f>I50</f>
        <v>青色陶瓦</v>
      </c>
      <c r="W50" s="69" t="b">
        <f>IF(Y50&lt;&gt;0,COUNT($W$1:W49))</f>
        <v>0</v>
      </c>
      <c r="X50" s="69">
        <f>COUNTIF($E$3:E50,E50)</f>
        <v>10</v>
      </c>
      <c r="Y50" s="69">
        <f>IF(X50=1,E50,0)</f>
        <v>0</v>
      </c>
      <c r="Z50" s="69">
        <v>1</v>
      </c>
    </row>
    <row r="51" spans="1:26">
      <c r="A51">
        <f>ROW()-2</f>
        <v>49</v>
      </c>
      <c r="B51" s="18">
        <f>_xlfn.NUMBERVALUE(CONCATENATE(1,IF(LEN(E51)=1,"00"&amp;E51,IF(LEN(E51)=2,"0"&amp;E51,E51)),IF(LEN(F51)=1,"0"&amp;F51,F51)))</f>
        <v>115910</v>
      </c>
      <c r="C51" s="18">
        <f>_xlfn.NUMBERVALUE(CONCATENATE(O51,G51,IF(LEN(S51)=1,"0"&amp;S51,S51)))</f>
        <v>2311</v>
      </c>
      <c r="D51" s="18">
        <f>_xlfn.NUMBERVALUE(CONCATENATE(G51,IF(LEN(E51)=1,"00"&amp;E51,IF(LEN(E51)=2,"0"&amp;E51,E51)),IF(LEN(F51)=1,"0"&amp;F51,F51)))</f>
        <v>315910</v>
      </c>
      <c r="E51" s="1">
        <v>159</v>
      </c>
      <c r="F51" s="1">
        <v>10</v>
      </c>
      <c r="G51" s="1">
        <v>3</v>
      </c>
      <c r="H51" s="18">
        <f t="shared" si="0"/>
        <v>0.1</v>
      </c>
      <c r="I51" s="20" t="s">
        <v>518</v>
      </c>
      <c r="J51" s="11">
        <f>VLOOKUP($G51,经济表_方块价格积分,J$2,1)</f>
        <v>6</v>
      </c>
      <c r="K51" s="11">
        <f>VLOOKUP($G51,经济表_方块价格积分,K$2,1)</f>
        <v>6</v>
      </c>
      <c r="L51" s="11">
        <f>VLOOKUP($G51,经济表_方块价格积分,L$2,1)</f>
        <v>1</v>
      </c>
      <c r="M51" s="11">
        <f>K51*64</f>
        <v>384</v>
      </c>
      <c r="N51" s="95">
        <f>FLOOR(L51*64,1)+1</f>
        <v>65</v>
      </c>
      <c r="O51" s="71">
        <v>2</v>
      </c>
      <c r="P51" s="19" t="s">
        <v>1363</v>
      </c>
      <c r="Q51" s="11" t="str">
        <f>VLOOKUP(O51,方块表_二级标签,3,1)</f>
        <v>set:items.json image:block_2</v>
      </c>
      <c r="R51" s="11" t="str">
        <f>VLOOKUP(O51,方块表_二级标签,6,1)</f>
        <v>block_tag_3</v>
      </c>
      <c r="S51" s="30">
        <v>11</v>
      </c>
      <c r="U51" s="127" t="s">
        <v>73</v>
      </c>
      <c r="V51" s="96" t="str">
        <f>I51</f>
        <v>紫色陶瓦</v>
      </c>
      <c r="W51" s="69" t="b">
        <f>IF(Y51&lt;&gt;0,COUNT($W$1:W50))</f>
        <v>0</v>
      </c>
      <c r="X51" s="69">
        <f>COUNTIF($E$3:E51,E51)</f>
        <v>11</v>
      </c>
      <c r="Y51" s="69">
        <f>IF(X51=1,E51,0)</f>
        <v>0</v>
      </c>
      <c r="Z51" s="69">
        <v>1</v>
      </c>
    </row>
    <row r="52" spans="1:26">
      <c r="A52">
        <f>ROW()-2</f>
        <v>50</v>
      </c>
      <c r="B52" s="18">
        <f>_xlfn.NUMBERVALUE(CONCATENATE(1,IF(LEN(E52)=1,"00"&amp;E52,IF(LEN(E52)=2,"0"&amp;E52,E52)),IF(LEN(F52)=1,"0"&amp;F52,F52)))</f>
        <v>115911</v>
      </c>
      <c r="C52" s="18">
        <f>_xlfn.NUMBERVALUE(CONCATENATE(O52,G52,IF(LEN(S52)=1,"0"&amp;S52,S52)))</f>
        <v>2312</v>
      </c>
      <c r="D52" s="18">
        <f>_xlfn.NUMBERVALUE(CONCATENATE(G52,IF(LEN(E52)=1,"00"&amp;E52,IF(LEN(E52)=2,"0"&amp;E52,E52)),IF(LEN(F52)=1,"0"&amp;F52,F52)))</f>
        <v>315911</v>
      </c>
      <c r="E52" s="1">
        <v>159</v>
      </c>
      <c r="F52" s="1">
        <v>11</v>
      </c>
      <c r="G52" s="1">
        <v>3</v>
      </c>
      <c r="H52" s="18">
        <f t="shared" si="0"/>
        <v>0.1</v>
      </c>
      <c r="I52" s="20" t="s">
        <v>520</v>
      </c>
      <c r="J52" s="11">
        <f>VLOOKUP($G52,经济表_方块价格积分,J$2,1)</f>
        <v>6</v>
      </c>
      <c r="K52" s="11">
        <f>VLOOKUP($G52,经济表_方块价格积分,K$2,1)</f>
        <v>6</v>
      </c>
      <c r="L52" s="11">
        <f>VLOOKUP($G52,经济表_方块价格积分,L$2,1)</f>
        <v>1</v>
      </c>
      <c r="M52" s="11">
        <f>K52*64</f>
        <v>384</v>
      </c>
      <c r="N52" s="95">
        <f>FLOOR(L52*64,1)+1</f>
        <v>65</v>
      </c>
      <c r="O52" s="71">
        <v>2</v>
      </c>
      <c r="P52" s="19" t="s">
        <v>1363</v>
      </c>
      <c r="Q52" s="11" t="str">
        <f>VLOOKUP(O52,方块表_二级标签,3,1)</f>
        <v>set:items.json image:block_2</v>
      </c>
      <c r="R52" s="11" t="str">
        <f>VLOOKUP(O52,方块表_二级标签,6,1)</f>
        <v>block_tag_3</v>
      </c>
      <c r="S52" s="30">
        <v>12</v>
      </c>
      <c r="U52" s="127" t="s">
        <v>73</v>
      </c>
      <c r="V52" s="96" t="str">
        <f>I52</f>
        <v>蓝色陶瓦</v>
      </c>
      <c r="W52" s="69" t="b">
        <f>IF(Y52&lt;&gt;0,COUNT($W$1:W51))</f>
        <v>0</v>
      </c>
      <c r="X52" s="69">
        <f>COUNTIF($E$3:E52,E52)</f>
        <v>12</v>
      </c>
      <c r="Y52" s="69">
        <f>IF(X52=1,E52,0)</f>
        <v>0</v>
      </c>
      <c r="Z52" s="69">
        <v>1</v>
      </c>
    </row>
    <row r="53" spans="1:26">
      <c r="A53">
        <f>ROW()-2</f>
        <v>51</v>
      </c>
      <c r="B53" s="18">
        <f>_xlfn.NUMBERVALUE(CONCATENATE(1,IF(LEN(E53)=1,"00"&amp;E53,IF(LEN(E53)=2,"0"&amp;E53,E53)),IF(LEN(F53)=1,"0"&amp;F53,F53)))</f>
        <v>115912</v>
      </c>
      <c r="C53" s="18">
        <f>_xlfn.NUMBERVALUE(CONCATENATE(O53,G53,IF(LEN(S53)=1,"0"&amp;S53,S53)))</f>
        <v>2313</v>
      </c>
      <c r="D53" s="18">
        <f>_xlfn.NUMBERVALUE(CONCATENATE(G53,IF(LEN(E53)=1,"00"&amp;E53,IF(LEN(E53)=2,"0"&amp;E53,E53)),IF(LEN(F53)=1,"0"&amp;F53,F53)))</f>
        <v>315912</v>
      </c>
      <c r="E53" s="1">
        <v>159</v>
      </c>
      <c r="F53" s="1">
        <v>12</v>
      </c>
      <c r="G53" s="1">
        <v>3</v>
      </c>
      <c r="H53" s="18">
        <f t="shared" si="0"/>
        <v>0.1</v>
      </c>
      <c r="I53" s="20" t="s">
        <v>522</v>
      </c>
      <c r="J53" s="11">
        <f>VLOOKUP($G53,经济表_方块价格积分,J$2,1)</f>
        <v>6</v>
      </c>
      <c r="K53" s="11">
        <f>VLOOKUP($G53,经济表_方块价格积分,K$2,1)</f>
        <v>6</v>
      </c>
      <c r="L53" s="11">
        <f>VLOOKUP($G53,经济表_方块价格积分,L$2,1)</f>
        <v>1</v>
      </c>
      <c r="M53" s="11">
        <f>K53*64</f>
        <v>384</v>
      </c>
      <c r="N53" s="95">
        <f>FLOOR(L53*64,1)+1</f>
        <v>65</v>
      </c>
      <c r="O53" s="71">
        <v>2</v>
      </c>
      <c r="P53" s="19" t="s">
        <v>1363</v>
      </c>
      <c r="Q53" s="11" t="str">
        <f>VLOOKUP(O53,方块表_二级标签,3,1)</f>
        <v>set:items.json image:block_2</v>
      </c>
      <c r="R53" s="11" t="str">
        <f>VLOOKUP(O53,方块表_二级标签,6,1)</f>
        <v>block_tag_3</v>
      </c>
      <c r="S53" s="30">
        <v>13</v>
      </c>
      <c r="U53" s="127" t="s">
        <v>73</v>
      </c>
      <c r="V53" s="96" t="str">
        <f>I53</f>
        <v>棕色陶瓦</v>
      </c>
      <c r="W53" s="69" t="b">
        <f>IF(Y53&lt;&gt;0,COUNT($W$1:W52))</f>
        <v>0</v>
      </c>
      <c r="X53" s="69">
        <f>COUNTIF($E$3:E53,E53)</f>
        <v>13</v>
      </c>
      <c r="Y53" s="69">
        <f>IF(X53=1,E53,0)</f>
        <v>0</v>
      </c>
      <c r="Z53" s="69">
        <v>1</v>
      </c>
    </row>
    <row r="54" spans="1:26">
      <c r="A54">
        <f>ROW()-2</f>
        <v>52</v>
      </c>
      <c r="B54" s="18">
        <f>_xlfn.NUMBERVALUE(CONCATENATE(1,IF(LEN(E54)=1,"00"&amp;E54,IF(LEN(E54)=2,"0"&amp;E54,E54)),IF(LEN(F54)=1,"0"&amp;F54,F54)))</f>
        <v>115913</v>
      </c>
      <c r="C54" s="18">
        <f>_xlfn.NUMBERVALUE(CONCATENATE(O54,G54,IF(LEN(S54)=1,"0"&amp;S54,S54)))</f>
        <v>2314</v>
      </c>
      <c r="D54" s="18">
        <f>_xlfn.NUMBERVALUE(CONCATENATE(G54,IF(LEN(E54)=1,"00"&amp;E54,IF(LEN(E54)=2,"0"&amp;E54,E54)),IF(LEN(F54)=1,"0"&amp;F54,F54)))</f>
        <v>315913</v>
      </c>
      <c r="E54" s="1">
        <v>159</v>
      </c>
      <c r="F54" s="1">
        <v>13</v>
      </c>
      <c r="G54" s="1">
        <v>3</v>
      </c>
      <c r="H54" s="18">
        <f t="shared" si="0"/>
        <v>0.1</v>
      </c>
      <c r="I54" s="20" t="s">
        <v>524</v>
      </c>
      <c r="J54" s="11">
        <f>VLOOKUP($G54,经济表_方块价格积分,J$2,1)</f>
        <v>6</v>
      </c>
      <c r="K54" s="11">
        <f>VLOOKUP($G54,经济表_方块价格积分,K$2,1)</f>
        <v>6</v>
      </c>
      <c r="L54" s="11">
        <f>VLOOKUP($G54,经济表_方块价格积分,L$2,1)</f>
        <v>1</v>
      </c>
      <c r="M54" s="11">
        <f>K54*64</f>
        <v>384</v>
      </c>
      <c r="N54" s="95">
        <f>FLOOR(L54*64,1)+1</f>
        <v>65</v>
      </c>
      <c r="O54" s="71">
        <v>2</v>
      </c>
      <c r="P54" s="19" t="s">
        <v>1363</v>
      </c>
      <c r="Q54" s="11" t="str">
        <f>VLOOKUP(O54,方块表_二级标签,3,1)</f>
        <v>set:items.json image:block_2</v>
      </c>
      <c r="R54" s="11" t="str">
        <f>VLOOKUP(O54,方块表_二级标签,6,1)</f>
        <v>block_tag_3</v>
      </c>
      <c r="S54" s="30">
        <v>14</v>
      </c>
      <c r="U54" s="127" t="s">
        <v>73</v>
      </c>
      <c r="V54" s="96" t="str">
        <f>I54</f>
        <v>绿色陶瓦</v>
      </c>
      <c r="W54" s="69" t="b">
        <f>IF(Y54&lt;&gt;0,COUNT($W$1:W53))</f>
        <v>0</v>
      </c>
      <c r="X54" s="69">
        <f>COUNTIF($E$3:E54,E54)</f>
        <v>14</v>
      </c>
      <c r="Y54" s="69">
        <f>IF(X54=1,E54,0)</f>
        <v>0</v>
      </c>
      <c r="Z54" s="69">
        <v>1</v>
      </c>
    </row>
    <row r="55" spans="1:26">
      <c r="A55">
        <f>ROW()-2</f>
        <v>53</v>
      </c>
      <c r="B55" s="18">
        <f>_xlfn.NUMBERVALUE(CONCATENATE(1,IF(LEN(E55)=1,"00"&amp;E55,IF(LEN(E55)=2,"0"&amp;E55,E55)),IF(LEN(F55)=1,"0"&amp;F55,F55)))</f>
        <v>115914</v>
      </c>
      <c r="C55" s="18">
        <f>_xlfn.NUMBERVALUE(CONCATENATE(O55,G55,IF(LEN(S55)=1,"0"&amp;S55,S55)))</f>
        <v>2315</v>
      </c>
      <c r="D55" s="18">
        <f>_xlfn.NUMBERVALUE(CONCATENATE(G55,IF(LEN(E55)=1,"00"&amp;E55,IF(LEN(E55)=2,"0"&amp;E55,E55)),IF(LEN(F55)=1,"0"&amp;F55,F55)))</f>
        <v>315914</v>
      </c>
      <c r="E55" s="1">
        <v>159</v>
      </c>
      <c r="F55" s="1">
        <v>14</v>
      </c>
      <c r="G55" s="1">
        <v>3</v>
      </c>
      <c r="H55" s="18">
        <f t="shared" si="0"/>
        <v>0.1</v>
      </c>
      <c r="I55" s="20" t="s">
        <v>526</v>
      </c>
      <c r="J55" s="11">
        <f>VLOOKUP($G55,经济表_方块价格积分,J$2,1)</f>
        <v>6</v>
      </c>
      <c r="K55" s="11">
        <f>VLOOKUP($G55,经济表_方块价格积分,K$2,1)</f>
        <v>6</v>
      </c>
      <c r="L55" s="11">
        <f>VLOOKUP($G55,经济表_方块价格积分,L$2,1)</f>
        <v>1</v>
      </c>
      <c r="M55" s="11">
        <f>K55*64</f>
        <v>384</v>
      </c>
      <c r="N55" s="95">
        <f>FLOOR(L55*64,1)+1</f>
        <v>65</v>
      </c>
      <c r="O55" s="71">
        <v>2</v>
      </c>
      <c r="P55" s="19" t="s">
        <v>1363</v>
      </c>
      <c r="Q55" s="11" t="str">
        <f>VLOOKUP(O55,方块表_二级标签,3,1)</f>
        <v>set:items.json image:block_2</v>
      </c>
      <c r="R55" s="11" t="str">
        <f>VLOOKUP(O55,方块表_二级标签,6,1)</f>
        <v>block_tag_3</v>
      </c>
      <c r="S55" s="30">
        <v>15</v>
      </c>
      <c r="U55" s="127" t="s">
        <v>73</v>
      </c>
      <c r="V55" s="96" t="str">
        <f>I55</f>
        <v>红色陶瓦</v>
      </c>
      <c r="W55" s="69" t="b">
        <f>IF(Y55&lt;&gt;0,COUNT($W$1:W54))</f>
        <v>0</v>
      </c>
      <c r="X55" s="69">
        <f>COUNTIF($E$3:E55,E55)</f>
        <v>15</v>
      </c>
      <c r="Y55" s="69">
        <f>IF(X55=1,E55,0)</f>
        <v>0</v>
      </c>
      <c r="Z55" s="69">
        <v>1</v>
      </c>
    </row>
    <row r="56" spans="1:26">
      <c r="A56">
        <f>ROW()-2</f>
        <v>54</v>
      </c>
      <c r="B56" s="18">
        <f>_xlfn.NUMBERVALUE(CONCATENATE(1,IF(LEN(E56)=1,"00"&amp;E56,IF(LEN(E56)=2,"0"&amp;E56,E56)),IF(LEN(F56)=1,"0"&amp;F56,F56)))</f>
        <v>115915</v>
      </c>
      <c r="C56" s="18">
        <f>_xlfn.NUMBERVALUE(CONCATENATE(O56,G56,IF(LEN(S56)=1,"0"&amp;S56,S56)))</f>
        <v>2316</v>
      </c>
      <c r="D56" s="18">
        <f>_xlfn.NUMBERVALUE(CONCATENATE(G56,IF(LEN(E56)=1,"00"&amp;E56,IF(LEN(E56)=2,"0"&amp;E56,E56)),IF(LEN(F56)=1,"0"&amp;F56,F56)))</f>
        <v>315915</v>
      </c>
      <c r="E56" s="1">
        <v>159</v>
      </c>
      <c r="F56" s="1">
        <v>15</v>
      </c>
      <c r="G56" s="1">
        <v>3</v>
      </c>
      <c r="H56" s="18">
        <f t="shared" si="0"/>
        <v>0.1</v>
      </c>
      <c r="I56" s="20" t="s">
        <v>528</v>
      </c>
      <c r="J56" s="11">
        <f>VLOOKUP($G56,经济表_方块价格积分,J$2,1)</f>
        <v>6</v>
      </c>
      <c r="K56" s="11">
        <f>VLOOKUP($G56,经济表_方块价格积分,K$2,1)</f>
        <v>6</v>
      </c>
      <c r="L56" s="11">
        <f>VLOOKUP($G56,经济表_方块价格积分,L$2,1)</f>
        <v>1</v>
      </c>
      <c r="M56" s="11">
        <f>K56*64</f>
        <v>384</v>
      </c>
      <c r="N56" s="95">
        <f>FLOOR(L56*64,1)+1</f>
        <v>65</v>
      </c>
      <c r="O56" s="71">
        <v>2</v>
      </c>
      <c r="P56" s="19" t="s">
        <v>1363</v>
      </c>
      <c r="Q56" s="11" t="str">
        <f>VLOOKUP(O56,方块表_二级标签,3,1)</f>
        <v>set:items.json image:block_2</v>
      </c>
      <c r="R56" s="11" t="str">
        <f>VLOOKUP(O56,方块表_二级标签,6,1)</f>
        <v>block_tag_3</v>
      </c>
      <c r="S56" s="30">
        <v>16</v>
      </c>
      <c r="U56" s="127" t="s">
        <v>73</v>
      </c>
      <c r="V56" s="96" t="str">
        <f>I56</f>
        <v>黑色陶瓦</v>
      </c>
      <c r="W56" s="69" t="b">
        <f>IF(Y56&lt;&gt;0,COUNT($W$1:W55))</f>
        <v>0</v>
      </c>
      <c r="X56" s="69">
        <f>COUNTIF($E$3:E56,E56)</f>
        <v>16</v>
      </c>
      <c r="Y56" s="69">
        <f>IF(X56=1,E56,0)</f>
        <v>0</v>
      </c>
      <c r="Z56" s="69">
        <v>1</v>
      </c>
    </row>
    <row r="57" spans="1:26">
      <c r="A57">
        <f>ROW()-2</f>
        <v>55</v>
      </c>
      <c r="B57" s="18">
        <f>_xlfn.NUMBERVALUE(CONCATENATE(1,IF(LEN(E57)=1,"00"&amp;E57,IF(LEN(E57)=2,"0"&amp;E57,E57)),IF(LEN(F57)=1,"0"&amp;F57,F57)))</f>
        <v>125100</v>
      </c>
      <c r="C57" s="18">
        <f>_xlfn.NUMBERVALUE(CONCATENATE(O57,G57,IF(LEN(S57)=1,"0"&amp;S57,S57)))</f>
        <v>2317</v>
      </c>
      <c r="D57" s="18">
        <f>_xlfn.NUMBERVALUE(CONCATENATE(G57,IF(LEN(E57)=1,"00"&amp;E57,IF(LEN(E57)=2,"0"&amp;E57,E57)),IF(LEN(F57)=1,"0"&amp;F57,F57)))</f>
        <v>325100</v>
      </c>
      <c r="E57" s="1">
        <v>251</v>
      </c>
      <c r="F57" s="1">
        <v>0</v>
      </c>
      <c r="G57" s="1">
        <v>3</v>
      </c>
      <c r="H57" s="18">
        <f t="shared" si="0"/>
        <v>0.1</v>
      </c>
      <c r="I57" s="20" t="s">
        <v>532</v>
      </c>
      <c r="J57" s="11">
        <f>VLOOKUP($G57,经济表_方块价格积分,J$2,1)</f>
        <v>6</v>
      </c>
      <c r="K57" s="11">
        <f>VLOOKUP($G57,经济表_方块价格积分,K$2,1)</f>
        <v>6</v>
      </c>
      <c r="L57" s="11">
        <f>VLOOKUP($G57,经济表_方块价格积分,L$2,1)</f>
        <v>1</v>
      </c>
      <c r="M57" s="11">
        <f>K57*64</f>
        <v>384</v>
      </c>
      <c r="N57" s="95">
        <f>FLOOR(L57*64,1)+1</f>
        <v>65</v>
      </c>
      <c r="O57" s="71">
        <v>2</v>
      </c>
      <c r="P57" s="19" t="s">
        <v>1363</v>
      </c>
      <c r="Q57" s="11" t="str">
        <f>VLOOKUP(O57,方块表_二级标签,3,1)</f>
        <v>set:items.json image:block_2</v>
      </c>
      <c r="R57" s="11" t="str">
        <f>VLOOKUP(O57,方块表_二级标签,6,1)</f>
        <v>block_tag_3</v>
      </c>
      <c r="S57" s="30">
        <v>17</v>
      </c>
      <c r="U57" s="127" t="s">
        <v>73</v>
      </c>
      <c r="V57" s="96" t="str">
        <f>I57</f>
        <v>白色混凝土</v>
      </c>
      <c r="W57" s="69">
        <f>IF(Y57&lt;&gt;0,COUNT($W$1:W56))</f>
        <v>23</v>
      </c>
      <c r="X57" s="69">
        <f>COUNTIF($E$3:E57,E57)</f>
        <v>1</v>
      </c>
      <c r="Y57" s="69">
        <f>IF(X57=1,E57,0)</f>
        <v>251</v>
      </c>
      <c r="Z57" s="69">
        <v>1</v>
      </c>
    </row>
    <row r="58" spans="1:26">
      <c r="A58">
        <f>ROW()-2</f>
        <v>56</v>
      </c>
      <c r="B58" s="18">
        <f>_xlfn.NUMBERVALUE(CONCATENATE(1,IF(LEN(E58)=1,"00"&amp;E58,IF(LEN(E58)=2,"0"&amp;E58,E58)),IF(LEN(F58)=1,"0"&amp;F58,F58)))</f>
        <v>125101</v>
      </c>
      <c r="C58" s="18">
        <f>_xlfn.NUMBERVALUE(CONCATENATE(O58,G58,IF(LEN(S58)=1,"0"&amp;S58,S58)))</f>
        <v>2318</v>
      </c>
      <c r="D58" s="18">
        <f>_xlfn.NUMBERVALUE(CONCATENATE(G58,IF(LEN(E58)=1,"00"&amp;E58,IF(LEN(E58)=2,"0"&amp;E58,E58)),IF(LEN(F58)=1,"0"&amp;F58,F58)))</f>
        <v>325101</v>
      </c>
      <c r="E58" s="1">
        <v>251</v>
      </c>
      <c r="F58" s="1">
        <v>1</v>
      </c>
      <c r="G58" s="1">
        <v>3</v>
      </c>
      <c r="H58" s="18">
        <f t="shared" si="0"/>
        <v>0.1</v>
      </c>
      <c r="I58" s="20" t="s">
        <v>534</v>
      </c>
      <c r="J58" s="11">
        <f>VLOOKUP($G58,经济表_方块价格积分,J$2,1)</f>
        <v>6</v>
      </c>
      <c r="K58" s="11">
        <f>VLOOKUP($G58,经济表_方块价格积分,K$2,1)</f>
        <v>6</v>
      </c>
      <c r="L58" s="11">
        <f>VLOOKUP($G58,经济表_方块价格积分,L$2,1)</f>
        <v>1</v>
      </c>
      <c r="M58" s="11">
        <f>K58*64</f>
        <v>384</v>
      </c>
      <c r="N58" s="95">
        <f>FLOOR(L58*64,1)+1</f>
        <v>65</v>
      </c>
      <c r="O58" s="71">
        <v>2</v>
      </c>
      <c r="P58" s="19" t="s">
        <v>1363</v>
      </c>
      <c r="Q58" s="11" t="str">
        <f>VLOOKUP(O58,方块表_二级标签,3,1)</f>
        <v>set:items.json image:block_2</v>
      </c>
      <c r="R58" s="11" t="str">
        <f>VLOOKUP(O58,方块表_二级标签,6,1)</f>
        <v>block_tag_3</v>
      </c>
      <c r="S58" s="30">
        <v>18</v>
      </c>
      <c r="U58" s="127" t="s">
        <v>73</v>
      </c>
      <c r="V58" s="96" t="str">
        <f>I58</f>
        <v>橙色混凝土</v>
      </c>
      <c r="W58" s="69" t="b">
        <f>IF(Y58&lt;&gt;0,COUNT($W$1:W57))</f>
        <v>0</v>
      </c>
      <c r="X58" s="69">
        <f>COUNTIF($E$3:E58,E58)</f>
        <v>2</v>
      </c>
      <c r="Y58" s="69">
        <f>IF(X58=1,E58,0)</f>
        <v>0</v>
      </c>
      <c r="Z58" s="69">
        <v>1</v>
      </c>
    </row>
    <row r="59" spans="1:26">
      <c r="A59">
        <f>ROW()-2</f>
        <v>57</v>
      </c>
      <c r="B59" s="18">
        <f>_xlfn.NUMBERVALUE(CONCATENATE(1,IF(LEN(E59)=1,"00"&amp;E59,IF(LEN(E59)=2,"0"&amp;E59,E59)),IF(LEN(F59)=1,"0"&amp;F59,F59)))</f>
        <v>125102</v>
      </c>
      <c r="C59" s="18">
        <f>_xlfn.NUMBERVALUE(CONCATENATE(O59,G59,IF(LEN(S59)=1,"0"&amp;S59,S59)))</f>
        <v>2319</v>
      </c>
      <c r="D59" s="18">
        <f>_xlfn.NUMBERVALUE(CONCATENATE(G59,IF(LEN(E59)=1,"00"&amp;E59,IF(LEN(E59)=2,"0"&amp;E59,E59)),IF(LEN(F59)=1,"0"&amp;F59,F59)))</f>
        <v>325102</v>
      </c>
      <c r="E59" s="1">
        <v>251</v>
      </c>
      <c r="F59" s="1">
        <v>2</v>
      </c>
      <c r="G59" s="1">
        <v>3</v>
      </c>
      <c r="H59" s="18">
        <f t="shared" si="0"/>
        <v>0.1</v>
      </c>
      <c r="I59" s="20" t="s">
        <v>536</v>
      </c>
      <c r="J59" s="11">
        <f>VLOOKUP($G59,经济表_方块价格积分,J$2,1)</f>
        <v>6</v>
      </c>
      <c r="K59" s="11">
        <f>VLOOKUP($G59,经济表_方块价格积分,K$2,1)</f>
        <v>6</v>
      </c>
      <c r="L59" s="11">
        <f>VLOOKUP($G59,经济表_方块价格积分,L$2,1)</f>
        <v>1</v>
      </c>
      <c r="M59" s="11">
        <f>K59*64</f>
        <v>384</v>
      </c>
      <c r="N59" s="95">
        <f>FLOOR(L59*64,1)+1</f>
        <v>65</v>
      </c>
      <c r="O59" s="71">
        <v>2</v>
      </c>
      <c r="P59" s="19" t="s">
        <v>1363</v>
      </c>
      <c r="Q59" s="11" t="str">
        <f>VLOOKUP(O59,方块表_二级标签,3,1)</f>
        <v>set:items.json image:block_2</v>
      </c>
      <c r="R59" s="11" t="str">
        <f>VLOOKUP(O59,方块表_二级标签,6,1)</f>
        <v>block_tag_3</v>
      </c>
      <c r="S59" s="30">
        <v>19</v>
      </c>
      <c r="U59" s="127" t="s">
        <v>73</v>
      </c>
      <c r="V59" s="96" t="str">
        <f>I59</f>
        <v>品红色混凝土</v>
      </c>
      <c r="W59" s="69" t="b">
        <f>IF(Y59&lt;&gt;0,COUNT($W$1:W58))</f>
        <v>0</v>
      </c>
      <c r="X59" s="69">
        <f>COUNTIF($E$3:E59,E59)</f>
        <v>3</v>
      </c>
      <c r="Y59" s="69">
        <f>IF(X59=1,E59,0)</f>
        <v>0</v>
      </c>
      <c r="Z59" s="69">
        <v>1</v>
      </c>
    </row>
    <row r="60" spans="1:26">
      <c r="A60">
        <f>ROW()-2</f>
        <v>58</v>
      </c>
      <c r="B60" s="18">
        <f>_xlfn.NUMBERVALUE(CONCATENATE(1,IF(LEN(E60)=1,"00"&amp;E60,IF(LEN(E60)=2,"0"&amp;E60,E60)),IF(LEN(F60)=1,"0"&amp;F60,F60)))</f>
        <v>125103</v>
      </c>
      <c r="C60" s="18">
        <f>_xlfn.NUMBERVALUE(CONCATENATE(O60,G60,IF(LEN(S60)=1,"0"&amp;S60,S60)))</f>
        <v>2320</v>
      </c>
      <c r="D60" s="18">
        <f>_xlfn.NUMBERVALUE(CONCATENATE(G60,IF(LEN(E60)=1,"00"&amp;E60,IF(LEN(E60)=2,"0"&amp;E60,E60)),IF(LEN(F60)=1,"0"&amp;F60,F60)))</f>
        <v>325103</v>
      </c>
      <c r="E60" s="1">
        <v>251</v>
      </c>
      <c r="F60" s="1">
        <v>3</v>
      </c>
      <c r="G60" s="1">
        <v>3</v>
      </c>
      <c r="H60" s="18">
        <f t="shared" si="0"/>
        <v>0.1</v>
      </c>
      <c r="I60" s="20" t="s">
        <v>538</v>
      </c>
      <c r="J60" s="11">
        <f>VLOOKUP($G60,经济表_方块价格积分,J$2,1)</f>
        <v>6</v>
      </c>
      <c r="K60" s="11">
        <f>VLOOKUP($G60,经济表_方块价格积分,K$2,1)</f>
        <v>6</v>
      </c>
      <c r="L60" s="11">
        <f>VLOOKUP($G60,经济表_方块价格积分,L$2,1)</f>
        <v>1</v>
      </c>
      <c r="M60" s="11">
        <f>K60*64</f>
        <v>384</v>
      </c>
      <c r="N60" s="95">
        <f>FLOOR(L60*64,1)+1</f>
        <v>65</v>
      </c>
      <c r="O60" s="71">
        <v>2</v>
      </c>
      <c r="P60" s="19" t="s">
        <v>1363</v>
      </c>
      <c r="Q60" s="11" t="str">
        <f>VLOOKUP(O60,方块表_二级标签,3,1)</f>
        <v>set:items.json image:block_2</v>
      </c>
      <c r="R60" s="11" t="str">
        <f>VLOOKUP(O60,方块表_二级标签,6,1)</f>
        <v>block_tag_3</v>
      </c>
      <c r="S60" s="30">
        <v>20</v>
      </c>
      <c r="U60" s="127" t="s">
        <v>73</v>
      </c>
      <c r="V60" s="96" t="str">
        <f>I60</f>
        <v>浅蓝色混凝土</v>
      </c>
      <c r="W60" s="69" t="b">
        <f>IF(Y60&lt;&gt;0,COUNT($W$1:W59))</f>
        <v>0</v>
      </c>
      <c r="X60" s="69">
        <f>COUNTIF($E$3:E60,E60)</f>
        <v>4</v>
      </c>
      <c r="Y60" s="69">
        <f>IF(X60=1,E60,0)</f>
        <v>0</v>
      </c>
      <c r="Z60" s="69">
        <v>1</v>
      </c>
    </row>
    <row r="61" spans="1:26">
      <c r="A61">
        <f>ROW()-2</f>
        <v>59</v>
      </c>
      <c r="B61" s="18">
        <f>_xlfn.NUMBERVALUE(CONCATENATE(1,IF(LEN(E61)=1,"00"&amp;E61,IF(LEN(E61)=2,"0"&amp;E61,E61)),IF(LEN(F61)=1,"0"&amp;F61,F61)))</f>
        <v>125104</v>
      </c>
      <c r="C61" s="18">
        <f>_xlfn.NUMBERVALUE(CONCATENATE(O61,G61,IF(LEN(S61)=1,"0"&amp;S61,S61)))</f>
        <v>2321</v>
      </c>
      <c r="D61" s="18">
        <f>_xlfn.NUMBERVALUE(CONCATENATE(G61,IF(LEN(E61)=1,"00"&amp;E61,IF(LEN(E61)=2,"0"&amp;E61,E61)),IF(LEN(F61)=1,"0"&amp;F61,F61)))</f>
        <v>325104</v>
      </c>
      <c r="E61" s="1">
        <v>251</v>
      </c>
      <c r="F61" s="1">
        <v>4</v>
      </c>
      <c r="G61" s="1">
        <v>3</v>
      </c>
      <c r="H61" s="18">
        <f t="shared" si="0"/>
        <v>0.1</v>
      </c>
      <c r="I61" s="20" t="s">
        <v>540</v>
      </c>
      <c r="J61" s="11">
        <f>VLOOKUP($G61,经济表_方块价格积分,J$2,1)</f>
        <v>6</v>
      </c>
      <c r="K61" s="11">
        <f>VLOOKUP($G61,经济表_方块价格积分,K$2,1)</f>
        <v>6</v>
      </c>
      <c r="L61" s="11">
        <f>VLOOKUP($G61,经济表_方块价格积分,L$2,1)</f>
        <v>1</v>
      </c>
      <c r="M61" s="11">
        <f>K61*64</f>
        <v>384</v>
      </c>
      <c r="N61" s="95">
        <f>FLOOR(L61*64,1)+1</f>
        <v>65</v>
      </c>
      <c r="O61" s="71">
        <v>2</v>
      </c>
      <c r="P61" s="19" t="s">
        <v>1363</v>
      </c>
      <c r="Q61" s="11" t="str">
        <f>VLOOKUP(O61,方块表_二级标签,3,1)</f>
        <v>set:items.json image:block_2</v>
      </c>
      <c r="R61" s="11" t="str">
        <f>VLOOKUP(O61,方块表_二级标签,6,1)</f>
        <v>block_tag_3</v>
      </c>
      <c r="S61" s="30">
        <v>21</v>
      </c>
      <c r="U61" s="127" t="s">
        <v>73</v>
      </c>
      <c r="V61" s="96" t="str">
        <f>I61</f>
        <v>黄色混凝土</v>
      </c>
      <c r="W61" s="69" t="b">
        <f>IF(Y61&lt;&gt;0,COUNT($W$1:W60))</f>
        <v>0</v>
      </c>
      <c r="X61" s="69">
        <f>COUNTIF($E$3:E61,E61)</f>
        <v>5</v>
      </c>
      <c r="Y61" s="69">
        <f>IF(X61=1,E61,0)</f>
        <v>0</v>
      </c>
      <c r="Z61" s="69">
        <v>1</v>
      </c>
    </row>
    <row r="62" spans="1:26">
      <c r="A62">
        <f>ROW()-2</f>
        <v>60</v>
      </c>
      <c r="B62" s="18">
        <f>_xlfn.NUMBERVALUE(CONCATENATE(1,IF(LEN(E62)=1,"00"&amp;E62,IF(LEN(E62)=2,"0"&amp;E62,E62)),IF(LEN(F62)=1,"0"&amp;F62,F62)))</f>
        <v>125105</v>
      </c>
      <c r="C62" s="18">
        <f>_xlfn.NUMBERVALUE(CONCATENATE(O62,G62,IF(LEN(S62)=1,"0"&amp;S62,S62)))</f>
        <v>2322</v>
      </c>
      <c r="D62" s="18">
        <f>_xlfn.NUMBERVALUE(CONCATENATE(G62,IF(LEN(E62)=1,"00"&amp;E62,IF(LEN(E62)=2,"0"&amp;E62,E62)),IF(LEN(F62)=1,"0"&amp;F62,F62)))</f>
        <v>325105</v>
      </c>
      <c r="E62" s="1">
        <v>251</v>
      </c>
      <c r="F62" s="1">
        <v>5</v>
      </c>
      <c r="G62" s="1">
        <v>3</v>
      </c>
      <c r="H62" s="18">
        <f t="shared" si="0"/>
        <v>0.1</v>
      </c>
      <c r="I62" s="20" t="s">
        <v>542</v>
      </c>
      <c r="J62" s="11">
        <f>VLOOKUP($G62,经济表_方块价格积分,J$2,1)</f>
        <v>6</v>
      </c>
      <c r="K62" s="11">
        <f>VLOOKUP($G62,经济表_方块价格积分,K$2,1)</f>
        <v>6</v>
      </c>
      <c r="L62" s="11">
        <f>VLOOKUP($G62,经济表_方块价格积分,L$2,1)</f>
        <v>1</v>
      </c>
      <c r="M62" s="11">
        <f>K62*64</f>
        <v>384</v>
      </c>
      <c r="N62" s="95">
        <f>FLOOR(L62*64,1)+1</f>
        <v>65</v>
      </c>
      <c r="O62" s="71">
        <v>2</v>
      </c>
      <c r="P62" s="19" t="s">
        <v>1363</v>
      </c>
      <c r="Q62" s="11" t="str">
        <f>VLOOKUP(O62,方块表_二级标签,3,1)</f>
        <v>set:items.json image:block_2</v>
      </c>
      <c r="R62" s="11" t="str">
        <f>VLOOKUP(O62,方块表_二级标签,6,1)</f>
        <v>block_tag_3</v>
      </c>
      <c r="S62" s="30">
        <v>22</v>
      </c>
      <c r="U62" s="127" t="s">
        <v>73</v>
      </c>
      <c r="V62" s="96" t="str">
        <f>I62</f>
        <v>浅绿色混凝土</v>
      </c>
      <c r="W62" s="69" t="b">
        <f>IF(Y62&lt;&gt;0,COUNT($W$1:W61))</f>
        <v>0</v>
      </c>
      <c r="X62" s="69">
        <f>COUNTIF($E$3:E62,E62)</f>
        <v>6</v>
      </c>
      <c r="Y62" s="69">
        <f>IF(X62=1,E62,0)</f>
        <v>0</v>
      </c>
      <c r="Z62" s="69">
        <v>1</v>
      </c>
    </row>
    <row r="63" spans="1:26">
      <c r="A63">
        <f>ROW()-2</f>
        <v>61</v>
      </c>
      <c r="B63" s="18">
        <f>_xlfn.NUMBERVALUE(CONCATENATE(1,IF(LEN(E63)=1,"00"&amp;E63,IF(LEN(E63)=2,"0"&amp;E63,E63)),IF(LEN(F63)=1,"0"&amp;F63,F63)))</f>
        <v>125106</v>
      </c>
      <c r="C63" s="18">
        <f>_xlfn.NUMBERVALUE(CONCATENATE(O63,G63,IF(LEN(S63)=1,"0"&amp;S63,S63)))</f>
        <v>2323</v>
      </c>
      <c r="D63" s="18">
        <f>_xlfn.NUMBERVALUE(CONCATENATE(G63,IF(LEN(E63)=1,"00"&amp;E63,IF(LEN(E63)=2,"0"&amp;E63,E63)),IF(LEN(F63)=1,"0"&amp;F63,F63)))</f>
        <v>325106</v>
      </c>
      <c r="E63" s="1">
        <v>251</v>
      </c>
      <c r="F63" s="1">
        <v>6</v>
      </c>
      <c r="G63" s="1">
        <v>3</v>
      </c>
      <c r="H63" s="18">
        <f t="shared" si="0"/>
        <v>0.1</v>
      </c>
      <c r="I63" s="20" t="s">
        <v>544</v>
      </c>
      <c r="J63" s="11">
        <f>VLOOKUP($G63,经济表_方块价格积分,J$2,1)</f>
        <v>6</v>
      </c>
      <c r="K63" s="11">
        <f>VLOOKUP($G63,经济表_方块价格积分,K$2,1)</f>
        <v>6</v>
      </c>
      <c r="L63" s="11">
        <f>VLOOKUP($G63,经济表_方块价格积分,L$2,1)</f>
        <v>1</v>
      </c>
      <c r="M63" s="11">
        <f>K63*64</f>
        <v>384</v>
      </c>
      <c r="N63" s="95">
        <f>FLOOR(L63*64,1)+1</f>
        <v>65</v>
      </c>
      <c r="O63" s="71">
        <v>2</v>
      </c>
      <c r="P63" s="19" t="s">
        <v>1363</v>
      </c>
      <c r="Q63" s="11" t="str">
        <f>VLOOKUP(O63,方块表_二级标签,3,1)</f>
        <v>set:items.json image:block_2</v>
      </c>
      <c r="R63" s="11" t="str">
        <f>VLOOKUP(O63,方块表_二级标签,6,1)</f>
        <v>block_tag_3</v>
      </c>
      <c r="S63" s="30">
        <v>23</v>
      </c>
      <c r="U63" s="127" t="s">
        <v>73</v>
      </c>
      <c r="V63" s="96" t="str">
        <f>I63</f>
        <v>粉色混凝土</v>
      </c>
      <c r="W63" s="69" t="b">
        <f>IF(Y63&lt;&gt;0,COUNT($W$1:W62))</f>
        <v>0</v>
      </c>
      <c r="X63" s="69">
        <f>COUNTIF($E$3:E63,E63)</f>
        <v>7</v>
      </c>
      <c r="Y63" s="69">
        <f>IF(X63=1,E63,0)</f>
        <v>0</v>
      </c>
      <c r="Z63" s="69">
        <v>1</v>
      </c>
    </row>
    <row r="64" spans="1:26">
      <c r="A64">
        <f>ROW()-2</f>
        <v>62</v>
      </c>
      <c r="B64" s="18">
        <f>_xlfn.NUMBERVALUE(CONCATENATE(1,IF(LEN(E64)=1,"00"&amp;E64,IF(LEN(E64)=2,"0"&amp;E64,E64)),IF(LEN(F64)=1,"0"&amp;F64,F64)))</f>
        <v>125107</v>
      </c>
      <c r="C64" s="18">
        <f>_xlfn.NUMBERVALUE(CONCATENATE(O64,G64,IF(LEN(S64)=1,"0"&amp;S64,S64)))</f>
        <v>2324</v>
      </c>
      <c r="D64" s="18">
        <f>_xlfn.NUMBERVALUE(CONCATENATE(G64,IF(LEN(E64)=1,"00"&amp;E64,IF(LEN(E64)=2,"0"&amp;E64,E64)),IF(LEN(F64)=1,"0"&amp;F64,F64)))</f>
        <v>325107</v>
      </c>
      <c r="E64" s="1">
        <v>251</v>
      </c>
      <c r="F64" s="1">
        <v>7</v>
      </c>
      <c r="G64" s="1">
        <v>3</v>
      </c>
      <c r="H64" s="18">
        <f t="shared" si="0"/>
        <v>0.1</v>
      </c>
      <c r="I64" s="20" t="s">
        <v>546</v>
      </c>
      <c r="J64" s="11">
        <f>VLOOKUP($G64,经济表_方块价格积分,J$2,1)</f>
        <v>6</v>
      </c>
      <c r="K64" s="11">
        <f>VLOOKUP($G64,经济表_方块价格积分,K$2,1)</f>
        <v>6</v>
      </c>
      <c r="L64" s="11">
        <f>VLOOKUP($G64,经济表_方块价格积分,L$2,1)</f>
        <v>1</v>
      </c>
      <c r="M64" s="11">
        <f>K64*64</f>
        <v>384</v>
      </c>
      <c r="N64" s="95">
        <f>FLOOR(L64*64,1)+1</f>
        <v>65</v>
      </c>
      <c r="O64" s="71">
        <v>2</v>
      </c>
      <c r="P64" s="19" t="s">
        <v>1363</v>
      </c>
      <c r="Q64" s="11" t="str">
        <f>VLOOKUP(O64,方块表_二级标签,3,1)</f>
        <v>set:items.json image:block_2</v>
      </c>
      <c r="R64" s="11" t="str">
        <f>VLOOKUP(O64,方块表_二级标签,6,1)</f>
        <v>block_tag_3</v>
      </c>
      <c r="S64" s="30">
        <v>24</v>
      </c>
      <c r="U64" s="127" t="s">
        <v>73</v>
      </c>
      <c r="V64" s="96" t="str">
        <f>I64</f>
        <v>灰色混凝土</v>
      </c>
      <c r="W64" s="69" t="b">
        <f>IF(Y64&lt;&gt;0,COUNT($W$1:W63))</f>
        <v>0</v>
      </c>
      <c r="X64" s="69">
        <f>COUNTIF($E$3:E64,E64)</f>
        <v>8</v>
      </c>
      <c r="Y64" s="69">
        <f>IF(X64=1,E64,0)</f>
        <v>0</v>
      </c>
      <c r="Z64" s="69">
        <v>1</v>
      </c>
    </row>
    <row r="65" spans="1:26">
      <c r="A65">
        <f>ROW()-2</f>
        <v>63</v>
      </c>
      <c r="B65" s="18">
        <f>_xlfn.NUMBERVALUE(CONCATENATE(1,IF(LEN(E65)=1,"00"&amp;E65,IF(LEN(E65)=2,"0"&amp;E65,E65)),IF(LEN(F65)=1,"0"&amp;F65,F65)))</f>
        <v>125108</v>
      </c>
      <c r="C65" s="18">
        <f>_xlfn.NUMBERVALUE(CONCATENATE(O65,G65,IF(LEN(S65)=1,"0"&amp;S65,S65)))</f>
        <v>2325</v>
      </c>
      <c r="D65" s="18">
        <f>_xlfn.NUMBERVALUE(CONCATENATE(G65,IF(LEN(E65)=1,"00"&amp;E65,IF(LEN(E65)=2,"0"&amp;E65,E65)),IF(LEN(F65)=1,"0"&amp;F65,F65)))</f>
        <v>325108</v>
      </c>
      <c r="E65" s="1">
        <v>251</v>
      </c>
      <c r="F65" s="1">
        <v>8</v>
      </c>
      <c r="G65" s="1">
        <v>3</v>
      </c>
      <c r="H65" s="18">
        <f t="shared" si="0"/>
        <v>0.1</v>
      </c>
      <c r="I65" s="20" t="s">
        <v>548</v>
      </c>
      <c r="J65" s="11">
        <f>VLOOKUP($G65,经济表_方块价格积分,J$2,1)</f>
        <v>6</v>
      </c>
      <c r="K65" s="11">
        <f>VLOOKUP($G65,经济表_方块价格积分,K$2,1)</f>
        <v>6</v>
      </c>
      <c r="L65" s="11">
        <f>VLOOKUP($G65,经济表_方块价格积分,L$2,1)</f>
        <v>1</v>
      </c>
      <c r="M65" s="11">
        <f>K65*64</f>
        <v>384</v>
      </c>
      <c r="N65" s="95">
        <f>FLOOR(L65*64,1)+1</f>
        <v>65</v>
      </c>
      <c r="O65" s="71">
        <v>2</v>
      </c>
      <c r="P65" s="19" t="s">
        <v>1363</v>
      </c>
      <c r="Q65" s="11" t="str">
        <f>VLOOKUP(O65,方块表_二级标签,3,1)</f>
        <v>set:items.json image:block_2</v>
      </c>
      <c r="R65" s="11" t="str">
        <f>VLOOKUP(O65,方块表_二级标签,6,1)</f>
        <v>block_tag_3</v>
      </c>
      <c r="S65" s="30">
        <v>25</v>
      </c>
      <c r="U65" s="127" t="s">
        <v>73</v>
      </c>
      <c r="V65" s="96" t="str">
        <f>I65</f>
        <v>浅灰色混凝土</v>
      </c>
      <c r="W65" s="69" t="b">
        <f>IF(Y65&lt;&gt;0,COUNT($W$1:W64))</f>
        <v>0</v>
      </c>
      <c r="X65" s="69">
        <f>COUNTIF($E$3:E65,E65)</f>
        <v>9</v>
      </c>
      <c r="Y65" s="69">
        <f>IF(X65=1,E65,0)</f>
        <v>0</v>
      </c>
      <c r="Z65" s="69">
        <v>1</v>
      </c>
    </row>
    <row r="66" spans="1:26">
      <c r="A66">
        <f>ROW()-2</f>
        <v>64</v>
      </c>
      <c r="B66" s="18">
        <f>_xlfn.NUMBERVALUE(CONCATENATE(1,IF(LEN(E66)=1,"00"&amp;E66,IF(LEN(E66)=2,"0"&amp;E66,E66)),IF(LEN(F66)=1,"0"&amp;F66,F66)))</f>
        <v>125109</v>
      </c>
      <c r="C66" s="18">
        <f>_xlfn.NUMBERVALUE(CONCATENATE(O66,G66,IF(LEN(S66)=1,"0"&amp;S66,S66)))</f>
        <v>2326</v>
      </c>
      <c r="D66" s="18">
        <f>_xlfn.NUMBERVALUE(CONCATENATE(G66,IF(LEN(E66)=1,"00"&amp;E66,IF(LEN(E66)=2,"0"&amp;E66,E66)),IF(LEN(F66)=1,"0"&amp;F66,F66)))</f>
        <v>325109</v>
      </c>
      <c r="E66" s="1">
        <v>251</v>
      </c>
      <c r="F66" s="1">
        <v>9</v>
      </c>
      <c r="G66" s="1">
        <v>3</v>
      </c>
      <c r="H66" s="18">
        <f t="shared" si="0"/>
        <v>0.1</v>
      </c>
      <c r="I66" s="20" t="s">
        <v>550</v>
      </c>
      <c r="J66" s="11">
        <f>VLOOKUP($G66,经济表_方块价格积分,J$2,1)</f>
        <v>6</v>
      </c>
      <c r="K66" s="11">
        <f>VLOOKUP($G66,经济表_方块价格积分,K$2,1)</f>
        <v>6</v>
      </c>
      <c r="L66" s="11">
        <f>VLOOKUP($G66,经济表_方块价格积分,L$2,1)</f>
        <v>1</v>
      </c>
      <c r="M66" s="11">
        <f>K66*64</f>
        <v>384</v>
      </c>
      <c r="N66" s="95">
        <f>FLOOR(L66*64,1)+1</f>
        <v>65</v>
      </c>
      <c r="O66" s="71">
        <v>2</v>
      </c>
      <c r="P66" s="19" t="s">
        <v>1363</v>
      </c>
      <c r="Q66" s="11" t="str">
        <f>VLOOKUP(O66,方块表_二级标签,3,1)</f>
        <v>set:items.json image:block_2</v>
      </c>
      <c r="R66" s="11" t="str">
        <f>VLOOKUP(O66,方块表_二级标签,6,1)</f>
        <v>block_tag_3</v>
      </c>
      <c r="S66" s="30">
        <v>26</v>
      </c>
      <c r="U66" s="127" t="s">
        <v>73</v>
      </c>
      <c r="V66" s="96" t="str">
        <f>I66</f>
        <v>青色混凝土</v>
      </c>
      <c r="W66" s="69" t="b">
        <f>IF(Y66&lt;&gt;0,COUNT($W$1:W65))</f>
        <v>0</v>
      </c>
      <c r="X66" s="69">
        <f>COUNTIF($E$3:E66,E66)</f>
        <v>10</v>
      </c>
      <c r="Y66" s="69">
        <f>IF(X66=1,E66,0)</f>
        <v>0</v>
      </c>
      <c r="Z66" s="69">
        <v>1</v>
      </c>
    </row>
    <row r="67" spans="1:26">
      <c r="A67">
        <f>ROW()-2</f>
        <v>65</v>
      </c>
      <c r="B67" s="18">
        <f>_xlfn.NUMBERVALUE(CONCATENATE(1,IF(LEN(E67)=1,"00"&amp;E67,IF(LEN(E67)=2,"0"&amp;E67,E67)),IF(LEN(F67)=1,"0"&amp;F67,F67)))</f>
        <v>125110</v>
      </c>
      <c r="C67" s="18">
        <f>_xlfn.NUMBERVALUE(CONCATENATE(O67,G67,IF(LEN(S67)=1,"0"&amp;S67,S67)))</f>
        <v>2327</v>
      </c>
      <c r="D67" s="18">
        <f>_xlfn.NUMBERVALUE(CONCATENATE(G67,IF(LEN(E67)=1,"00"&amp;E67,IF(LEN(E67)=2,"0"&amp;E67,E67)),IF(LEN(F67)=1,"0"&amp;F67,F67)))</f>
        <v>325110</v>
      </c>
      <c r="E67" s="1">
        <v>251</v>
      </c>
      <c r="F67" s="1">
        <v>10</v>
      </c>
      <c r="G67" s="1">
        <v>3</v>
      </c>
      <c r="H67" s="18">
        <f t="shared" si="0"/>
        <v>0.1</v>
      </c>
      <c r="I67" s="20" t="s">
        <v>552</v>
      </c>
      <c r="J67" s="11">
        <f>VLOOKUP($G67,经济表_方块价格积分,J$2,1)</f>
        <v>6</v>
      </c>
      <c r="K67" s="11">
        <f>VLOOKUP($G67,经济表_方块价格积分,K$2,1)</f>
        <v>6</v>
      </c>
      <c r="L67" s="11">
        <f>VLOOKUP($G67,经济表_方块价格积分,L$2,1)</f>
        <v>1</v>
      </c>
      <c r="M67" s="11">
        <f>K67*64</f>
        <v>384</v>
      </c>
      <c r="N67" s="95">
        <f>FLOOR(L67*64,1)+1</f>
        <v>65</v>
      </c>
      <c r="O67" s="71">
        <v>2</v>
      </c>
      <c r="P67" s="19" t="s">
        <v>1363</v>
      </c>
      <c r="Q67" s="11" t="str">
        <f>VLOOKUP(O67,方块表_二级标签,3,1)</f>
        <v>set:items.json image:block_2</v>
      </c>
      <c r="R67" s="11" t="str">
        <f>VLOOKUP(O67,方块表_二级标签,6,1)</f>
        <v>block_tag_3</v>
      </c>
      <c r="S67" s="30">
        <v>27</v>
      </c>
      <c r="U67" s="127" t="s">
        <v>73</v>
      </c>
      <c r="V67" s="96" t="str">
        <f>I67</f>
        <v>紫色混凝土</v>
      </c>
      <c r="W67" s="69" t="b">
        <f>IF(Y67&lt;&gt;0,COUNT($W$1:W66))</f>
        <v>0</v>
      </c>
      <c r="X67" s="69">
        <f>COUNTIF($E$3:E67,E67)</f>
        <v>11</v>
      </c>
      <c r="Y67" s="69">
        <f>IF(X67=1,E67,0)</f>
        <v>0</v>
      </c>
      <c r="Z67" s="69">
        <v>1</v>
      </c>
    </row>
    <row r="68" spans="1:26">
      <c r="A68">
        <f>ROW()-2</f>
        <v>66</v>
      </c>
      <c r="B68" s="18">
        <f>_xlfn.NUMBERVALUE(CONCATENATE(1,IF(LEN(E68)=1,"00"&amp;E68,IF(LEN(E68)=2,"0"&amp;E68,E68)),IF(LEN(F68)=1,"0"&amp;F68,F68)))</f>
        <v>125111</v>
      </c>
      <c r="C68" s="18">
        <f>_xlfn.NUMBERVALUE(CONCATENATE(O68,G68,IF(LEN(S68)=1,"0"&amp;S68,S68)))</f>
        <v>2328</v>
      </c>
      <c r="D68" s="18">
        <f>_xlfn.NUMBERVALUE(CONCATENATE(G68,IF(LEN(E68)=1,"00"&amp;E68,IF(LEN(E68)=2,"0"&amp;E68,E68)),IF(LEN(F68)=1,"0"&amp;F68,F68)))</f>
        <v>325111</v>
      </c>
      <c r="E68" s="1">
        <v>251</v>
      </c>
      <c r="F68" s="1">
        <v>11</v>
      </c>
      <c r="G68" s="1">
        <v>3</v>
      </c>
      <c r="H68" s="18">
        <f t="shared" si="0"/>
        <v>0.1</v>
      </c>
      <c r="I68" s="20" t="s">
        <v>554</v>
      </c>
      <c r="J68" s="11">
        <f>VLOOKUP($G68,经济表_方块价格积分,J$2,1)</f>
        <v>6</v>
      </c>
      <c r="K68" s="11">
        <f>VLOOKUP($G68,经济表_方块价格积分,K$2,1)</f>
        <v>6</v>
      </c>
      <c r="L68" s="11">
        <f>VLOOKUP($G68,经济表_方块价格积分,L$2,1)</f>
        <v>1</v>
      </c>
      <c r="M68" s="11">
        <f>K68*64</f>
        <v>384</v>
      </c>
      <c r="N68" s="95">
        <f>FLOOR(L68*64,1)+1</f>
        <v>65</v>
      </c>
      <c r="O68" s="71">
        <v>2</v>
      </c>
      <c r="P68" s="19" t="s">
        <v>1363</v>
      </c>
      <c r="Q68" s="11" t="str">
        <f>VLOOKUP(O68,方块表_二级标签,3,1)</f>
        <v>set:items.json image:block_2</v>
      </c>
      <c r="R68" s="11" t="str">
        <f>VLOOKUP(O68,方块表_二级标签,6,1)</f>
        <v>block_tag_3</v>
      </c>
      <c r="S68" s="30">
        <v>28</v>
      </c>
      <c r="U68" s="127" t="s">
        <v>73</v>
      </c>
      <c r="V68" s="96" t="str">
        <f>I68</f>
        <v>蓝色混凝土</v>
      </c>
      <c r="W68" s="69" t="b">
        <f>IF(Y68&lt;&gt;0,COUNT($W$1:W67))</f>
        <v>0</v>
      </c>
      <c r="X68" s="69">
        <f>COUNTIF($E$3:E68,E68)</f>
        <v>12</v>
      </c>
      <c r="Y68" s="69">
        <f>IF(X68=1,E68,0)</f>
        <v>0</v>
      </c>
      <c r="Z68" s="69">
        <v>1</v>
      </c>
    </row>
    <row r="69" spans="1:26">
      <c r="A69">
        <f>ROW()-2</f>
        <v>67</v>
      </c>
      <c r="B69" s="18">
        <f>_xlfn.NUMBERVALUE(CONCATENATE(1,IF(LEN(E69)=1,"00"&amp;E69,IF(LEN(E69)=2,"0"&amp;E69,E69)),IF(LEN(F69)=1,"0"&amp;F69,F69)))</f>
        <v>125112</v>
      </c>
      <c r="C69" s="18">
        <f>_xlfn.NUMBERVALUE(CONCATENATE(O69,G69,IF(LEN(S69)=1,"0"&amp;S69,S69)))</f>
        <v>2329</v>
      </c>
      <c r="D69" s="18">
        <f>_xlfn.NUMBERVALUE(CONCATENATE(G69,IF(LEN(E69)=1,"00"&amp;E69,IF(LEN(E69)=2,"0"&amp;E69,E69)),IF(LEN(F69)=1,"0"&amp;F69,F69)))</f>
        <v>325112</v>
      </c>
      <c r="E69" s="1">
        <v>251</v>
      </c>
      <c r="F69" s="1">
        <v>12</v>
      </c>
      <c r="G69" s="1">
        <v>3</v>
      </c>
      <c r="H69" s="18">
        <f t="shared" si="0"/>
        <v>0.1</v>
      </c>
      <c r="I69" s="20" t="s">
        <v>556</v>
      </c>
      <c r="J69" s="11">
        <f>VLOOKUP($G69,经济表_方块价格积分,J$2,1)</f>
        <v>6</v>
      </c>
      <c r="K69" s="11">
        <f>VLOOKUP($G69,经济表_方块价格积分,K$2,1)</f>
        <v>6</v>
      </c>
      <c r="L69" s="11">
        <f>VLOOKUP($G69,经济表_方块价格积分,L$2,1)</f>
        <v>1</v>
      </c>
      <c r="M69" s="11">
        <f>K69*64</f>
        <v>384</v>
      </c>
      <c r="N69" s="95">
        <f>FLOOR(L69*64,1)+1</f>
        <v>65</v>
      </c>
      <c r="O69" s="71">
        <v>2</v>
      </c>
      <c r="P69" s="19" t="s">
        <v>1363</v>
      </c>
      <c r="Q69" s="11" t="str">
        <f>VLOOKUP(O69,方块表_二级标签,3,1)</f>
        <v>set:items.json image:block_2</v>
      </c>
      <c r="R69" s="11" t="str">
        <f>VLOOKUP(O69,方块表_二级标签,6,1)</f>
        <v>block_tag_3</v>
      </c>
      <c r="S69" s="30">
        <v>29</v>
      </c>
      <c r="U69" s="127" t="s">
        <v>73</v>
      </c>
      <c r="V69" s="96" t="str">
        <f>I69</f>
        <v>棕色混凝土</v>
      </c>
      <c r="W69" s="69" t="b">
        <f>IF(Y69&lt;&gt;0,COUNT($W$1:W68))</f>
        <v>0</v>
      </c>
      <c r="X69" s="69">
        <f>COUNTIF($E$3:E69,E69)</f>
        <v>13</v>
      </c>
      <c r="Y69" s="69">
        <f>IF(X69=1,E69,0)</f>
        <v>0</v>
      </c>
      <c r="Z69" s="69">
        <v>1</v>
      </c>
    </row>
    <row r="70" spans="1:26">
      <c r="A70">
        <f>ROW()-2</f>
        <v>68</v>
      </c>
      <c r="B70" s="18">
        <f>_xlfn.NUMBERVALUE(CONCATENATE(1,IF(LEN(E70)=1,"00"&amp;E70,IF(LEN(E70)=2,"0"&amp;E70,E70)),IF(LEN(F70)=1,"0"&amp;F70,F70)))</f>
        <v>125113</v>
      </c>
      <c r="C70" s="18">
        <f>_xlfn.NUMBERVALUE(CONCATENATE(O70,G70,IF(LEN(S70)=1,"0"&amp;S70,S70)))</f>
        <v>2330</v>
      </c>
      <c r="D70" s="18">
        <f>_xlfn.NUMBERVALUE(CONCATENATE(G70,IF(LEN(E70)=1,"00"&amp;E70,IF(LEN(E70)=2,"0"&amp;E70,E70)),IF(LEN(F70)=1,"0"&amp;F70,F70)))</f>
        <v>325113</v>
      </c>
      <c r="E70" s="1">
        <v>251</v>
      </c>
      <c r="F70" s="1">
        <v>13</v>
      </c>
      <c r="G70" s="1">
        <v>3</v>
      </c>
      <c r="H70" s="18">
        <f t="shared" si="0"/>
        <v>0.1</v>
      </c>
      <c r="I70" s="20" t="s">
        <v>558</v>
      </c>
      <c r="J70" s="11">
        <f>VLOOKUP($G70,经济表_方块价格积分,J$2,1)</f>
        <v>6</v>
      </c>
      <c r="K70" s="11">
        <f>VLOOKUP($G70,经济表_方块价格积分,K$2,1)</f>
        <v>6</v>
      </c>
      <c r="L70" s="11">
        <f>VLOOKUP($G70,经济表_方块价格积分,L$2,1)</f>
        <v>1</v>
      </c>
      <c r="M70" s="11">
        <f>K70*64</f>
        <v>384</v>
      </c>
      <c r="N70" s="95">
        <f>FLOOR(L70*64,1)+1</f>
        <v>65</v>
      </c>
      <c r="O70" s="71">
        <v>2</v>
      </c>
      <c r="P70" s="19" t="s">
        <v>1363</v>
      </c>
      <c r="Q70" s="11" t="str">
        <f>VLOOKUP(O70,方块表_二级标签,3,1)</f>
        <v>set:items.json image:block_2</v>
      </c>
      <c r="R70" s="11" t="str">
        <f>VLOOKUP(O70,方块表_二级标签,6,1)</f>
        <v>block_tag_3</v>
      </c>
      <c r="S70" s="30">
        <v>30</v>
      </c>
      <c r="U70" s="127" t="s">
        <v>73</v>
      </c>
      <c r="V70" s="96" t="str">
        <f>I70</f>
        <v>绿色混凝土</v>
      </c>
      <c r="W70" s="69" t="b">
        <f>IF(Y70&lt;&gt;0,COUNT($W$1:W69))</f>
        <v>0</v>
      </c>
      <c r="X70" s="69">
        <f>COUNTIF($E$3:E70,E70)</f>
        <v>14</v>
      </c>
      <c r="Y70" s="69">
        <f>IF(X70=1,E70,0)</f>
        <v>0</v>
      </c>
      <c r="Z70" s="69">
        <v>1</v>
      </c>
    </row>
    <row r="71" spans="1:26">
      <c r="A71">
        <f>ROW()-2</f>
        <v>69</v>
      </c>
      <c r="B71" s="18">
        <f>_xlfn.NUMBERVALUE(CONCATENATE(1,IF(LEN(E71)=1,"00"&amp;E71,IF(LEN(E71)=2,"0"&amp;E71,E71)),IF(LEN(F71)=1,"0"&amp;F71,F71)))</f>
        <v>125114</v>
      </c>
      <c r="C71" s="18">
        <f>_xlfn.NUMBERVALUE(CONCATENATE(O71,G71,IF(LEN(S71)=1,"0"&amp;S71,S71)))</f>
        <v>2331</v>
      </c>
      <c r="D71" s="18">
        <f>_xlfn.NUMBERVALUE(CONCATENATE(G71,IF(LEN(E71)=1,"00"&amp;E71,IF(LEN(E71)=2,"0"&amp;E71,E71)),IF(LEN(F71)=1,"0"&amp;F71,F71)))</f>
        <v>325114</v>
      </c>
      <c r="E71" s="1">
        <v>251</v>
      </c>
      <c r="F71" s="1">
        <v>14</v>
      </c>
      <c r="G71" s="1">
        <v>3</v>
      </c>
      <c r="H71" s="18">
        <f t="shared" si="0"/>
        <v>0.1</v>
      </c>
      <c r="I71" s="20" t="s">
        <v>560</v>
      </c>
      <c r="J71" s="11">
        <f>VLOOKUP($G71,经济表_方块价格积分,J$2,1)</f>
        <v>6</v>
      </c>
      <c r="K71" s="11">
        <f>VLOOKUP($G71,经济表_方块价格积分,K$2,1)</f>
        <v>6</v>
      </c>
      <c r="L71" s="11">
        <f>VLOOKUP($G71,经济表_方块价格积分,L$2,1)</f>
        <v>1</v>
      </c>
      <c r="M71" s="11">
        <f>K71*64</f>
        <v>384</v>
      </c>
      <c r="N71" s="95">
        <f>FLOOR(L71*64,1)+1</f>
        <v>65</v>
      </c>
      <c r="O71" s="71">
        <v>2</v>
      </c>
      <c r="P71" s="19" t="s">
        <v>1363</v>
      </c>
      <c r="Q71" s="11" t="str">
        <f>VLOOKUP(O71,方块表_二级标签,3,1)</f>
        <v>set:items.json image:block_2</v>
      </c>
      <c r="R71" s="11" t="str">
        <f>VLOOKUP(O71,方块表_二级标签,6,1)</f>
        <v>block_tag_3</v>
      </c>
      <c r="S71" s="30">
        <v>31</v>
      </c>
      <c r="U71" s="127" t="s">
        <v>73</v>
      </c>
      <c r="V71" s="96" t="str">
        <f>I71</f>
        <v>红色混凝土</v>
      </c>
      <c r="W71" s="69" t="b">
        <f>IF(Y71&lt;&gt;0,COUNT($W$1:W70))</f>
        <v>0</v>
      </c>
      <c r="X71" s="69">
        <f>COUNTIF($E$3:E71,E71)</f>
        <v>15</v>
      </c>
      <c r="Y71" s="69">
        <f>IF(X71=1,E71,0)</f>
        <v>0</v>
      </c>
      <c r="Z71" s="69">
        <v>1</v>
      </c>
    </row>
    <row r="72" spans="1:26">
      <c r="A72">
        <f>ROW()-2</f>
        <v>70</v>
      </c>
      <c r="B72" s="18">
        <f>_xlfn.NUMBERVALUE(CONCATENATE(1,IF(LEN(E72)=1,"00"&amp;E72,IF(LEN(E72)=2,"0"&amp;E72,E72)),IF(LEN(F72)=1,"0"&amp;F72,F72)))</f>
        <v>125115</v>
      </c>
      <c r="C72" s="18">
        <f>_xlfn.NUMBERVALUE(CONCATENATE(O72,G72,IF(LEN(S72)=1,"0"&amp;S72,S72)))</f>
        <v>2332</v>
      </c>
      <c r="D72" s="18">
        <f>_xlfn.NUMBERVALUE(CONCATENATE(G72,IF(LEN(E72)=1,"00"&amp;E72,IF(LEN(E72)=2,"0"&amp;E72,E72)),IF(LEN(F72)=1,"0"&amp;F72,F72)))</f>
        <v>325115</v>
      </c>
      <c r="E72" s="1">
        <v>251</v>
      </c>
      <c r="F72" s="1">
        <v>15</v>
      </c>
      <c r="G72" s="1">
        <v>3</v>
      </c>
      <c r="H72" s="18">
        <f t="shared" si="0"/>
        <v>0.1</v>
      </c>
      <c r="I72" s="20" t="s">
        <v>562</v>
      </c>
      <c r="J72" s="11">
        <f>VLOOKUP($G72,经济表_方块价格积分,J$2,1)</f>
        <v>6</v>
      </c>
      <c r="K72" s="11">
        <f>VLOOKUP($G72,经济表_方块价格积分,K$2,1)</f>
        <v>6</v>
      </c>
      <c r="L72" s="11">
        <f>VLOOKUP($G72,经济表_方块价格积分,L$2,1)</f>
        <v>1</v>
      </c>
      <c r="M72" s="11">
        <f>K72*64</f>
        <v>384</v>
      </c>
      <c r="N72" s="95">
        <f>FLOOR(L72*64,1)+1</f>
        <v>65</v>
      </c>
      <c r="O72" s="71">
        <v>2</v>
      </c>
      <c r="P72" s="19" t="s">
        <v>1363</v>
      </c>
      <c r="Q72" s="11" t="str">
        <f>VLOOKUP(O72,方块表_二级标签,3,1)</f>
        <v>set:items.json image:block_2</v>
      </c>
      <c r="R72" s="11" t="str">
        <f>VLOOKUP(O72,方块表_二级标签,6,1)</f>
        <v>block_tag_3</v>
      </c>
      <c r="S72" s="30">
        <v>32</v>
      </c>
      <c r="U72" s="127" t="s">
        <v>73</v>
      </c>
      <c r="V72" s="96" t="str">
        <f>I72</f>
        <v>黑色混凝土</v>
      </c>
      <c r="W72" s="69" t="b">
        <f>IF(Y72&lt;&gt;0,COUNT($W$1:W71))</f>
        <v>0</v>
      </c>
      <c r="X72" s="69">
        <f>COUNTIF($E$3:E72,E72)</f>
        <v>16</v>
      </c>
      <c r="Y72" s="69">
        <f>IF(X72=1,E72,0)</f>
        <v>0</v>
      </c>
      <c r="Z72" s="69">
        <v>1</v>
      </c>
    </row>
    <row r="73" spans="1:26">
      <c r="A73">
        <f>ROW()-2</f>
        <v>71</v>
      </c>
      <c r="B73" s="18">
        <f>_xlfn.NUMBERVALUE(CONCATENATE(1,IF(LEN(E73)=1,"00"&amp;E73,IF(LEN(E73)=2,"0"&amp;E73,E73)),IF(LEN(F73)=1,"0"&amp;F73,F73)))</f>
        <v>104403</v>
      </c>
      <c r="C73" s="18">
        <f>_xlfn.NUMBERVALUE(CONCATENATE(O73,G73,IF(LEN(S73)=1,"0"&amp;S73,S73)))</f>
        <v>3311</v>
      </c>
      <c r="D73" s="18">
        <f>_xlfn.NUMBERVALUE(CONCATENATE(G73,IF(LEN(E73)=1,"00"&amp;E73,IF(LEN(E73)=2,"0"&amp;E73,E73)),IF(LEN(F73)=1,"0"&amp;F73,F73)))</f>
        <v>304403</v>
      </c>
      <c r="E73" s="1">
        <v>44</v>
      </c>
      <c r="F73" s="1">
        <v>3</v>
      </c>
      <c r="G73" s="1">
        <v>3</v>
      </c>
      <c r="H73" s="18">
        <f t="shared" si="0"/>
        <v>0.1</v>
      </c>
      <c r="I73" s="20" t="s">
        <v>397</v>
      </c>
      <c r="J73" s="11">
        <f>VLOOKUP($G73,经济表_方块价格积分,J$2,1)</f>
        <v>6</v>
      </c>
      <c r="K73" s="11">
        <f>VLOOKUP($G73,经济表_方块价格积分,K$2,1)</f>
        <v>6</v>
      </c>
      <c r="L73" s="11">
        <f>VLOOKUP($G73,经济表_方块价格积分,L$2,1)</f>
        <v>1</v>
      </c>
      <c r="M73" s="11">
        <f>K73*64</f>
        <v>384</v>
      </c>
      <c r="N73" s="95">
        <f>FLOOR(L73*64,1)+1</f>
        <v>65</v>
      </c>
      <c r="O73" s="71">
        <v>3</v>
      </c>
      <c r="P73" s="19" t="s">
        <v>1364</v>
      </c>
      <c r="Q73" s="11" t="str">
        <f>VLOOKUP(O73,方块表_二级标签,3,1)</f>
        <v>set:items.json image:block_3</v>
      </c>
      <c r="R73" s="11" t="str">
        <f>VLOOKUP(O73,方块表_二级标签,6,1)</f>
        <v>block_tag_2</v>
      </c>
      <c r="S73" s="30">
        <v>11</v>
      </c>
      <c r="U73" s="127" t="s">
        <v>73</v>
      </c>
      <c r="V73" s="96" t="str">
        <f>I73</f>
        <v>鹅卵石板</v>
      </c>
      <c r="W73" s="69">
        <f>IF(Y73&lt;&gt;0,COUNT($W$1:W72))</f>
        <v>24</v>
      </c>
      <c r="X73" s="69">
        <f>COUNTIF($E$3:E73,E73)</f>
        <v>1</v>
      </c>
      <c r="Y73" s="69">
        <f>IF(X73=1,E73,0)</f>
        <v>44</v>
      </c>
      <c r="Z73" s="69">
        <v>1</v>
      </c>
    </row>
    <row r="74" spans="1:26">
      <c r="A74">
        <f>ROW()-2</f>
        <v>72</v>
      </c>
      <c r="B74" s="18">
        <f>_xlfn.NUMBERVALUE(CONCATENATE(1,IF(LEN(E74)=1,"00"&amp;E74,IF(LEN(E74)=2,"0"&amp;E74,E74)),IF(LEN(F74)=1,"0"&amp;F74,F74)))</f>
        <v>104404</v>
      </c>
      <c r="C74" s="18">
        <f>_xlfn.NUMBERVALUE(CONCATENATE(O74,G74,IF(LEN(S74)=1,"0"&amp;S74,S74)))</f>
        <v>3312</v>
      </c>
      <c r="D74" s="18">
        <f>_xlfn.NUMBERVALUE(CONCATENATE(G74,IF(LEN(E74)=1,"00"&amp;E74,IF(LEN(E74)=2,"0"&amp;E74,E74)),IF(LEN(F74)=1,"0"&amp;F74,F74)))</f>
        <v>304404</v>
      </c>
      <c r="E74" s="1">
        <v>44</v>
      </c>
      <c r="F74" s="1">
        <v>4</v>
      </c>
      <c r="G74" s="1">
        <v>3</v>
      </c>
      <c r="H74" s="18">
        <f t="shared" si="0"/>
        <v>0.1</v>
      </c>
      <c r="I74" s="20" t="s">
        <v>402</v>
      </c>
      <c r="J74" s="11">
        <f>VLOOKUP($G74,经济表_方块价格积分,J$2,1)</f>
        <v>6</v>
      </c>
      <c r="K74" s="11">
        <f>VLOOKUP($G74,经济表_方块价格积分,K$2,1)</f>
        <v>6</v>
      </c>
      <c r="L74" s="11">
        <f>VLOOKUP($G74,经济表_方块价格积分,L$2,1)</f>
        <v>1</v>
      </c>
      <c r="M74" s="11">
        <f>K74*64</f>
        <v>384</v>
      </c>
      <c r="N74" s="95">
        <f>FLOOR(L74*64,1)+1</f>
        <v>65</v>
      </c>
      <c r="O74" s="71">
        <v>3</v>
      </c>
      <c r="P74" s="19" t="s">
        <v>1364</v>
      </c>
      <c r="Q74" s="11" t="str">
        <f>VLOOKUP(O74,方块表_二级标签,3,1)</f>
        <v>set:items.json image:block_3</v>
      </c>
      <c r="R74" s="11" t="str">
        <f>VLOOKUP(O74,方块表_二级标签,6,1)</f>
        <v>block_tag_2</v>
      </c>
      <c r="S74" s="30">
        <v>12</v>
      </c>
      <c r="U74" s="127" t="s">
        <v>73</v>
      </c>
      <c r="V74" s="96" t="str">
        <f>I74</f>
        <v>砖板</v>
      </c>
      <c r="W74" s="69" t="b">
        <f>IF(Y74&lt;&gt;0,COUNT($W$1:W73))</f>
        <v>0</v>
      </c>
      <c r="X74" s="69">
        <f>COUNTIF($E$3:E74,E74)</f>
        <v>2</v>
      </c>
      <c r="Y74" s="69">
        <f>IF(X74=1,E74,0)</f>
        <v>0</v>
      </c>
      <c r="Z74" s="69">
        <v>1</v>
      </c>
    </row>
    <row r="75" spans="1:26">
      <c r="A75">
        <f>ROW()-2</f>
        <v>73</v>
      </c>
      <c r="B75" s="18">
        <f>_xlfn.NUMBERVALUE(CONCATENATE(1,IF(LEN(E75)=1,"00"&amp;E75,IF(LEN(E75)=2,"0"&amp;E75,E75)),IF(LEN(F75)=1,"0"&amp;F75,F75)))</f>
        <v>104405</v>
      </c>
      <c r="C75" s="18">
        <f>_xlfn.NUMBERVALUE(CONCATENATE(O75,G75,IF(LEN(S75)=1,"0"&amp;S75,S75)))</f>
        <v>3313</v>
      </c>
      <c r="D75" s="18">
        <f>_xlfn.NUMBERVALUE(CONCATENATE(G75,IF(LEN(E75)=1,"00"&amp;E75,IF(LEN(E75)=2,"0"&amp;E75,E75)),IF(LEN(F75)=1,"0"&amp;F75,F75)))</f>
        <v>304405</v>
      </c>
      <c r="E75" s="1">
        <v>44</v>
      </c>
      <c r="F75" s="1">
        <v>5</v>
      </c>
      <c r="G75" s="1">
        <v>3</v>
      </c>
      <c r="H75" s="18">
        <f t="shared" si="0"/>
        <v>0.1</v>
      </c>
      <c r="I75" s="20" t="s">
        <v>406</v>
      </c>
      <c r="J75" s="11">
        <f>VLOOKUP($G75,经济表_方块价格积分,J$2,1)</f>
        <v>6</v>
      </c>
      <c r="K75" s="11">
        <f>VLOOKUP($G75,经济表_方块价格积分,K$2,1)</f>
        <v>6</v>
      </c>
      <c r="L75" s="11">
        <f>VLOOKUP($G75,经济表_方块价格积分,L$2,1)</f>
        <v>1</v>
      </c>
      <c r="M75" s="11">
        <f>K75*64</f>
        <v>384</v>
      </c>
      <c r="N75" s="95">
        <f>FLOOR(L75*64,1)+1</f>
        <v>65</v>
      </c>
      <c r="O75" s="71">
        <v>3</v>
      </c>
      <c r="P75" s="19" t="s">
        <v>1364</v>
      </c>
      <c r="Q75" s="11" t="str">
        <f>VLOOKUP(O75,方块表_二级标签,3,1)</f>
        <v>set:items.json image:block_3</v>
      </c>
      <c r="R75" s="11" t="str">
        <f>VLOOKUP(O75,方块表_二级标签,6,1)</f>
        <v>block_tag_2</v>
      </c>
      <c r="S75" s="30">
        <v>13</v>
      </c>
      <c r="U75" s="127" t="s">
        <v>73</v>
      </c>
      <c r="V75" s="96" t="str">
        <f>I75</f>
        <v>石砖板</v>
      </c>
      <c r="W75" s="69" t="b">
        <f>IF(Y75&lt;&gt;0,COUNT($W$1:W74))</f>
        <v>0</v>
      </c>
      <c r="X75" s="69">
        <f>COUNTIF($E$3:E75,E75)</f>
        <v>3</v>
      </c>
      <c r="Y75" s="69">
        <f>IF(X75=1,E75,0)</f>
        <v>0</v>
      </c>
      <c r="Z75" s="69">
        <v>1</v>
      </c>
    </row>
    <row r="76" spans="1:26">
      <c r="A76">
        <f>ROW()-2</f>
        <v>74</v>
      </c>
      <c r="B76" s="18">
        <f>_xlfn.NUMBERVALUE(CONCATENATE(1,IF(LEN(E76)=1,"00"&amp;E76,IF(LEN(E76)=2,"0"&amp;E76,E76)),IF(LEN(F76)=1,"0"&amp;F76,F76)))</f>
        <v>104406</v>
      </c>
      <c r="C76" s="18">
        <f>_xlfn.NUMBERVALUE(CONCATENATE(O76,G76,IF(LEN(S76)=1,"0"&amp;S76,S76)))</f>
        <v>3314</v>
      </c>
      <c r="D76" s="18">
        <f>_xlfn.NUMBERVALUE(CONCATENATE(G76,IF(LEN(E76)=1,"00"&amp;E76,IF(LEN(E76)=2,"0"&amp;E76,E76)),IF(LEN(F76)=1,"0"&amp;F76,F76)))</f>
        <v>304406</v>
      </c>
      <c r="E76" s="1">
        <v>44</v>
      </c>
      <c r="F76" s="1">
        <v>6</v>
      </c>
      <c r="G76" s="1">
        <v>3</v>
      </c>
      <c r="H76" s="18">
        <f t="shared" si="0"/>
        <v>0.1</v>
      </c>
      <c r="I76" s="20" t="s">
        <v>410</v>
      </c>
      <c r="J76" s="11">
        <f>VLOOKUP($G76,经济表_方块价格积分,J$2,1)</f>
        <v>6</v>
      </c>
      <c r="K76" s="11">
        <f>VLOOKUP($G76,经济表_方块价格积分,K$2,1)</f>
        <v>6</v>
      </c>
      <c r="L76" s="11">
        <f>VLOOKUP($G76,经济表_方块价格积分,L$2,1)</f>
        <v>1</v>
      </c>
      <c r="M76" s="11">
        <f>K76*64</f>
        <v>384</v>
      </c>
      <c r="N76" s="95">
        <f>FLOOR(L76*64,1)+1</f>
        <v>65</v>
      </c>
      <c r="O76" s="71">
        <v>3</v>
      </c>
      <c r="P76" s="19" t="s">
        <v>1364</v>
      </c>
      <c r="Q76" s="11" t="str">
        <f>VLOOKUP(O76,方块表_二级标签,3,1)</f>
        <v>set:items.json image:block_3</v>
      </c>
      <c r="R76" s="11" t="str">
        <f>VLOOKUP(O76,方块表_二级标签,6,1)</f>
        <v>block_tag_2</v>
      </c>
      <c r="S76" s="30">
        <v>14</v>
      </c>
      <c r="U76" s="127" t="s">
        <v>73</v>
      </c>
      <c r="V76" s="96" t="str">
        <f>I76</f>
        <v>暗砖板</v>
      </c>
      <c r="W76" s="69" t="b">
        <f>IF(Y76&lt;&gt;0,COUNT($W$1:W75))</f>
        <v>0</v>
      </c>
      <c r="X76" s="69">
        <f>COUNTIF($E$3:E76,E76)</f>
        <v>4</v>
      </c>
      <c r="Y76" s="69">
        <f>IF(X76=1,E76,0)</f>
        <v>0</v>
      </c>
      <c r="Z76" s="69">
        <v>1</v>
      </c>
    </row>
    <row r="77" spans="1:26">
      <c r="A77">
        <f>ROW()-2</f>
        <v>75</v>
      </c>
      <c r="B77" s="18">
        <f>_xlfn.NUMBERVALUE(CONCATENATE(1,IF(LEN(E77)=1,"00"&amp;E77,IF(LEN(E77)=2,"0"&amp;E77,E77)),IF(LEN(F77)=1,"0"&amp;F77,F77)))</f>
        <v>104401</v>
      </c>
      <c r="C77" s="18">
        <f>_xlfn.NUMBERVALUE(CONCATENATE(O77,G77,IF(LEN(S77)=1,"0"&amp;S77,S77)))</f>
        <v>3315</v>
      </c>
      <c r="D77" s="18">
        <f>_xlfn.NUMBERVALUE(CONCATENATE(G77,IF(LEN(E77)=1,"00"&amp;E77,IF(LEN(E77)=2,"0"&amp;E77,E77)),IF(LEN(F77)=1,"0"&amp;F77,F77)))</f>
        <v>304401</v>
      </c>
      <c r="E77" s="1">
        <v>44</v>
      </c>
      <c r="F77" s="1">
        <v>1</v>
      </c>
      <c r="G77" s="1">
        <v>3</v>
      </c>
      <c r="H77" s="18">
        <f t="shared" si="0"/>
        <v>0.1</v>
      </c>
      <c r="I77" s="20" t="s">
        <v>387</v>
      </c>
      <c r="J77" s="11">
        <f>VLOOKUP($G77,经济表_方块价格积分,J$2,1)</f>
        <v>6</v>
      </c>
      <c r="K77" s="11">
        <f>VLOOKUP($G77,经济表_方块价格积分,K$2,1)</f>
        <v>6</v>
      </c>
      <c r="L77" s="11">
        <f>VLOOKUP($G77,经济表_方块价格积分,L$2,1)</f>
        <v>1</v>
      </c>
      <c r="M77" s="11">
        <f>K77*64</f>
        <v>384</v>
      </c>
      <c r="N77" s="95">
        <f>FLOOR(L77*64,1)+1</f>
        <v>65</v>
      </c>
      <c r="O77" s="71">
        <v>3</v>
      </c>
      <c r="P77" s="19" t="s">
        <v>1364</v>
      </c>
      <c r="Q77" s="11" t="str">
        <f>VLOOKUP(O77,方块表_二级标签,3,1)</f>
        <v>set:items.json image:block_3</v>
      </c>
      <c r="R77" s="11" t="str">
        <f>VLOOKUP(O77,方块表_二级标签,6,1)</f>
        <v>block_tag_2</v>
      </c>
      <c r="S77" s="30">
        <v>15</v>
      </c>
      <c r="U77" s="127" t="s">
        <v>73</v>
      </c>
      <c r="V77" s="96" t="str">
        <f>I77</f>
        <v>砂石板</v>
      </c>
      <c r="W77" s="69" t="b">
        <f>IF(Y77&lt;&gt;0,COUNT($W$1:W76))</f>
        <v>0</v>
      </c>
      <c r="X77" s="69">
        <f>COUNTIF($E$3:E77,E77)</f>
        <v>5</v>
      </c>
      <c r="Y77" s="69">
        <f>IF(X77=1,E77,0)</f>
        <v>0</v>
      </c>
      <c r="Z77" s="69">
        <v>1</v>
      </c>
    </row>
    <row r="78" spans="1:26">
      <c r="A78">
        <f>ROW()-2</f>
        <v>76</v>
      </c>
      <c r="B78" s="18">
        <f>_xlfn.NUMBERVALUE(CONCATENATE(1,IF(LEN(E78)=1,"00"&amp;E78,IF(LEN(E78)=2,"0"&amp;E78,E78)),IF(LEN(F78)=1,"0"&amp;F78,F78)))</f>
        <v>112600</v>
      </c>
      <c r="C78" s="18">
        <f>_xlfn.NUMBERVALUE(CONCATENATE(O78,G78,IF(LEN(S78)=1,"0"&amp;S78,S78)))</f>
        <v>3322</v>
      </c>
      <c r="D78" s="18">
        <f>_xlfn.NUMBERVALUE(CONCATENATE(G78,IF(LEN(E78)=1,"00"&amp;E78,IF(LEN(E78)=2,"0"&amp;E78,E78)),IF(LEN(F78)=1,"0"&amp;F78,F78)))</f>
        <v>312600</v>
      </c>
      <c r="E78" s="1">
        <v>126</v>
      </c>
      <c r="F78" s="1">
        <v>0</v>
      </c>
      <c r="G78" s="1">
        <v>3</v>
      </c>
      <c r="H78" s="18">
        <f t="shared" si="0"/>
        <v>0.1</v>
      </c>
      <c r="I78" s="20" t="s">
        <v>474</v>
      </c>
      <c r="J78" s="11">
        <f>VLOOKUP($G78,经济表_方块价格积分,J$2,1)</f>
        <v>6</v>
      </c>
      <c r="K78" s="11">
        <f>VLOOKUP($G78,经济表_方块价格积分,K$2,1)</f>
        <v>6</v>
      </c>
      <c r="L78" s="11">
        <f>VLOOKUP($G78,经济表_方块价格积分,L$2,1)</f>
        <v>1</v>
      </c>
      <c r="M78" s="11">
        <f>K78*64</f>
        <v>384</v>
      </c>
      <c r="N78" s="95">
        <f>FLOOR(L78*64,1)+1</f>
        <v>65</v>
      </c>
      <c r="O78" s="71">
        <v>3</v>
      </c>
      <c r="P78" s="19" t="s">
        <v>1364</v>
      </c>
      <c r="Q78" s="11" t="str">
        <f>VLOOKUP(O78,方块表_二级标签,3,1)</f>
        <v>set:items.json image:block_3</v>
      </c>
      <c r="R78" s="11" t="str">
        <f>VLOOKUP(O78,方块表_二级标签,6,1)</f>
        <v>block_tag_2</v>
      </c>
      <c r="S78" s="30">
        <v>22</v>
      </c>
      <c r="U78" s="127" t="s">
        <v>73</v>
      </c>
      <c r="V78" s="96" t="str">
        <f>I78</f>
        <v>单层橡木板</v>
      </c>
      <c r="W78" s="69">
        <f>IF(Y78&lt;&gt;0,COUNT($W$1:W77))</f>
        <v>25</v>
      </c>
      <c r="X78" s="69">
        <f>COUNTIF($E$3:E78,E78)</f>
        <v>1</v>
      </c>
      <c r="Y78" s="69">
        <f>IF(X78=1,E78,0)</f>
        <v>126</v>
      </c>
      <c r="Z78" s="69">
        <v>1</v>
      </c>
    </row>
    <row r="79" spans="1:26">
      <c r="A79">
        <f>ROW()-2</f>
        <v>77</v>
      </c>
      <c r="B79" s="18">
        <f>_xlfn.NUMBERVALUE(CONCATENATE(1,IF(LEN(E79)=1,"00"&amp;E79,IF(LEN(E79)=2,"0"&amp;E79,E79)),IF(LEN(F79)=1,"0"&amp;F79,F79)))</f>
        <v>112601</v>
      </c>
      <c r="C79" s="18">
        <f>_xlfn.NUMBERVALUE(CONCATENATE(O79,G79,IF(LEN(S79)=1,"0"&amp;S79,S79)))</f>
        <v>3323</v>
      </c>
      <c r="D79" s="18">
        <f>_xlfn.NUMBERVALUE(CONCATENATE(G79,IF(LEN(E79)=1,"00"&amp;E79,IF(LEN(E79)=2,"0"&amp;E79,E79)),IF(LEN(F79)=1,"0"&amp;F79,F79)))</f>
        <v>312601</v>
      </c>
      <c r="E79" s="1">
        <v>126</v>
      </c>
      <c r="F79" s="1">
        <v>1</v>
      </c>
      <c r="G79" s="1">
        <v>3</v>
      </c>
      <c r="H79" s="18">
        <f t="shared" si="0"/>
        <v>0.1</v>
      </c>
      <c r="I79" s="20" t="s">
        <v>476</v>
      </c>
      <c r="J79" s="11">
        <f>VLOOKUP($G79,经济表_方块价格积分,J$2,1)</f>
        <v>6</v>
      </c>
      <c r="K79" s="11">
        <f>VLOOKUP($G79,经济表_方块价格积分,K$2,1)</f>
        <v>6</v>
      </c>
      <c r="L79" s="11">
        <f>VLOOKUP($G79,经济表_方块价格积分,L$2,1)</f>
        <v>1</v>
      </c>
      <c r="M79" s="11">
        <f>K79*64</f>
        <v>384</v>
      </c>
      <c r="N79" s="95">
        <f>FLOOR(L79*64,1)+1</f>
        <v>65</v>
      </c>
      <c r="O79" s="71">
        <v>3</v>
      </c>
      <c r="P79" s="19" t="s">
        <v>1364</v>
      </c>
      <c r="Q79" s="11" t="str">
        <f>VLOOKUP(O79,方块表_二级标签,3,1)</f>
        <v>set:items.json image:block_3</v>
      </c>
      <c r="R79" s="11" t="str">
        <f>VLOOKUP(O79,方块表_二级标签,6,1)</f>
        <v>block_tag_2</v>
      </c>
      <c r="S79" s="30">
        <v>23</v>
      </c>
      <c r="U79" s="127" t="s">
        <v>73</v>
      </c>
      <c r="V79" s="96" t="str">
        <f>I79</f>
        <v>单层云杉木板</v>
      </c>
      <c r="W79" s="69" t="b">
        <f>IF(Y79&lt;&gt;0,COUNT($W$1:W78))</f>
        <v>0</v>
      </c>
      <c r="X79" s="69">
        <f>COUNTIF($E$3:E79,E79)</f>
        <v>2</v>
      </c>
      <c r="Y79" s="69">
        <f>IF(X79=1,E79,0)</f>
        <v>0</v>
      </c>
      <c r="Z79" s="69">
        <v>1</v>
      </c>
    </row>
    <row r="80" spans="1:26">
      <c r="A80">
        <f>ROW()-2</f>
        <v>78</v>
      </c>
      <c r="B80" s="18">
        <f>_xlfn.NUMBERVALUE(CONCATENATE(1,IF(LEN(E80)=1,"00"&amp;E80,IF(LEN(E80)=2,"0"&amp;E80,E80)),IF(LEN(F80)=1,"0"&amp;F80,F80)))</f>
        <v>112602</v>
      </c>
      <c r="C80" s="18">
        <f>_xlfn.NUMBERVALUE(CONCATENATE(O80,G80,IF(LEN(S80)=1,"0"&amp;S80,S80)))</f>
        <v>3324</v>
      </c>
      <c r="D80" s="18">
        <f>_xlfn.NUMBERVALUE(CONCATENATE(G80,IF(LEN(E80)=1,"00"&amp;E80,IF(LEN(E80)=2,"0"&amp;E80,E80)),IF(LEN(F80)=1,"0"&amp;F80,F80)))</f>
        <v>312602</v>
      </c>
      <c r="E80" s="1">
        <v>126</v>
      </c>
      <c r="F80" s="1">
        <v>2</v>
      </c>
      <c r="G80" s="1">
        <v>3</v>
      </c>
      <c r="H80" s="18">
        <f t="shared" si="0"/>
        <v>0.1</v>
      </c>
      <c r="I80" s="20" t="s">
        <v>478</v>
      </c>
      <c r="J80" s="11">
        <f>VLOOKUP($G80,经济表_方块价格积分,J$2,1)</f>
        <v>6</v>
      </c>
      <c r="K80" s="11">
        <f>VLOOKUP($G80,经济表_方块价格积分,K$2,1)</f>
        <v>6</v>
      </c>
      <c r="L80" s="11">
        <f>VLOOKUP($G80,经济表_方块价格积分,L$2,1)</f>
        <v>1</v>
      </c>
      <c r="M80" s="11">
        <f>K80*64</f>
        <v>384</v>
      </c>
      <c r="N80" s="95">
        <f>FLOOR(L80*64,1)+1</f>
        <v>65</v>
      </c>
      <c r="O80" s="71">
        <v>3</v>
      </c>
      <c r="P80" s="19" t="s">
        <v>1364</v>
      </c>
      <c r="Q80" s="11" t="str">
        <f>VLOOKUP(O80,方块表_二级标签,3,1)</f>
        <v>set:items.json image:block_3</v>
      </c>
      <c r="R80" s="11" t="str">
        <f>VLOOKUP(O80,方块表_二级标签,6,1)</f>
        <v>block_tag_2</v>
      </c>
      <c r="S80" s="30">
        <v>24</v>
      </c>
      <c r="U80" s="127" t="s">
        <v>73</v>
      </c>
      <c r="V80" s="96" t="str">
        <f>I80</f>
        <v>单层桦树木板</v>
      </c>
      <c r="W80" s="69" t="b">
        <f>IF(Y80&lt;&gt;0,COUNT($W$1:W79))</f>
        <v>0</v>
      </c>
      <c r="X80" s="69">
        <f>COUNTIF($E$3:E80,E80)</f>
        <v>3</v>
      </c>
      <c r="Y80" s="69">
        <f>IF(X80=1,E80,0)</f>
        <v>0</v>
      </c>
      <c r="Z80" s="69">
        <v>1</v>
      </c>
    </row>
    <row r="81" spans="1:26">
      <c r="A81">
        <f>ROW()-2</f>
        <v>79</v>
      </c>
      <c r="B81" s="18">
        <f>_xlfn.NUMBERVALUE(CONCATENATE(1,IF(LEN(E81)=1,"00"&amp;E81,IF(LEN(E81)=2,"0"&amp;E81,E81)),IF(LEN(F81)=1,"0"&amp;F81,F81)))</f>
        <v>112603</v>
      </c>
      <c r="C81" s="18">
        <f>_xlfn.NUMBERVALUE(CONCATENATE(O81,G81,IF(LEN(S81)=1,"0"&amp;S81,S81)))</f>
        <v>3325</v>
      </c>
      <c r="D81" s="18">
        <f>_xlfn.NUMBERVALUE(CONCATENATE(G81,IF(LEN(E81)=1,"00"&amp;E81,IF(LEN(E81)=2,"0"&amp;E81,E81)),IF(LEN(F81)=1,"0"&amp;F81,F81)))</f>
        <v>312603</v>
      </c>
      <c r="E81" s="1">
        <v>126</v>
      </c>
      <c r="F81" s="1">
        <v>3</v>
      </c>
      <c r="G81" s="1">
        <v>3</v>
      </c>
      <c r="H81" s="18">
        <f t="shared" si="0"/>
        <v>0.1</v>
      </c>
      <c r="I81" s="20" t="s">
        <v>480</v>
      </c>
      <c r="J81" s="11">
        <f>VLOOKUP($G81,经济表_方块价格积分,J$2,1)</f>
        <v>6</v>
      </c>
      <c r="K81" s="11">
        <f>VLOOKUP($G81,经济表_方块价格积分,K$2,1)</f>
        <v>6</v>
      </c>
      <c r="L81" s="11">
        <f>VLOOKUP($G81,经济表_方块价格积分,L$2,1)</f>
        <v>1</v>
      </c>
      <c r="M81" s="11">
        <f>K81*64</f>
        <v>384</v>
      </c>
      <c r="N81" s="95">
        <f>FLOOR(L81*64,1)+1</f>
        <v>65</v>
      </c>
      <c r="O81" s="71">
        <v>3</v>
      </c>
      <c r="P81" s="19" t="s">
        <v>1364</v>
      </c>
      <c r="Q81" s="11" t="str">
        <f>VLOOKUP(O81,方块表_二级标签,3,1)</f>
        <v>set:items.json image:block_3</v>
      </c>
      <c r="R81" s="11" t="str">
        <f>VLOOKUP(O81,方块表_二级标签,6,1)</f>
        <v>block_tag_2</v>
      </c>
      <c r="S81" s="30">
        <v>25</v>
      </c>
      <c r="U81" s="127" t="s">
        <v>73</v>
      </c>
      <c r="V81" s="96" t="str">
        <f>I81</f>
        <v>单层丛林木板</v>
      </c>
      <c r="W81" s="69" t="b">
        <f>IF(Y81&lt;&gt;0,COUNT($W$1:W80))</f>
        <v>0</v>
      </c>
      <c r="X81" s="69">
        <f>COUNTIF($E$3:E81,E81)</f>
        <v>4</v>
      </c>
      <c r="Y81" s="69">
        <f>IF(X81=1,E81,0)</f>
        <v>0</v>
      </c>
      <c r="Z81" s="69">
        <v>1</v>
      </c>
    </row>
    <row r="82" spans="1:26">
      <c r="A82">
        <f>ROW()-2</f>
        <v>80</v>
      </c>
      <c r="B82" s="18">
        <f>_xlfn.NUMBERVALUE(CONCATENATE(1,IF(LEN(E82)=1,"00"&amp;E82,IF(LEN(E82)=2,"0"&amp;E82,E82)),IF(LEN(F82)=1,"0"&amp;F82,F82)))</f>
        <v>112604</v>
      </c>
      <c r="C82" s="18">
        <f>_xlfn.NUMBERVALUE(CONCATENATE(O82,G82,IF(LEN(S82)=1,"0"&amp;S82,S82)))</f>
        <v>3326</v>
      </c>
      <c r="D82" s="18">
        <f>_xlfn.NUMBERVALUE(CONCATENATE(G82,IF(LEN(E82)=1,"00"&amp;E82,IF(LEN(E82)=2,"0"&amp;E82,E82)),IF(LEN(F82)=1,"0"&amp;F82,F82)))</f>
        <v>312604</v>
      </c>
      <c r="E82" s="1">
        <v>126</v>
      </c>
      <c r="F82" s="1">
        <v>4</v>
      </c>
      <c r="G82" s="1">
        <v>3</v>
      </c>
      <c r="H82" s="18">
        <f t="shared" si="0"/>
        <v>0.1</v>
      </c>
      <c r="I82" s="20" t="s">
        <v>482</v>
      </c>
      <c r="J82" s="11">
        <f>VLOOKUP($G82,经济表_方块价格积分,J$2,1)</f>
        <v>6</v>
      </c>
      <c r="K82" s="11">
        <f>VLOOKUP($G82,经济表_方块价格积分,K$2,1)</f>
        <v>6</v>
      </c>
      <c r="L82" s="11">
        <f>VLOOKUP($G82,经济表_方块价格积分,L$2,1)</f>
        <v>1</v>
      </c>
      <c r="M82" s="11">
        <f>K82*64</f>
        <v>384</v>
      </c>
      <c r="N82" s="95">
        <f>FLOOR(L82*64,1)+1</f>
        <v>65</v>
      </c>
      <c r="O82" s="71">
        <v>3</v>
      </c>
      <c r="P82" s="19" t="s">
        <v>1364</v>
      </c>
      <c r="Q82" s="11" t="str">
        <f>VLOOKUP(O82,方块表_二级标签,3,1)</f>
        <v>set:items.json image:block_3</v>
      </c>
      <c r="R82" s="11" t="str">
        <f>VLOOKUP(O82,方块表_二级标签,6,1)</f>
        <v>block_tag_2</v>
      </c>
      <c r="S82" s="30">
        <v>26</v>
      </c>
      <c r="U82" s="127" t="s">
        <v>73</v>
      </c>
      <c r="V82" s="96" t="str">
        <f>I82</f>
        <v>单层金合欢木板</v>
      </c>
      <c r="W82" s="69" t="b">
        <f>IF(Y82&lt;&gt;0,COUNT($W$1:W81))</f>
        <v>0</v>
      </c>
      <c r="X82" s="69">
        <f>COUNTIF($E$3:E82,E82)</f>
        <v>5</v>
      </c>
      <c r="Y82" s="69">
        <f>IF(X82=1,E82,0)</f>
        <v>0</v>
      </c>
      <c r="Z82" s="69">
        <v>1</v>
      </c>
    </row>
    <row r="83" spans="1:26">
      <c r="A83">
        <f>ROW()-2</f>
        <v>81</v>
      </c>
      <c r="B83" s="18">
        <f>_xlfn.NUMBERVALUE(CONCATENATE(1,IF(LEN(E83)=1,"00"&amp;E83,IF(LEN(E83)=2,"0"&amp;E83,E83)),IF(LEN(F83)=1,"0"&amp;F83,F83)))</f>
        <v>112605</v>
      </c>
      <c r="C83" s="18">
        <f>_xlfn.NUMBERVALUE(CONCATENATE(O83,G83,IF(LEN(S83)=1,"0"&amp;S83,S83)))</f>
        <v>3327</v>
      </c>
      <c r="D83" s="18">
        <f>_xlfn.NUMBERVALUE(CONCATENATE(G83,IF(LEN(E83)=1,"00"&amp;E83,IF(LEN(E83)=2,"0"&amp;E83,E83)),IF(LEN(F83)=1,"0"&amp;F83,F83)))</f>
        <v>312605</v>
      </c>
      <c r="E83" s="1">
        <v>126</v>
      </c>
      <c r="F83" s="1">
        <v>5</v>
      </c>
      <c r="G83" s="1">
        <v>3</v>
      </c>
      <c r="H83" s="18">
        <f t="shared" si="0"/>
        <v>0.1</v>
      </c>
      <c r="I83" s="20" t="s">
        <v>484</v>
      </c>
      <c r="J83" s="11">
        <f>VLOOKUP($G83,经济表_方块价格积分,J$2,1)</f>
        <v>6</v>
      </c>
      <c r="K83" s="11">
        <f>VLOOKUP($G83,经济表_方块价格积分,K$2,1)</f>
        <v>6</v>
      </c>
      <c r="L83" s="11">
        <f>VLOOKUP($G83,经济表_方块价格积分,L$2,1)</f>
        <v>1</v>
      </c>
      <c r="M83" s="11">
        <f>K83*64</f>
        <v>384</v>
      </c>
      <c r="N83" s="95">
        <f>FLOOR(L83*64,1)+1</f>
        <v>65</v>
      </c>
      <c r="O83" s="71">
        <v>3</v>
      </c>
      <c r="P83" s="19" t="s">
        <v>1364</v>
      </c>
      <c r="Q83" s="11" t="str">
        <f>VLOOKUP(O83,方块表_二级标签,3,1)</f>
        <v>set:items.json image:block_3</v>
      </c>
      <c r="R83" s="11" t="str">
        <f>VLOOKUP(O83,方块表_二级标签,6,1)</f>
        <v>block_tag_2</v>
      </c>
      <c r="S83" s="30">
        <v>27</v>
      </c>
      <c r="U83" s="127" t="s">
        <v>73</v>
      </c>
      <c r="V83" s="96" t="str">
        <f>I83</f>
        <v>单层暗橡木板</v>
      </c>
      <c r="W83" s="69" t="b">
        <f>IF(Y83&lt;&gt;0,COUNT($W$1:W82))</f>
        <v>0</v>
      </c>
      <c r="X83" s="69">
        <f>COUNTIF($E$3:E83,E83)</f>
        <v>6</v>
      </c>
      <c r="Y83" s="69">
        <f>IF(X83=1,E83,0)</f>
        <v>0</v>
      </c>
      <c r="Z83" s="69">
        <v>1</v>
      </c>
    </row>
    <row r="84" spans="1:26">
      <c r="A84">
        <f>ROW()-2</f>
        <v>82</v>
      </c>
      <c r="B84" s="18">
        <f>_xlfn.NUMBERVALUE(CONCATENATE(1,IF(LEN(E84)=1,"00"&amp;E84,IF(LEN(E84)=2,"0"&amp;E84,E84)),IF(LEN(F84)=1,"0"&amp;F84,F84)))</f>
        <v>106700</v>
      </c>
      <c r="C84" s="18">
        <f>_xlfn.NUMBERVALUE(CONCATENATE(O84,G84,IF(LEN(S84)=1,"0"&amp;S84,S84)))</f>
        <v>3331</v>
      </c>
      <c r="D84" s="18">
        <f>_xlfn.NUMBERVALUE(CONCATENATE(G84,IF(LEN(E84)=1,"00"&amp;E84,IF(LEN(E84)=2,"0"&amp;E84,E84)),IF(LEN(F84)=1,"0"&amp;F84,F84)))</f>
        <v>306700</v>
      </c>
      <c r="E84" s="1">
        <v>67</v>
      </c>
      <c r="F84" s="1">
        <v>0</v>
      </c>
      <c r="G84" s="1">
        <v>3</v>
      </c>
      <c r="H84" s="18">
        <f t="shared" si="0"/>
        <v>0.1</v>
      </c>
      <c r="I84" s="20" t="s">
        <v>418</v>
      </c>
      <c r="J84" s="11">
        <f>VLOOKUP($G84,经济表_方块价格积分,J$2,1)</f>
        <v>6</v>
      </c>
      <c r="K84" s="11">
        <f>VLOOKUP($G84,经济表_方块价格积分,K$2,1)</f>
        <v>6</v>
      </c>
      <c r="L84" s="11">
        <f>VLOOKUP($G84,经济表_方块价格积分,L$2,1)</f>
        <v>1</v>
      </c>
      <c r="M84" s="11">
        <f>K84*64</f>
        <v>384</v>
      </c>
      <c r="N84" s="95">
        <f>FLOOR(L84*64,1)+1</f>
        <v>65</v>
      </c>
      <c r="O84" s="71">
        <v>3</v>
      </c>
      <c r="P84" s="19" t="s">
        <v>1365</v>
      </c>
      <c r="Q84" s="11" t="str">
        <f>VLOOKUP(O84,方块表_二级标签,3,1)</f>
        <v>set:items.json image:block_3</v>
      </c>
      <c r="R84" s="11" t="str">
        <f>VLOOKUP(O84,方块表_二级标签,6,1)</f>
        <v>block_tag_2</v>
      </c>
      <c r="S84" s="30">
        <v>31</v>
      </c>
      <c r="U84" s="127" t="s">
        <v>73</v>
      </c>
      <c r="V84" s="96" t="str">
        <f>I84</f>
        <v>鹅卵石楼梯</v>
      </c>
      <c r="W84" s="69">
        <f>IF(Y84&lt;&gt;0,COUNT($W$1:W83))</f>
        <v>26</v>
      </c>
      <c r="X84" s="69">
        <f>COUNTIF($E$3:E84,E84)</f>
        <v>1</v>
      </c>
      <c r="Y84" s="69">
        <f>IF(X84=1,E84,0)</f>
        <v>67</v>
      </c>
      <c r="Z84" s="69">
        <v>1</v>
      </c>
    </row>
    <row r="85" spans="1:26">
      <c r="A85">
        <f>ROW()-2</f>
        <v>83</v>
      </c>
      <c r="B85" s="18">
        <f>_xlfn.NUMBERVALUE(CONCATENATE(1,IF(LEN(E85)=1,"00"&amp;E85,IF(LEN(E85)=2,"0"&amp;E85,E85)),IF(LEN(F85)=1,"0"&amp;F85,F85)))</f>
        <v>110800</v>
      </c>
      <c r="C85" s="18">
        <f>_xlfn.NUMBERVALUE(CONCATENATE(O85,G85,IF(LEN(S85)=1,"0"&amp;S85,S85)))</f>
        <v>3332</v>
      </c>
      <c r="D85" s="18">
        <f>_xlfn.NUMBERVALUE(CONCATENATE(G85,IF(LEN(E85)=1,"00"&amp;E85,IF(LEN(E85)=2,"0"&amp;E85,E85)),IF(LEN(F85)=1,"0"&amp;F85,F85)))</f>
        <v>310800</v>
      </c>
      <c r="E85" s="1">
        <v>108</v>
      </c>
      <c r="F85" s="1">
        <v>0</v>
      </c>
      <c r="G85" s="1">
        <v>3</v>
      </c>
      <c r="H85" s="18">
        <f t="shared" si="0"/>
        <v>0.1</v>
      </c>
      <c r="I85" s="20" t="s">
        <v>464</v>
      </c>
      <c r="J85" s="11">
        <f>VLOOKUP($G85,经济表_方块价格积分,J$2,1)</f>
        <v>6</v>
      </c>
      <c r="K85" s="11">
        <f>VLOOKUP($G85,经济表_方块价格积分,K$2,1)</f>
        <v>6</v>
      </c>
      <c r="L85" s="11">
        <f>VLOOKUP($G85,经济表_方块价格积分,L$2,1)</f>
        <v>1</v>
      </c>
      <c r="M85" s="11">
        <f>K85*64</f>
        <v>384</v>
      </c>
      <c r="N85" s="95">
        <f>FLOOR(L85*64,1)+1</f>
        <v>65</v>
      </c>
      <c r="O85" s="71">
        <v>3</v>
      </c>
      <c r="P85" s="19" t="s">
        <v>1365</v>
      </c>
      <c r="Q85" s="11" t="str">
        <f>VLOOKUP(O85,方块表_二级标签,3,1)</f>
        <v>set:items.json image:block_3</v>
      </c>
      <c r="R85" s="11" t="str">
        <f>VLOOKUP(O85,方块表_二级标签,6,1)</f>
        <v>block_tag_2</v>
      </c>
      <c r="S85" s="30">
        <v>32</v>
      </c>
      <c r="U85" s="127" t="s">
        <v>73</v>
      </c>
      <c r="V85" s="96" t="str">
        <f>I85</f>
        <v>砖块楼梯</v>
      </c>
      <c r="W85" s="69">
        <f>IF(Y85&lt;&gt;0,COUNT($W$1:W84))</f>
        <v>27</v>
      </c>
      <c r="X85" s="69">
        <f>COUNTIF($E$3:E85,E85)</f>
        <v>1</v>
      </c>
      <c r="Y85" s="69">
        <f>IF(X85=1,E85,0)</f>
        <v>108</v>
      </c>
      <c r="Z85" s="69">
        <v>1</v>
      </c>
    </row>
    <row r="86" spans="1:26">
      <c r="A86">
        <f>ROW()-2</f>
        <v>84</v>
      </c>
      <c r="B86" s="18">
        <f>_xlfn.NUMBERVALUE(CONCATENATE(1,IF(LEN(E86)=1,"00"&amp;E86,IF(LEN(E86)=2,"0"&amp;E86,E86)),IF(LEN(F86)=1,"0"&amp;F86,F86)))</f>
        <v>110900</v>
      </c>
      <c r="C86" s="18">
        <f>_xlfn.NUMBERVALUE(CONCATENATE(O86,G86,IF(LEN(S86)=1,"0"&amp;S86,S86)))</f>
        <v>3333</v>
      </c>
      <c r="D86" s="18">
        <f>_xlfn.NUMBERVALUE(CONCATENATE(G86,IF(LEN(E86)=1,"00"&amp;E86,IF(LEN(E86)=2,"0"&amp;E86,E86)),IF(LEN(F86)=1,"0"&amp;F86,F86)))</f>
        <v>310900</v>
      </c>
      <c r="E86" s="1">
        <v>109</v>
      </c>
      <c r="F86" s="1">
        <v>0</v>
      </c>
      <c r="G86" s="1">
        <v>3</v>
      </c>
      <c r="H86" s="18">
        <f t="shared" si="0"/>
        <v>0.1</v>
      </c>
      <c r="I86" s="20" t="s">
        <v>467</v>
      </c>
      <c r="J86" s="11">
        <f>VLOOKUP($G86,经济表_方块价格积分,J$2,1)</f>
        <v>6</v>
      </c>
      <c r="K86" s="11">
        <f>VLOOKUP($G86,经济表_方块价格积分,K$2,1)</f>
        <v>6</v>
      </c>
      <c r="L86" s="11">
        <f>VLOOKUP($G86,经济表_方块价格积分,L$2,1)</f>
        <v>1</v>
      </c>
      <c r="M86" s="11">
        <f>K86*64</f>
        <v>384</v>
      </c>
      <c r="N86" s="95">
        <f>FLOOR(L86*64,1)+1</f>
        <v>65</v>
      </c>
      <c r="O86" s="71">
        <v>3</v>
      </c>
      <c r="P86" s="19" t="s">
        <v>1365</v>
      </c>
      <c r="Q86" s="11" t="str">
        <f>VLOOKUP(O86,方块表_二级标签,3,1)</f>
        <v>set:items.json image:block_3</v>
      </c>
      <c r="R86" s="11" t="str">
        <f>VLOOKUP(O86,方块表_二级标签,6,1)</f>
        <v>block_tag_2</v>
      </c>
      <c r="S86" s="30">
        <v>33</v>
      </c>
      <c r="U86" s="127" t="s">
        <v>73</v>
      </c>
      <c r="V86" s="96" t="str">
        <f>I86</f>
        <v>石砖楼梯</v>
      </c>
      <c r="W86" s="69">
        <f>IF(Y86&lt;&gt;0,COUNT($W$1:W85))</f>
        <v>28</v>
      </c>
      <c r="X86" s="69">
        <f>COUNTIF($E$3:E86,E86)</f>
        <v>1</v>
      </c>
      <c r="Y86" s="69">
        <f>IF(X86=1,E86,0)</f>
        <v>109</v>
      </c>
      <c r="Z86" s="69">
        <v>1</v>
      </c>
    </row>
    <row r="87" spans="1:26">
      <c r="A87">
        <f>ROW()-2</f>
        <v>85</v>
      </c>
      <c r="B87" s="18">
        <f>_xlfn.NUMBERVALUE(CONCATENATE(1,IF(LEN(E87)=1,"00"&amp;E87,IF(LEN(E87)=2,"0"&amp;E87,E87)),IF(LEN(F87)=1,"0"&amp;F87,F87)))</f>
        <v>111400</v>
      </c>
      <c r="C87" s="18">
        <f>_xlfn.NUMBERVALUE(CONCATENATE(O87,G87,IF(LEN(S87)=1,"0"&amp;S87,S87)))</f>
        <v>3334</v>
      </c>
      <c r="D87" s="18">
        <f>_xlfn.NUMBERVALUE(CONCATENATE(G87,IF(LEN(E87)=1,"00"&amp;E87,IF(LEN(E87)=2,"0"&amp;E87,E87)),IF(LEN(F87)=1,"0"&amp;F87,F87)))</f>
        <v>311400</v>
      </c>
      <c r="E87" s="1">
        <v>114</v>
      </c>
      <c r="F87" s="1">
        <v>0</v>
      </c>
      <c r="G87" s="1">
        <v>3</v>
      </c>
      <c r="H87" s="18">
        <f t="shared" si="0"/>
        <v>0.1</v>
      </c>
      <c r="I87" s="20" t="s">
        <v>472</v>
      </c>
      <c r="J87" s="11">
        <f>VLOOKUP($G87,经济表_方块价格积分,J$2,1)</f>
        <v>6</v>
      </c>
      <c r="K87" s="11">
        <f>VLOOKUP($G87,经济表_方块价格积分,K$2,1)</f>
        <v>6</v>
      </c>
      <c r="L87" s="11">
        <f>VLOOKUP($G87,经济表_方块价格积分,L$2,1)</f>
        <v>1</v>
      </c>
      <c r="M87" s="11">
        <f>K87*64</f>
        <v>384</v>
      </c>
      <c r="N87" s="95">
        <f>FLOOR(L87*64,1)+1</f>
        <v>65</v>
      </c>
      <c r="O87" s="71">
        <v>3</v>
      </c>
      <c r="P87" s="19" t="s">
        <v>1365</v>
      </c>
      <c r="Q87" s="11" t="str">
        <f>VLOOKUP(O87,方块表_二级标签,3,1)</f>
        <v>set:items.json image:block_3</v>
      </c>
      <c r="R87" s="11" t="str">
        <f>VLOOKUP(O87,方块表_二级标签,6,1)</f>
        <v>block_tag_2</v>
      </c>
      <c r="S87" s="30">
        <v>34</v>
      </c>
      <c r="U87" s="127" t="s">
        <v>73</v>
      </c>
      <c r="V87" s="96" t="str">
        <f>I87</f>
        <v>暗砖楼梯</v>
      </c>
      <c r="W87" s="69">
        <f>IF(Y87&lt;&gt;0,COUNT($W$1:W86))</f>
        <v>29</v>
      </c>
      <c r="X87" s="69">
        <f>COUNTIF($E$3:E87,E87)</f>
        <v>1</v>
      </c>
      <c r="Y87" s="69">
        <f>IF(X87=1,E87,0)</f>
        <v>114</v>
      </c>
      <c r="Z87" s="69">
        <v>1</v>
      </c>
    </row>
    <row r="88" spans="1:26">
      <c r="A88">
        <f>ROW()-2</f>
        <v>86</v>
      </c>
      <c r="B88" s="18">
        <f>_xlfn.NUMBERVALUE(CONCATENATE(1,IF(LEN(E88)=1,"00"&amp;E88,IF(LEN(E88)=2,"0"&amp;E88,E88)),IF(LEN(F88)=1,"0"&amp;F88,F88)))</f>
        <v>112800</v>
      </c>
      <c r="C88" s="18">
        <f>_xlfn.NUMBERVALUE(CONCATENATE(O88,G88,IF(LEN(S88)=1,"0"&amp;S88,S88)))</f>
        <v>3335</v>
      </c>
      <c r="D88" s="18">
        <f>_xlfn.NUMBERVALUE(CONCATENATE(G88,IF(LEN(E88)=1,"00"&amp;E88,IF(LEN(E88)=2,"0"&amp;E88,E88)),IF(LEN(F88)=1,"0"&amp;F88,F88)))</f>
        <v>312800</v>
      </c>
      <c r="E88" s="1">
        <v>128</v>
      </c>
      <c r="F88" s="1">
        <v>0</v>
      </c>
      <c r="G88" s="1">
        <v>3</v>
      </c>
      <c r="H88" s="18">
        <f t="shared" si="0"/>
        <v>0.1</v>
      </c>
      <c r="I88" s="20" t="s">
        <v>486</v>
      </c>
      <c r="J88" s="11">
        <f>VLOOKUP($G88,经济表_方块价格积分,J$2,1)</f>
        <v>6</v>
      </c>
      <c r="K88" s="11">
        <f>VLOOKUP($G88,经济表_方块价格积分,K$2,1)</f>
        <v>6</v>
      </c>
      <c r="L88" s="11">
        <f>VLOOKUP($G88,经济表_方块价格积分,L$2,1)</f>
        <v>1</v>
      </c>
      <c r="M88" s="11">
        <f>K88*64</f>
        <v>384</v>
      </c>
      <c r="N88" s="95">
        <f>FLOOR(L88*64,1)+1</f>
        <v>65</v>
      </c>
      <c r="O88" s="71">
        <v>3</v>
      </c>
      <c r="P88" s="19" t="s">
        <v>1365</v>
      </c>
      <c r="Q88" s="11" t="str">
        <f>VLOOKUP(O88,方块表_二级标签,3,1)</f>
        <v>set:items.json image:block_3</v>
      </c>
      <c r="R88" s="11" t="str">
        <f>VLOOKUP(O88,方块表_二级标签,6,1)</f>
        <v>block_tag_2</v>
      </c>
      <c r="S88" s="30">
        <v>35</v>
      </c>
      <c r="U88" s="127" t="s">
        <v>73</v>
      </c>
      <c r="V88" s="96" t="str">
        <f>I88</f>
        <v>砂石楼梯</v>
      </c>
      <c r="W88" s="69">
        <f>IF(Y88&lt;&gt;0,COUNT($W$1:W87))</f>
        <v>30</v>
      </c>
      <c r="X88" s="69">
        <f>COUNTIF($E$3:E88,E88)</f>
        <v>1</v>
      </c>
      <c r="Y88" s="69">
        <f>IF(X88=1,E88,0)</f>
        <v>128</v>
      </c>
      <c r="Z88" s="69">
        <v>1</v>
      </c>
    </row>
    <row r="89" spans="1:26">
      <c r="A89">
        <f>ROW()-2</f>
        <v>87</v>
      </c>
      <c r="B89" s="18">
        <f>_xlfn.NUMBERVALUE(CONCATENATE(1,IF(LEN(E89)=1,"00"&amp;E89,IF(LEN(E89)=2,"0"&amp;E89,E89)),IF(LEN(F89)=1,"0"&amp;F89,F89)))</f>
        <v>105300</v>
      </c>
      <c r="C89" s="18">
        <f>_xlfn.NUMBERVALUE(CONCATENATE(O89,G89,IF(LEN(S89)=1,"0"&amp;S89,S89)))</f>
        <v>3341</v>
      </c>
      <c r="D89" s="18">
        <f>_xlfn.NUMBERVALUE(CONCATENATE(G89,IF(LEN(E89)=1,"00"&amp;E89,IF(LEN(E89)=2,"0"&amp;E89,E89)),IF(LEN(F89)=1,"0"&amp;F89,F89)))</f>
        <v>305300</v>
      </c>
      <c r="E89" s="1">
        <v>53</v>
      </c>
      <c r="F89" s="1">
        <v>0</v>
      </c>
      <c r="G89" s="1">
        <v>3</v>
      </c>
      <c r="H89" s="18">
        <f t="shared" si="0"/>
        <v>0.1</v>
      </c>
      <c r="I89" s="20" t="s">
        <v>414</v>
      </c>
      <c r="J89" s="11">
        <f>VLOOKUP($G89,经济表_方块价格积分,J$2,1)</f>
        <v>6</v>
      </c>
      <c r="K89" s="11">
        <f>VLOOKUP($G89,经济表_方块价格积分,K$2,1)</f>
        <v>6</v>
      </c>
      <c r="L89" s="11">
        <f>VLOOKUP($G89,经济表_方块价格积分,L$2,1)</f>
        <v>1</v>
      </c>
      <c r="M89" s="11">
        <f>K89*64</f>
        <v>384</v>
      </c>
      <c r="N89" s="95">
        <f>FLOOR(L89*64,1)+1</f>
        <v>65</v>
      </c>
      <c r="O89" s="71">
        <v>3</v>
      </c>
      <c r="P89" s="19" t="s">
        <v>1365</v>
      </c>
      <c r="Q89" s="11" t="str">
        <f>VLOOKUP(O89,方块表_二级标签,3,1)</f>
        <v>set:items.json image:block_3</v>
      </c>
      <c r="R89" s="11" t="str">
        <f>VLOOKUP(O89,方块表_二级标签,6,1)</f>
        <v>block_tag_2</v>
      </c>
      <c r="S89" s="30">
        <v>41</v>
      </c>
      <c r="U89" s="127" t="s">
        <v>73</v>
      </c>
      <c r="V89" s="96" t="str">
        <f>I89</f>
        <v>橡木楼梯</v>
      </c>
      <c r="W89" s="69">
        <f>IF(Y89&lt;&gt;0,COUNT($W$1:W88))</f>
        <v>31</v>
      </c>
      <c r="X89" s="69">
        <f>COUNTIF($E$3:E89,E89)</f>
        <v>1</v>
      </c>
      <c r="Y89" s="69">
        <f>IF(X89=1,E89,0)</f>
        <v>53</v>
      </c>
      <c r="Z89" s="69">
        <v>1</v>
      </c>
    </row>
    <row r="90" spans="1:26">
      <c r="A90">
        <f>ROW()-2</f>
        <v>88</v>
      </c>
      <c r="B90" s="18">
        <f>_xlfn.NUMBERVALUE(CONCATENATE(1,IF(LEN(E90)=1,"00"&amp;E90,IF(LEN(E90)=2,"0"&amp;E90,E90)),IF(LEN(F90)=1,"0"&amp;F90,F90)))</f>
        <v>113400</v>
      </c>
      <c r="C90" s="18">
        <f>_xlfn.NUMBERVALUE(CONCATENATE(O90,G90,IF(LEN(S90)=1,"0"&amp;S90,S90)))</f>
        <v>3342</v>
      </c>
      <c r="D90" s="18">
        <f>_xlfn.NUMBERVALUE(CONCATENATE(G90,IF(LEN(E90)=1,"00"&amp;E90,IF(LEN(E90)=2,"0"&amp;E90,E90)),IF(LEN(F90)=1,"0"&amp;F90,F90)))</f>
        <v>313400</v>
      </c>
      <c r="E90" s="1">
        <v>134</v>
      </c>
      <c r="F90" s="1">
        <v>0</v>
      </c>
      <c r="G90" s="1">
        <v>3</v>
      </c>
      <c r="H90" s="18">
        <f t="shared" si="0"/>
        <v>0.1</v>
      </c>
      <c r="I90" s="20" t="s">
        <v>488</v>
      </c>
      <c r="J90" s="11">
        <f>VLOOKUP($G90,经济表_方块价格积分,J$2,1)</f>
        <v>6</v>
      </c>
      <c r="K90" s="11">
        <f>VLOOKUP($G90,经济表_方块价格积分,K$2,1)</f>
        <v>6</v>
      </c>
      <c r="L90" s="11">
        <f>VLOOKUP($G90,经济表_方块价格积分,L$2,1)</f>
        <v>1</v>
      </c>
      <c r="M90" s="11">
        <f>K90*64</f>
        <v>384</v>
      </c>
      <c r="N90" s="95">
        <f>FLOOR(L90*64,1)+1</f>
        <v>65</v>
      </c>
      <c r="O90" s="71">
        <v>3</v>
      </c>
      <c r="P90" s="19" t="s">
        <v>1365</v>
      </c>
      <c r="Q90" s="11" t="str">
        <f>VLOOKUP(O90,方块表_二级标签,3,1)</f>
        <v>set:items.json image:block_3</v>
      </c>
      <c r="R90" s="11" t="str">
        <f>VLOOKUP(O90,方块表_二级标签,6,1)</f>
        <v>block_tag_2</v>
      </c>
      <c r="S90" s="30">
        <v>42</v>
      </c>
      <c r="U90" s="127" t="s">
        <v>73</v>
      </c>
      <c r="V90" s="96" t="str">
        <f>I90</f>
        <v>云杉木楼梯</v>
      </c>
      <c r="W90" s="69">
        <f>IF(Y90&lt;&gt;0,COUNT($W$1:W89))</f>
        <v>32</v>
      </c>
      <c r="X90" s="69">
        <f>COUNTIF($E$3:E90,E90)</f>
        <v>1</v>
      </c>
      <c r="Y90" s="69">
        <f>IF(X90=1,E90,0)</f>
        <v>134</v>
      </c>
      <c r="Z90" s="69">
        <v>1</v>
      </c>
    </row>
    <row r="91" spans="1:26">
      <c r="A91">
        <f>ROW()-2</f>
        <v>89</v>
      </c>
      <c r="B91" s="18">
        <f>_xlfn.NUMBERVALUE(CONCATENATE(1,IF(LEN(E91)=1,"00"&amp;E91,IF(LEN(E91)=2,"0"&amp;E91,E91)),IF(LEN(F91)=1,"0"&amp;F91,F91)))</f>
        <v>113500</v>
      </c>
      <c r="C91" s="18">
        <f>_xlfn.NUMBERVALUE(CONCATENATE(O91,G91,IF(LEN(S91)=1,"0"&amp;S91,S91)))</f>
        <v>3343</v>
      </c>
      <c r="D91" s="18">
        <f>_xlfn.NUMBERVALUE(CONCATENATE(G91,IF(LEN(E91)=1,"00"&amp;E91,IF(LEN(E91)=2,"0"&amp;E91,E91)),IF(LEN(F91)=1,"0"&amp;F91,F91)))</f>
        <v>313500</v>
      </c>
      <c r="E91" s="1">
        <v>135</v>
      </c>
      <c r="F91" s="1">
        <v>0</v>
      </c>
      <c r="G91" s="1">
        <v>3</v>
      </c>
      <c r="H91" s="18">
        <f t="shared" si="0"/>
        <v>0.1</v>
      </c>
      <c r="I91" s="20" t="s">
        <v>490</v>
      </c>
      <c r="J91" s="11">
        <f>VLOOKUP($G91,经济表_方块价格积分,J$2,1)</f>
        <v>6</v>
      </c>
      <c r="K91" s="11">
        <f>VLOOKUP($G91,经济表_方块价格积分,K$2,1)</f>
        <v>6</v>
      </c>
      <c r="L91" s="11">
        <f>VLOOKUP($G91,经济表_方块价格积分,L$2,1)</f>
        <v>1</v>
      </c>
      <c r="M91" s="11">
        <f>K91*64</f>
        <v>384</v>
      </c>
      <c r="N91" s="95">
        <f>FLOOR(L91*64,1)+1</f>
        <v>65</v>
      </c>
      <c r="O91" s="71">
        <v>3</v>
      </c>
      <c r="P91" s="19" t="s">
        <v>1365</v>
      </c>
      <c r="Q91" s="11" t="str">
        <f>VLOOKUP(O91,方块表_二级标签,3,1)</f>
        <v>set:items.json image:block_3</v>
      </c>
      <c r="R91" s="11" t="str">
        <f>VLOOKUP(O91,方块表_二级标签,6,1)</f>
        <v>block_tag_2</v>
      </c>
      <c r="S91" s="30">
        <v>43</v>
      </c>
      <c r="U91" s="127" t="s">
        <v>73</v>
      </c>
      <c r="V91" s="96" t="str">
        <f>I91</f>
        <v>桦树木楼梯</v>
      </c>
      <c r="W91" s="69">
        <f>IF(Y91&lt;&gt;0,COUNT($W$1:W90))</f>
        <v>33</v>
      </c>
      <c r="X91" s="69">
        <f>COUNTIF($E$3:E91,E91)</f>
        <v>1</v>
      </c>
      <c r="Y91" s="69">
        <f>IF(X91=1,E91,0)</f>
        <v>135</v>
      </c>
      <c r="Z91" s="69">
        <v>1</v>
      </c>
    </row>
    <row r="92" spans="1:26">
      <c r="A92">
        <f>ROW()-2</f>
        <v>90</v>
      </c>
      <c r="B92" s="18">
        <f>_xlfn.NUMBERVALUE(CONCATENATE(1,IF(LEN(E92)=1,"00"&amp;E92,IF(LEN(E92)=2,"0"&amp;E92,E92)),IF(LEN(F92)=1,"0"&amp;F92,F92)))</f>
        <v>113600</v>
      </c>
      <c r="C92" s="18">
        <f>_xlfn.NUMBERVALUE(CONCATENATE(O92,G92,IF(LEN(S92)=1,"0"&amp;S92,S92)))</f>
        <v>3344</v>
      </c>
      <c r="D92" s="18">
        <f>_xlfn.NUMBERVALUE(CONCATENATE(G92,IF(LEN(E92)=1,"00"&amp;E92,IF(LEN(E92)=2,"0"&amp;E92,E92)),IF(LEN(F92)=1,"0"&amp;F92,F92)))</f>
        <v>313600</v>
      </c>
      <c r="E92" s="1">
        <v>136</v>
      </c>
      <c r="F92" s="1">
        <v>0</v>
      </c>
      <c r="G92" s="1">
        <v>3</v>
      </c>
      <c r="H92" s="18">
        <f t="shared" si="0"/>
        <v>0.1</v>
      </c>
      <c r="I92" s="20" t="s">
        <v>492</v>
      </c>
      <c r="J92" s="11">
        <f>VLOOKUP($G92,经济表_方块价格积分,J$2,1)</f>
        <v>6</v>
      </c>
      <c r="K92" s="11">
        <f>VLOOKUP($G92,经济表_方块价格积分,K$2,1)</f>
        <v>6</v>
      </c>
      <c r="L92" s="11">
        <f>VLOOKUP($G92,经济表_方块价格积分,L$2,1)</f>
        <v>1</v>
      </c>
      <c r="M92" s="11">
        <f>K92*64</f>
        <v>384</v>
      </c>
      <c r="N92" s="95">
        <f>FLOOR(L92*64,1)+1</f>
        <v>65</v>
      </c>
      <c r="O92" s="71">
        <v>3</v>
      </c>
      <c r="P92" s="19" t="s">
        <v>1365</v>
      </c>
      <c r="Q92" s="11" t="str">
        <f>VLOOKUP(O92,方块表_二级标签,3,1)</f>
        <v>set:items.json image:block_3</v>
      </c>
      <c r="R92" s="11" t="str">
        <f>VLOOKUP(O92,方块表_二级标签,6,1)</f>
        <v>block_tag_2</v>
      </c>
      <c r="S92" s="30">
        <v>44</v>
      </c>
      <c r="U92" s="127" t="s">
        <v>73</v>
      </c>
      <c r="V92" s="96" t="str">
        <f>I92</f>
        <v>丛林木楼梯</v>
      </c>
      <c r="W92" s="69">
        <f>IF(Y92&lt;&gt;0,COUNT($W$1:W91))</f>
        <v>34</v>
      </c>
      <c r="X92" s="69">
        <f>COUNTIF($E$3:E92,E92)</f>
        <v>1</v>
      </c>
      <c r="Y92" s="69">
        <f>IF(X92=1,E92,0)</f>
        <v>136</v>
      </c>
      <c r="Z92" s="69">
        <v>1</v>
      </c>
    </row>
    <row r="93" spans="1:26">
      <c r="A93">
        <f>ROW()-2</f>
        <v>91</v>
      </c>
      <c r="B93" s="18">
        <f>_xlfn.NUMBERVALUE(CONCATENATE(1,IF(LEN(E93)=1,"00"&amp;E93,IF(LEN(E93)=2,"0"&amp;E93,E93)),IF(LEN(F93)=1,"0"&amp;F93,F93)))</f>
        <v>116400</v>
      </c>
      <c r="C93" s="18">
        <f>_xlfn.NUMBERVALUE(CONCATENATE(O93,G93,IF(LEN(S93)=1,"0"&amp;S93,S93)))</f>
        <v>3345</v>
      </c>
      <c r="D93" s="18">
        <f>_xlfn.NUMBERVALUE(CONCATENATE(G93,IF(LEN(E93)=1,"00"&amp;E93,IF(LEN(E93)=2,"0"&amp;E93,E93)),IF(LEN(F93)=1,"0"&amp;F93,F93)))</f>
        <v>316400</v>
      </c>
      <c r="E93" s="1">
        <v>164</v>
      </c>
      <c r="F93" s="1">
        <v>0</v>
      </c>
      <c r="G93" s="1">
        <v>3</v>
      </c>
      <c r="H93" s="18">
        <f t="shared" si="0"/>
        <v>0.1</v>
      </c>
      <c r="I93" s="20" t="s">
        <v>530</v>
      </c>
      <c r="J93" s="11">
        <f>VLOOKUP($G93,经济表_方块价格积分,J$2,1)</f>
        <v>6</v>
      </c>
      <c r="K93" s="11">
        <f>VLOOKUP($G93,经济表_方块价格积分,K$2,1)</f>
        <v>6</v>
      </c>
      <c r="L93" s="11">
        <f>VLOOKUP($G93,经济表_方块价格积分,L$2,1)</f>
        <v>1</v>
      </c>
      <c r="M93" s="11">
        <f>K93*64</f>
        <v>384</v>
      </c>
      <c r="N93" s="95">
        <f>FLOOR(L93*64,1)+1</f>
        <v>65</v>
      </c>
      <c r="O93" s="71">
        <v>3</v>
      </c>
      <c r="P93" s="19" t="s">
        <v>1365</v>
      </c>
      <c r="Q93" s="11" t="str">
        <f>VLOOKUP(O93,方块表_二级标签,3,1)</f>
        <v>set:items.json image:block_3</v>
      </c>
      <c r="R93" s="11" t="str">
        <f>VLOOKUP(O93,方块表_二级标签,6,1)</f>
        <v>block_tag_2</v>
      </c>
      <c r="S93" s="30">
        <v>45</v>
      </c>
      <c r="U93" s="127" t="s">
        <v>73</v>
      </c>
      <c r="V93" s="96" t="str">
        <f>I93</f>
        <v>暗橡木楼梯</v>
      </c>
      <c r="W93" s="69">
        <f>IF(Y93&lt;&gt;0,COUNT($W$1:W92))</f>
        <v>35</v>
      </c>
      <c r="X93" s="69">
        <f>COUNTIF($E$3:E93,E93)</f>
        <v>1</v>
      </c>
      <c r="Y93" s="69">
        <f>IF(X93=1,E93,0)</f>
        <v>164</v>
      </c>
      <c r="Z93" s="69">
        <v>1</v>
      </c>
    </row>
    <row r="94" spans="1:26">
      <c r="A94">
        <f>ROW()-2</f>
        <v>92</v>
      </c>
      <c r="B94" s="18">
        <f>_xlfn.NUMBERVALUE(CONCATENATE(1,IF(LEN(E94)=1,"00"&amp;E94,IF(LEN(E94)=2,"0"&amp;E94,E94)),IF(LEN(F94)=1,"0"&amp;F94,F94)))</f>
        <v>104400</v>
      </c>
      <c r="C94" s="18">
        <f>_xlfn.NUMBERVALUE(CONCATENATE(O94,G94,IF(LEN(S94)=1,"0"&amp;S94,S94)))</f>
        <v>3399</v>
      </c>
      <c r="D94" s="18">
        <f>_xlfn.NUMBERVALUE(CONCATENATE(G94,IF(LEN(E94)=1,"00"&amp;E94,IF(LEN(E94)=2,"0"&amp;E94,E94)),IF(LEN(F94)=1,"0"&amp;F94,F94)))</f>
        <v>304400</v>
      </c>
      <c r="E94" s="1">
        <v>44</v>
      </c>
      <c r="F94" s="1">
        <v>0</v>
      </c>
      <c r="G94" s="1">
        <v>3</v>
      </c>
      <c r="H94" s="18">
        <f t="shared" si="0"/>
        <v>0.1</v>
      </c>
      <c r="I94" s="20" t="s">
        <v>383</v>
      </c>
      <c r="J94" s="11">
        <f>VLOOKUP($G94,经济表_方块价格积分,J$2,1)</f>
        <v>6</v>
      </c>
      <c r="K94" s="11">
        <f>VLOOKUP($G94,经济表_方块价格积分,K$2,1)</f>
        <v>6</v>
      </c>
      <c r="L94" s="11">
        <f>VLOOKUP($G94,经济表_方块价格积分,L$2,1)</f>
        <v>1</v>
      </c>
      <c r="M94" s="11">
        <f>K94*64</f>
        <v>384</v>
      </c>
      <c r="N94" s="95">
        <f>FLOOR(L94*64,1)+1</f>
        <v>65</v>
      </c>
      <c r="O94" s="71">
        <v>3</v>
      </c>
      <c r="P94" s="19" t="s">
        <v>1366</v>
      </c>
      <c r="Q94" s="11" t="str">
        <f>VLOOKUP(O94,方块表_二级标签,3,1)</f>
        <v>set:items.json image:block_3</v>
      </c>
      <c r="R94" s="11" t="str">
        <f>VLOOKUP(O94,方块表_二级标签,6,1)</f>
        <v>block_tag_2</v>
      </c>
      <c r="S94" s="30">
        <v>99</v>
      </c>
      <c r="U94" s="127" t="s">
        <v>73</v>
      </c>
      <c r="V94" s="96" t="str">
        <f>I94</f>
        <v>石板</v>
      </c>
      <c r="W94" s="69" t="b">
        <f>IF(Y94&lt;&gt;0,COUNT($W$1:W93))</f>
        <v>0</v>
      </c>
      <c r="X94" s="69">
        <f>COUNTIF($E$3:E94,E94)</f>
        <v>6</v>
      </c>
      <c r="Y94" s="69">
        <f>IF(X94=1,E94,0)</f>
        <v>0</v>
      </c>
      <c r="Z94" s="69">
        <v>1</v>
      </c>
    </row>
    <row r="95" spans="1:26">
      <c r="A95">
        <f>ROW()-2</f>
        <v>93</v>
      </c>
      <c r="B95" s="18">
        <f>_xlfn.NUMBERVALUE(CONCATENATE(1,IF(LEN(E95)=1,"00"&amp;E95,IF(LEN(E95)=2,"0"&amp;E95,E95)),IF(LEN(F95)=1,"0"&amp;F95,F95)))</f>
        <v>104407</v>
      </c>
      <c r="C95" s="18">
        <f>_xlfn.NUMBERVALUE(CONCATENATE(O95,G95,IF(LEN(S95)=1,"0"&amp;S95,S95)))</f>
        <v>3410</v>
      </c>
      <c r="D95" s="18">
        <f>_xlfn.NUMBERVALUE(CONCATENATE(G95,IF(LEN(E95)=1,"00"&amp;E95,IF(LEN(E95)=2,"0"&amp;E95,E95)),IF(LEN(F95)=1,"0"&amp;F95,F95)))</f>
        <v>404407</v>
      </c>
      <c r="E95" s="1">
        <v>44</v>
      </c>
      <c r="F95" s="1">
        <v>7</v>
      </c>
      <c r="G95" s="1">
        <v>4</v>
      </c>
      <c r="H95" s="18">
        <f t="shared" ref="H95:H158" si="1">$H$2</f>
        <v>0.1</v>
      </c>
      <c r="I95" s="20" t="s">
        <v>568</v>
      </c>
      <c r="J95" s="11">
        <f>VLOOKUP($G95,经济表_方块价格积分,J$2,1)</f>
        <v>8</v>
      </c>
      <c r="K95" s="11">
        <f>VLOOKUP($G95,经济表_方块价格积分,K$2,1)</f>
        <v>8</v>
      </c>
      <c r="L95" s="11">
        <f>VLOOKUP($G95,经济表_方块价格积分,L$2,1)</f>
        <v>1</v>
      </c>
      <c r="M95" s="11">
        <f>K95*64</f>
        <v>512</v>
      </c>
      <c r="N95" s="95">
        <f>FLOOR(L95*64,1)+1</f>
        <v>65</v>
      </c>
      <c r="O95" s="71">
        <v>3</v>
      </c>
      <c r="P95" s="19" t="s">
        <v>1366</v>
      </c>
      <c r="Q95" s="11" t="str">
        <f>VLOOKUP(O95,方块表_二级标签,3,1)</f>
        <v>set:items.json image:block_3</v>
      </c>
      <c r="R95" s="11" t="str">
        <f>VLOOKUP(O95,方块表_二级标签,6,1)</f>
        <v>block_tag_2</v>
      </c>
      <c r="S95" s="30">
        <v>10</v>
      </c>
      <c r="U95" s="127" t="s">
        <v>73</v>
      </c>
      <c r="V95" s="96" t="str">
        <f>I95</f>
        <v>石英板</v>
      </c>
      <c r="W95" s="69" t="b">
        <f>IF(Y95&lt;&gt;0,COUNT($W$1:W94))</f>
        <v>0</v>
      </c>
      <c r="X95" s="69">
        <f>COUNTIF($E$3:E95,E95)</f>
        <v>7</v>
      </c>
      <c r="Y95" s="69">
        <f>IF(X95=1,E95,0)</f>
        <v>0</v>
      </c>
      <c r="Z95" s="69">
        <v>1</v>
      </c>
    </row>
    <row r="96" spans="1:26">
      <c r="A96">
        <f>ROW()-2</f>
        <v>94</v>
      </c>
      <c r="B96" s="18">
        <f>_xlfn.NUMBERVALUE(CONCATENATE(1,IF(LEN(E96)=1,"00"&amp;E96,IF(LEN(E96)=2,"0"&amp;E96,E96)),IF(LEN(F96)=1,"0"&amp;F96,F96)))</f>
        <v>115600</v>
      </c>
      <c r="C96" s="18">
        <f>_xlfn.NUMBERVALUE(CONCATENATE(O96,G96,IF(LEN(S96)=1,"0"&amp;S96,S96)))</f>
        <v>3430</v>
      </c>
      <c r="D96" s="18">
        <f>_xlfn.NUMBERVALUE(CONCATENATE(G96,IF(LEN(E96)=1,"00"&amp;E96,IF(LEN(E96)=2,"0"&amp;E96,E96)),IF(LEN(F96)=1,"0"&amp;F96,F96)))</f>
        <v>415600</v>
      </c>
      <c r="E96" s="1">
        <v>156</v>
      </c>
      <c r="F96" s="1">
        <v>0</v>
      </c>
      <c r="G96" s="1">
        <v>4</v>
      </c>
      <c r="H96" s="18">
        <f t="shared" si="1"/>
        <v>0.1</v>
      </c>
      <c r="I96" s="20" t="s">
        <v>584</v>
      </c>
      <c r="J96" s="11">
        <f>VLOOKUP($G96,经济表_方块价格积分,J$2,1)</f>
        <v>8</v>
      </c>
      <c r="K96" s="11">
        <f>VLOOKUP($G96,经济表_方块价格积分,K$2,1)</f>
        <v>8</v>
      </c>
      <c r="L96" s="11">
        <f>VLOOKUP($G96,经济表_方块价格积分,L$2,1)</f>
        <v>1</v>
      </c>
      <c r="M96" s="11">
        <f>K96*64</f>
        <v>512</v>
      </c>
      <c r="N96" s="95">
        <f>FLOOR(L96*64,1)+1</f>
        <v>65</v>
      </c>
      <c r="O96" s="71">
        <v>3</v>
      </c>
      <c r="P96" s="19" t="s">
        <v>1367</v>
      </c>
      <c r="Q96" s="11" t="str">
        <f>VLOOKUP(O96,方块表_二级标签,3,1)</f>
        <v>set:items.json image:block_3</v>
      </c>
      <c r="R96" s="11" t="str">
        <f>VLOOKUP(O96,方块表_二级标签,6,1)</f>
        <v>block_tag_2</v>
      </c>
      <c r="S96" s="30">
        <v>30</v>
      </c>
      <c r="U96" s="127" t="s">
        <v>73</v>
      </c>
      <c r="V96" s="96" t="str">
        <f>I96</f>
        <v>石英楼梯</v>
      </c>
      <c r="W96" s="69">
        <f>IF(Y96&lt;&gt;0,COUNT($W$1:W95))</f>
        <v>36</v>
      </c>
      <c r="X96" s="69">
        <f>COUNTIF($E$3:E96,E96)</f>
        <v>1</v>
      </c>
      <c r="Y96" s="69">
        <f>IF(X96=1,E96,0)</f>
        <v>156</v>
      </c>
      <c r="Z96" s="69">
        <v>1</v>
      </c>
    </row>
    <row r="97" spans="1:26">
      <c r="A97">
        <f>ROW()-2</f>
        <v>95</v>
      </c>
      <c r="B97" s="18">
        <f>_xlfn.NUMBERVALUE(CONCATENATE(1,IF(LEN(E97)=1,"00"&amp;E97,IF(LEN(E97)=2,"0"&amp;E97,E97)),IF(LEN(F97)=1,"0"&amp;F97,F97)))</f>
        <v>102000</v>
      </c>
      <c r="C97" s="18">
        <f>_xlfn.NUMBERVALUE(CONCATENATE(O97,G97,IF(LEN(S97)=1,"0"&amp;S97,S97)))</f>
        <v>4201</v>
      </c>
      <c r="D97" s="18">
        <f>_xlfn.NUMBERVALUE(CONCATENATE(G97,IF(LEN(E97)=1,"00"&amp;E97,IF(LEN(E97)=2,"0"&amp;E97,E97)),IF(LEN(F97)=1,"0"&amp;F97,F97)))</f>
        <v>202000</v>
      </c>
      <c r="E97" s="1">
        <v>20</v>
      </c>
      <c r="F97" s="1">
        <v>0</v>
      </c>
      <c r="G97" s="1">
        <v>2</v>
      </c>
      <c r="H97" s="18">
        <f t="shared" si="1"/>
        <v>0.1</v>
      </c>
      <c r="I97" s="20" t="s">
        <v>34</v>
      </c>
      <c r="J97" s="11">
        <f>VLOOKUP($G97,经济表_方块价格积分,J$2,1)</f>
        <v>4</v>
      </c>
      <c r="K97" s="11">
        <f>VLOOKUP($G97,经济表_方块价格积分,K$2,1)</f>
        <v>4</v>
      </c>
      <c r="L97" s="11">
        <f>VLOOKUP($G97,经济表_方块价格积分,L$2,1)</f>
        <v>1</v>
      </c>
      <c r="M97" s="11">
        <f>K97*64</f>
        <v>256</v>
      </c>
      <c r="N97" s="95">
        <f>FLOOR(L97*64,1)+1</f>
        <v>65</v>
      </c>
      <c r="O97" s="71">
        <v>4</v>
      </c>
      <c r="P97" s="19" t="s">
        <v>1363</v>
      </c>
      <c r="Q97" s="11" t="str">
        <f>VLOOKUP(O97,方块表_二级标签,3,1)</f>
        <v>set:items.json image:block_4</v>
      </c>
      <c r="R97" s="11" t="str">
        <f>VLOOKUP(O97,方块表_二级标签,6,1)</f>
        <v>block_tag_4</v>
      </c>
      <c r="S97" s="43">
        <v>1</v>
      </c>
      <c r="U97" s="127" t="s">
        <v>73</v>
      </c>
      <c r="V97" s="96" t="str">
        <f>I97</f>
        <v>玻璃</v>
      </c>
      <c r="W97" s="69">
        <f>IF(Y97&lt;&gt;0,COUNT($W$1:W96))</f>
        <v>37</v>
      </c>
      <c r="X97" s="69">
        <f>COUNTIF($E$3:E97,E97)</f>
        <v>1</v>
      </c>
      <c r="Y97" s="69">
        <f>IF(X97=1,E97,0)</f>
        <v>20</v>
      </c>
      <c r="Z97" s="69">
        <v>1</v>
      </c>
    </row>
    <row r="98" spans="1:26">
      <c r="A98">
        <f>ROW()-2</f>
        <v>96</v>
      </c>
      <c r="B98" s="18">
        <f>_xlfn.NUMBERVALUE(CONCATENATE(1,IF(LEN(E98)=1,"00"&amp;E98,IF(LEN(E98)=2,"0"&amp;E98,E98)),IF(LEN(F98)=1,"0"&amp;F98,F98)))</f>
        <v>109500</v>
      </c>
      <c r="C98" s="18">
        <f>_xlfn.NUMBERVALUE(CONCATENATE(O98,G98,IF(LEN(S98)=1,"0"&amp;S98,S98)))</f>
        <v>4311</v>
      </c>
      <c r="D98" s="18">
        <f>_xlfn.NUMBERVALUE(CONCATENATE(G98,IF(LEN(E98)=1,"00"&amp;E98,IF(LEN(E98)=2,"0"&amp;E98,E98)),IF(LEN(F98)=1,"0"&amp;F98,F98)))</f>
        <v>309500</v>
      </c>
      <c r="E98" s="1">
        <v>95</v>
      </c>
      <c r="F98" s="1">
        <v>0</v>
      </c>
      <c r="G98" s="1">
        <v>3</v>
      </c>
      <c r="H98" s="18">
        <f t="shared" si="1"/>
        <v>0.1</v>
      </c>
      <c r="I98" s="20" t="s">
        <v>424</v>
      </c>
      <c r="J98" s="11">
        <f>VLOOKUP($G98,经济表_方块价格积分,J$2,1)</f>
        <v>6</v>
      </c>
      <c r="K98" s="11">
        <f>VLOOKUP($G98,经济表_方块价格积分,K$2,1)</f>
        <v>6</v>
      </c>
      <c r="L98" s="11">
        <f>VLOOKUP($G98,经济表_方块价格积分,L$2,1)</f>
        <v>1</v>
      </c>
      <c r="M98" s="11">
        <f>K98*64</f>
        <v>384</v>
      </c>
      <c r="N98" s="95">
        <f>FLOOR(L98*64,1)+1</f>
        <v>65</v>
      </c>
      <c r="O98" s="71">
        <v>4</v>
      </c>
      <c r="P98" s="19" t="s">
        <v>1363</v>
      </c>
      <c r="Q98" s="11" t="str">
        <f>VLOOKUP(O98,方块表_二级标签,3,1)</f>
        <v>set:items.json image:block_4</v>
      </c>
      <c r="R98" s="11" t="str">
        <f>VLOOKUP(O98,方块表_二级标签,6,1)</f>
        <v>block_tag_4</v>
      </c>
      <c r="S98" s="30">
        <v>11</v>
      </c>
      <c r="U98" s="127" t="s">
        <v>73</v>
      </c>
      <c r="V98" s="96" t="str">
        <f>I98</f>
        <v>白色钢化玻璃</v>
      </c>
      <c r="W98" s="69">
        <f>IF(Y98&lt;&gt;0,COUNT($W$1:W97))</f>
        <v>38</v>
      </c>
      <c r="X98" s="69">
        <f>COUNTIF($E$3:E98,E98)</f>
        <v>1</v>
      </c>
      <c r="Y98" s="69">
        <f>IF(X98=1,E98,0)</f>
        <v>95</v>
      </c>
      <c r="Z98" s="69">
        <v>1</v>
      </c>
    </row>
    <row r="99" spans="1:26">
      <c r="A99">
        <f>ROW()-2</f>
        <v>97</v>
      </c>
      <c r="B99" s="18">
        <f>_xlfn.NUMBERVALUE(CONCATENATE(1,IF(LEN(E99)=1,"00"&amp;E99,IF(LEN(E99)=2,"0"&amp;E99,E99)),IF(LEN(F99)=1,"0"&amp;F99,F99)))</f>
        <v>109501</v>
      </c>
      <c r="C99" s="18">
        <f>_xlfn.NUMBERVALUE(CONCATENATE(O99,G99,IF(LEN(S99)=1,"0"&amp;S99,S99)))</f>
        <v>4312</v>
      </c>
      <c r="D99" s="18">
        <f>_xlfn.NUMBERVALUE(CONCATENATE(G99,IF(LEN(E99)=1,"00"&amp;E99,IF(LEN(E99)=2,"0"&amp;E99,E99)),IF(LEN(F99)=1,"0"&amp;F99,F99)))</f>
        <v>309501</v>
      </c>
      <c r="E99" s="1">
        <v>95</v>
      </c>
      <c r="F99" s="1">
        <v>1</v>
      </c>
      <c r="G99" s="1">
        <v>3</v>
      </c>
      <c r="H99" s="18">
        <f t="shared" si="1"/>
        <v>0.1</v>
      </c>
      <c r="I99" s="20" t="s">
        <v>426</v>
      </c>
      <c r="J99" s="11">
        <f>VLOOKUP($G99,经济表_方块价格积分,J$2,1)</f>
        <v>6</v>
      </c>
      <c r="K99" s="11">
        <f>VLOOKUP($G99,经济表_方块价格积分,K$2,1)</f>
        <v>6</v>
      </c>
      <c r="L99" s="11">
        <f>VLOOKUP($G99,经济表_方块价格积分,L$2,1)</f>
        <v>1</v>
      </c>
      <c r="M99" s="11">
        <f>K99*64</f>
        <v>384</v>
      </c>
      <c r="N99" s="95">
        <f>FLOOR(L99*64,1)+1</f>
        <v>65</v>
      </c>
      <c r="O99" s="71">
        <v>4</v>
      </c>
      <c r="P99" s="19" t="s">
        <v>1363</v>
      </c>
      <c r="Q99" s="11" t="str">
        <f>VLOOKUP(O99,方块表_二级标签,3,1)</f>
        <v>set:items.json image:block_4</v>
      </c>
      <c r="R99" s="11" t="str">
        <f>VLOOKUP(O99,方块表_二级标签,6,1)</f>
        <v>block_tag_4</v>
      </c>
      <c r="S99" s="30">
        <v>12</v>
      </c>
      <c r="U99" s="127" t="s">
        <v>73</v>
      </c>
      <c r="V99" s="96" t="str">
        <f>I99</f>
        <v>橙色钢化玻璃</v>
      </c>
      <c r="W99" s="69" t="b">
        <f>IF(Y99&lt;&gt;0,COUNT($W$1:W98))</f>
        <v>0</v>
      </c>
      <c r="X99" s="69">
        <f>COUNTIF($E$3:E99,E99)</f>
        <v>2</v>
      </c>
      <c r="Y99" s="69">
        <f>IF(X99=1,E99,0)</f>
        <v>0</v>
      </c>
      <c r="Z99" s="69">
        <v>1</v>
      </c>
    </row>
    <row r="100" spans="1:26">
      <c r="A100">
        <f>ROW()-2</f>
        <v>98</v>
      </c>
      <c r="B100" s="18">
        <f>_xlfn.NUMBERVALUE(CONCATENATE(1,IF(LEN(E100)=1,"00"&amp;E100,IF(LEN(E100)=2,"0"&amp;E100,E100)),IF(LEN(F100)=1,"0"&amp;F100,F100)))</f>
        <v>109502</v>
      </c>
      <c r="C100" s="18">
        <f>_xlfn.NUMBERVALUE(CONCATENATE(O100,G100,IF(LEN(S100)=1,"0"&amp;S100,S100)))</f>
        <v>4313</v>
      </c>
      <c r="D100" s="18">
        <f>_xlfn.NUMBERVALUE(CONCATENATE(G100,IF(LEN(E100)=1,"00"&amp;E100,IF(LEN(E100)=2,"0"&amp;E100,E100)),IF(LEN(F100)=1,"0"&amp;F100,F100)))</f>
        <v>309502</v>
      </c>
      <c r="E100" s="1">
        <v>95</v>
      </c>
      <c r="F100" s="1">
        <v>2</v>
      </c>
      <c r="G100" s="1">
        <v>3</v>
      </c>
      <c r="H100" s="18">
        <f t="shared" si="1"/>
        <v>0.1</v>
      </c>
      <c r="I100" s="20" t="s">
        <v>428</v>
      </c>
      <c r="J100" s="11">
        <f>VLOOKUP($G100,经济表_方块价格积分,J$2,1)</f>
        <v>6</v>
      </c>
      <c r="K100" s="11">
        <f>VLOOKUP($G100,经济表_方块价格积分,K$2,1)</f>
        <v>6</v>
      </c>
      <c r="L100" s="11">
        <f>VLOOKUP($G100,经济表_方块价格积分,L$2,1)</f>
        <v>1</v>
      </c>
      <c r="M100" s="11">
        <f>K100*64</f>
        <v>384</v>
      </c>
      <c r="N100" s="95">
        <f>FLOOR(L100*64,1)+1</f>
        <v>65</v>
      </c>
      <c r="O100" s="71">
        <v>4</v>
      </c>
      <c r="P100" s="19" t="s">
        <v>1363</v>
      </c>
      <c r="Q100" s="11" t="str">
        <f>VLOOKUP(O100,方块表_二级标签,3,1)</f>
        <v>set:items.json image:block_4</v>
      </c>
      <c r="R100" s="11" t="str">
        <f>VLOOKUP(O100,方块表_二级标签,6,1)</f>
        <v>block_tag_4</v>
      </c>
      <c r="S100" s="30">
        <v>13</v>
      </c>
      <c r="U100" s="127" t="s">
        <v>73</v>
      </c>
      <c r="V100" s="96" t="str">
        <f>I100</f>
        <v>品红色钢化玻璃</v>
      </c>
      <c r="W100" s="69" t="b">
        <f>IF(Y100&lt;&gt;0,COUNT($W$1:W99))</f>
        <v>0</v>
      </c>
      <c r="X100" s="69">
        <f>COUNTIF($E$3:E100,E100)</f>
        <v>3</v>
      </c>
      <c r="Y100" s="69">
        <f>IF(X100=1,E100,0)</f>
        <v>0</v>
      </c>
      <c r="Z100" s="69">
        <v>1</v>
      </c>
    </row>
    <row r="101" spans="1:26">
      <c r="A101">
        <f>ROW()-2</f>
        <v>99</v>
      </c>
      <c r="B101" s="18">
        <f>_xlfn.NUMBERVALUE(CONCATENATE(1,IF(LEN(E101)=1,"00"&amp;E101,IF(LEN(E101)=2,"0"&amp;E101,E101)),IF(LEN(F101)=1,"0"&amp;F101,F101)))</f>
        <v>109503</v>
      </c>
      <c r="C101" s="18">
        <f>_xlfn.NUMBERVALUE(CONCATENATE(O101,G101,IF(LEN(S101)=1,"0"&amp;S101,S101)))</f>
        <v>4314</v>
      </c>
      <c r="D101" s="18">
        <f>_xlfn.NUMBERVALUE(CONCATENATE(G101,IF(LEN(E101)=1,"00"&amp;E101,IF(LEN(E101)=2,"0"&amp;E101,E101)),IF(LEN(F101)=1,"0"&amp;F101,F101)))</f>
        <v>309503</v>
      </c>
      <c r="E101" s="1">
        <v>95</v>
      </c>
      <c r="F101" s="1">
        <v>3</v>
      </c>
      <c r="G101" s="1">
        <v>3</v>
      </c>
      <c r="H101" s="18">
        <f t="shared" si="1"/>
        <v>0.1</v>
      </c>
      <c r="I101" s="20" t="s">
        <v>430</v>
      </c>
      <c r="J101" s="11">
        <f>VLOOKUP($G101,经济表_方块价格积分,J$2,1)</f>
        <v>6</v>
      </c>
      <c r="K101" s="11">
        <f>VLOOKUP($G101,经济表_方块价格积分,K$2,1)</f>
        <v>6</v>
      </c>
      <c r="L101" s="11">
        <f>VLOOKUP($G101,经济表_方块价格积分,L$2,1)</f>
        <v>1</v>
      </c>
      <c r="M101" s="11">
        <f>K101*64</f>
        <v>384</v>
      </c>
      <c r="N101" s="95">
        <f>FLOOR(L101*64,1)+1</f>
        <v>65</v>
      </c>
      <c r="O101" s="71">
        <v>4</v>
      </c>
      <c r="P101" s="19" t="s">
        <v>1363</v>
      </c>
      <c r="Q101" s="11" t="str">
        <f>VLOOKUP(O101,方块表_二级标签,3,1)</f>
        <v>set:items.json image:block_4</v>
      </c>
      <c r="R101" s="11" t="str">
        <f>VLOOKUP(O101,方块表_二级标签,6,1)</f>
        <v>block_tag_4</v>
      </c>
      <c r="S101" s="30">
        <v>14</v>
      </c>
      <c r="U101" s="127" t="s">
        <v>73</v>
      </c>
      <c r="V101" s="96" t="str">
        <f>I101</f>
        <v>浅蓝色钢化玻璃</v>
      </c>
      <c r="W101" s="69" t="b">
        <f>IF(Y101&lt;&gt;0,COUNT($W$1:W100))</f>
        <v>0</v>
      </c>
      <c r="X101" s="69">
        <f>COUNTIF($E$3:E101,E101)</f>
        <v>4</v>
      </c>
      <c r="Y101" s="69">
        <f>IF(X101=1,E101,0)</f>
        <v>0</v>
      </c>
      <c r="Z101" s="69">
        <v>1</v>
      </c>
    </row>
    <row r="102" spans="1:26">
      <c r="A102">
        <f>ROW()-2</f>
        <v>100</v>
      </c>
      <c r="B102" s="18">
        <f>_xlfn.NUMBERVALUE(CONCATENATE(1,IF(LEN(E102)=1,"00"&amp;E102,IF(LEN(E102)=2,"0"&amp;E102,E102)),IF(LEN(F102)=1,"0"&amp;F102,F102)))</f>
        <v>109504</v>
      </c>
      <c r="C102" s="18">
        <f>_xlfn.NUMBERVALUE(CONCATENATE(O102,G102,IF(LEN(S102)=1,"0"&amp;S102,S102)))</f>
        <v>4315</v>
      </c>
      <c r="D102" s="18">
        <f>_xlfn.NUMBERVALUE(CONCATENATE(G102,IF(LEN(E102)=1,"00"&amp;E102,IF(LEN(E102)=2,"0"&amp;E102,E102)),IF(LEN(F102)=1,"0"&amp;F102,F102)))</f>
        <v>309504</v>
      </c>
      <c r="E102" s="1">
        <v>95</v>
      </c>
      <c r="F102" s="1">
        <v>4</v>
      </c>
      <c r="G102" s="1">
        <v>3</v>
      </c>
      <c r="H102" s="18">
        <f t="shared" si="1"/>
        <v>0.1</v>
      </c>
      <c r="I102" s="20" t="s">
        <v>432</v>
      </c>
      <c r="J102" s="11">
        <f>VLOOKUP($G102,经济表_方块价格积分,J$2,1)</f>
        <v>6</v>
      </c>
      <c r="K102" s="11">
        <f>VLOOKUP($G102,经济表_方块价格积分,K$2,1)</f>
        <v>6</v>
      </c>
      <c r="L102" s="11">
        <f>VLOOKUP($G102,经济表_方块价格积分,L$2,1)</f>
        <v>1</v>
      </c>
      <c r="M102" s="11">
        <f>K102*64</f>
        <v>384</v>
      </c>
      <c r="N102" s="95">
        <f>FLOOR(L102*64,1)+1</f>
        <v>65</v>
      </c>
      <c r="O102" s="71">
        <v>4</v>
      </c>
      <c r="P102" s="19" t="s">
        <v>1363</v>
      </c>
      <c r="Q102" s="11" t="str">
        <f>VLOOKUP(O102,方块表_二级标签,3,1)</f>
        <v>set:items.json image:block_4</v>
      </c>
      <c r="R102" s="11" t="str">
        <f>VLOOKUP(O102,方块表_二级标签,6,1)</f>
        <v>block_tag_4</v>
      </c>
      <c r="S102" s="30">
        <v>15</v>
      </c>
      <c r="U102" s="127" t="s">
        <v>73</v>
      </c>
      <c r="V102" s="96" t="str">
        <f>I102</f>
        <v>黄色钢化玻璃</v>
      </c>
      <c r="W102" s="69" t="b">
        <f>IF(Y102&lt;&gt;0,COUNT($W$1:W101))</f>
        <v>0</v>
      </c>
      <c r="X102" s="69">
        <f>COUNTIF($E$3:E102,E102)</f>
        <v>5</v>
      </c>
      <c r="Y102" s="69">
        <f>IF(X102=1,E102,0)</f>
        <v>0</v>
      </c>
      <c r="Z102" s="69">
        <v>1</v>
      </c>
    </row>
    <row r="103" spans="1:26">
      <c r="A103">
        <f>ROW()-2</f>
        <v>101</v>
      </c>
      <c r="B103" s="18">
        <f>_xlfn.NUMBERVALUE(CONCATENATE(1,IF(LEN(E103)=1,"00"&amp;E103,IF(LEN(E103)=2,"0"&amp;E103,E103)),IF(LEN(F103)=1,"0"&amp;F103,F103)))</f>
        <v>109505</v>
      </c>
      <c r="C103" s="18">
        <f>_xlfn.NUMBERVALUE(CONCATENATE(O103,G103,IF(LEN(S103)=1,"0"&amp;S103,S103)))</f>
        <v>4316</v>
      </c>
      <c r="D103" s="18">
        <f>_xlfn.NUMBERVALUE(CONCATENATE(G103,IF(LEN(E103)=1,"00"&amp;E103,IF(LEN(E103)=2,"0"&amp;E103,E103)),IF(LEN(F103)=1,"0"&amp;F103,F103)))</f>
        <v>309505</v>
      </c>
      <c r="E103" s="1">
        <v>95</v>
      </c>
      <c r="F103" s="1">
        <v>5</v>
      </c>
      <c r="G103" s="1">
        <v>3</v>
      </c>
      <c r="H103" s="18">
        <f t="shared" si="1"/>
        <v>0.1</v>
      </c>
      <c r="I103" s="20" t="s">
        <v>434</v>
      </c>
      <c r="J103" s="11">
        <f>VLOOKUP($G103,经济表_方块价格积分,J$2,1)</f>
        <v>6</v>
      </c>
      <c r="K103" s="11">
        <f>VLOOKUP($G103,经济表_方块价格积分,K$2,1)</f>
        <v>6</v>
      </c>
      <c r="L103" s="11">
        <f>VLOOKUP($G103,经济表_方块价格积分,L$2,1)</f>
        <v>1</v>
      </c>
      <c r="M103" s="11">
        <f>K103*64</f>
        <v>384</v>
      </c>
      <c r="N103" s="95">
        <f>FLOOR(L103*64,1)+1</f>
        <v>65</v>
      </c>
      <c r="O103" s="71">
        <v>4</v>
      </c>
      <c r="P103" s="19" t="s">
        <v>1363</v>
      </c>
      <c r="Q103" s="11" t="str">
        <f>VLOOKUP(O103,方块表_二级标签,3,1)</f>
        <v>set:items.json image:block_4</v>
      </c>
      <c r="R103" s="11" t="str">
        <f>VLOOKUP(O103,方块表_二级标签,6,1)</f>
        <v>block_tag_4</v>
      </c>
      <c r="S103" s="30">
        <v>16</v>
      </c>
      <c r="U103" s="127" t="s">
        <v>73</v>
      </c>
      <c r="V103" s="96" t="str">
        <f>I103</f>
        <v>浅绿色钢化玻璃</v>
      </c>
      <c r="W103" s="69" t="b">
        <f>IF(Y103&lt;&gt;0,COUNT($W$1:W102))</f>
        <v>0</v>
      </c>
      <c r="X103" s="69">
        <f>COUNTIF($E$3:E103,E103)</f>
        <v>6</v>
      </c>
      <c r="Y103" s="69">
        <f>IF(X103=1,E103,0)</f>
        <v>0</v>
      </c>
      <c r="Z103" s="69">
        <v>1</v>
      </c>
    </row>
    <row r="104" spans="1:26">
      <c r="A104">
        <f>ROW()-2</f>
        <v>102</v>
      </c>
      <c r="B104" s="18">
        <f>_xlfn.NUMBERVALUE(CONCATENATE(1,IF(LEN(E104)=1,"00"&amp;E104,IF(LEN(E104)=2,"0"&amp;E104,E104)),IF(LEN(F104)=1,"0"&amp;F104,F104)))</f>
        <v>109506</v>
      </c>
      <c r="C104" s="18">
        <f>_xlfn.NUMBERVALUE(CONCATENATE(O104,G104,IF(LEN(S104)=1,"0"&amp;S104,S104)))</f>
        <v>4317</v>
      </c>
      <c r="D104" s="18">
        <f>_xlfn.NUMBERVALUE(CONCATENATE(G104,IF(LEN(E104)=1,"00"&amp;E104,IF(LEN(E104)=2,"0"&amp;E104,E104)),IF(LEN(F104)=1,"0"&amp;F104,F104)))</f>
        <v>309506</v>
      </c>
      <c r="E104" s="1">
        <v>95</v>
      </c>
      <c r="F104" s="1">
        <v>6</v>
      </c>
      <c r="G104" s="1">
        <v>3</v>
      </c>
      <c r="H104" s="18">
        <f t="shared" si="1"/>
        <v>0.1</v>
      </c>
      <c r="I104" s="20" t="s">
        <v>436</v>
      </c>
      <c r="J104" s="11">
        <f>VLOOKUP($G104,经济表_方块价格积分,J$2,1)</f>
        <v>6</v>
      </c>
      <c r="K104" s="11">
        <f>VLOOKUP($G104,经济表_方块价格积分,K$2,1)</f>
        <v>6</v>
      </c>
      <c r="L104" s="11">
        <f>VLOOKUP($G104,经济表_方块价格积分,L$2,1)</f>
        <v>1</v>
      </c>
      <c r="M104" s="11">
        <f>K104*64</f>
        <v>384</v>
      </c>
      <c r="N104" s="95">
        <f>FLOOR(L104*64,1)+1</f>
        <v>65</v>
      </c>
      <c r="O104" s="71">
        <v>4</v>
      </c>
      <c r="P104" s="19" t="s">
        <v>1363</v>
      </c>
      <c r="Q104" s="11" t="str">
        <f>VLOOKUP(O104,方块表_二级标签,3,1)</f>
        <v>set:items.json image:block_4</v>
      </c>
      <c r="R104" s="11" t="str">
        <f>VLOOKUP(O104,方块表_二级标签,6,1)</f>
        <v>block_tag_4</v>
      </c>
      <c r="S104" s="30">
        <v>17</v>
      </c>
      <c r="U104" s="127" t="s">
        <v>73</v>
      </c>
      <c r="V104" s="96" t="str">
        <f>I104</f>
        <v>粉色钢化玻璃</v>
      </c>
      <c r="W104" s="69" t="b">
        <f>IF(Y104&lt;&gt;0,COUNT($W$1:W103))</f>
        <v>0</v>
      </c>
      <c r="X104" s="69">
        <f>COUNTIF($E$3:E104,E104)</f>
        <v>7</v>
      </c>
      <c r="Y104" s="69">
        <f>IF(X104=1,E104,0)</f>
        <v>0</v>
      </c>
      <c r="Z104" s="69">
        <v>1</v>
      </c>
    </row>
    <row r="105" spans="1:26">
      <c r="A105">
        <f>ROW()-2</f>
        <v>103</v>
      </c>
      <c r="B105" s="18">
        <f>_xlfn.NUMBERVALUE(CONCATENATE(1,IF(LEN(E105)=1,"00"&amp;E105,IF(LEN(E105)=2,"0"&amp;E105,E105)),IF(LEN(F105)=1,"0"&amp;F105,F105)))</f>
        <v>109507</v>
      </c>
      <c r="C105" s="18">
        <f>_xlfn.NUMBERVALUE(CONCATENATE(O105,G105,IF(LEN(S105)=1,"0"&amp;S105,S105)))</f>
        <v>4318</v>
      </c>
      <c r="D105" s="18">
        <f>_xlfn.NUMBERVALUE(CONCATENATE(G105,IF(LEN(E105)=1,"00"&amp;E105,IF(LEN(E105)=2,"0"&amp;E105,E105)),IF(LEN(F105)=1,"0"&amp;F105,F105)))</f>
        <v>309507</v>
      </c>
      <c r="E105" s="1">
        <v>95</v>
      </c>
      <c r="F105" s="1">
        <v>7</v>
      </c>
      <c r="G105" s="1">
        <v>3</v>
      </c>
      <c r="H105" s="18">
        <f t="shared" si="1"/>
        <v>0.1</v>
      </c>
      <c r="I105" s="20" t="s">
        <v>438</v>
      </c>
      <c r="J105" s="11">
        <f>VLOOKUP($G105,经济表_方块价格积分,J$2,1)</f>
        <v>6</v>
      </c>
      <c r="K105" s="11">
        <f>VLOOKUP($G105,经济表_方块价格积分,K$2,1)</f>
        <v>6</v>
      </c>
      <c r="L105" s="11">
        <f>VLOOKUP($G105,经济表_方块价格积分,L$2,1)</f>
        <v>1</v>
      </c>
      <c r="M105" s="11">
        <f>K105*64</f>
        <v>384</v>
      </c>
      <c r="N105" s="95">
        <f>FLOOR(L105*64,1)+1</f>
        <v>65</v>
      </c>
      <c r="O105" s="71">
        <v>4</v>
      </c>
      <c r="P105" s="19" t="s">
        <v>1363</v>
      </c>
      <c r="Q105" s="11" t="str">
        <f>VLOOKUP(O105,方块表_二级标签,3,1)</f>
        <v>set:items.json image:block_4</v>
      </c>
      <c r="R105" s="11" t="str">
        <f>VLOOKUP(O105,方块表_二级标签,6,1)</f>
        <v>block_tag_4</v>
      </c>
      <c r="S105" s="30">
        <v>18</v>
      </c>
      <c r="U105" s="127" t="s">
        <v>73</v>
      </c>
      <c r="V105" s="96" t="str">
        <f>I105</f>
        <v>灰色钢化玻璃</v>
      </c>
      <c r="W105" s="69" t="b">
        <f>IF(Y105&lt;&gt;0,COUNT($W$1:W104))</f>
        <v>0</v>
      </c>
      <c r="X105" s="69">
        <f>COUNTIF($E$3:E105,E105)</f>
        <v>8</v>
      </c>
      <c r="Y105" s="69">
        <f>IF(X105=1,E105,0)</f>
        <v>0</v>
      </c>
      <c r="Z105" s="69">
        <v>1</v>
      </c>
    </row>
    <row r="106" spans="1:26">
      <c r="A106">
        <f>ROW()-2</f>
        <v>104</v>
      </c>
      <c r="B106" s="18">
        <f>_xlfn.NUMBERVALUE(CONCATENATE(1,IF(LEN(E106)=1,"00"&amp;E106,IF(LEN(E106)=2,"0"&amp;E106,E106)),IF(LEN(F106)=1,"0"&amp;F106,F106)))</f>
        <v>109508</v>
      </c>
      <c r="C106" s="18">
        <f>_xlfn.NUMBERVALUE(CONCATENATE(O106,G106,IF(LEN(S106)=1,"0"&amp;S106,S106)))</f>
        <v>4319</v>
      </c>
      <c r="D106" s="18">
        <f>_xlfn.NUMBERVALUE(CONCATENATE(G106,IF(LEN(E106)=1,"00"&amp;E106,IF(LEN(E106)=2,"0"&amp;E106,E106)),IF(LEN(F106)=1,"0"&amp;F106,F106)))</f>
        <v>309508</v>
      </c>
      <c r="E106" s="1">
        <v>95</v>
      </c>
      <c r="F106" s="1">
        <v>8</v>
      </c>
      <c r="G106" s="1">
        <v>3</v>
      </c>
      <c r="H106" s="18">
        <f t="shared" si="1"/>
        <v>0.1</v>
      </c>
      <c r="I106" s="20" t="s">
        <v>440</v>
      </c>
      <c r="J106" s="11">
        <f>VLOOKUP($G106,经济表_方块价格积分,J$2,1)</f>
        <v>6</v>
      </c>
      <c r="K106" s="11">
        <f>VLOOKUP($G106,经济表_方块价格积分,K$2,1)</f>
        <v>6</v>
      </c>
      <c r="L106" s="11">
        <f>VLOOKUP($G106,经济表_方块价格积分,L$2,1)</f>
        <v>1</v>
      </c>
      <c r="M106" s="11">
        <f>K106*64</f>
        <v>384</v>
      </c>
      <c r="N106" s="95">
        <f>FLOOR(L106*64,1)+1</f>
        <v>65</v>
      </c>
      <c r="O106" s="71">
        <v>4</v>
      </c>
      <c r="P106" s="19" t="s">
        <v>1363</v>
      </c>
      <c r="Q106" s="11" t="str">
        <f>VLOOKUP(O106,方块表_二级标签,3,1)</f>
        <v>set:items.json image:block_4</v>
      </c>
      <c r="R106" s="11" t="str">
        <f>VLOOKUP(O106,方块表_二级标签,6,1)</f>
        <v>block_tag_4</v>
      </c>
      <c r="S106" s="30">
        <v>19</v>
      </c>
      <c r="U106" s="127" t="s">
        <v>73</v>
      </c>
      <c r="V106" s="96" t="str">
        <f>I106</f>
        <v>浅灰色钢化玻璃</v>
      </c>
      <c r="W106" s="69" t="b">
        <f>IF(Y106&lt;&gt;0,COUNT($W$1:W105))</f>
        <v>0</v>
      </c>
      <c r="X106" s="69">
        <f>COUNTIF($E$3:E106,E106)</f>
        <v>9</v>
      </c>
      <c r="Y106" s="69">
        <f>IF(X106=1,E106,0)</f>
        <v>0</v>
      </c>
      <c r="Z106" s="69">
        <v>1</v>
      </c>
    </row>
    <row r="107" spans="1:26">
      <c r="A107">
        <f>ROW()-2</f>
        <v>105</v>
      </c>
      <c r="B107" s="18">
        <f>_xlfn.NUMBERVALUE(CONCATENATE(1,IF(LEN(E107)=1,"00"&amp;E107,IF(LEN(E107)=2,"0"&amp;E107,E107)),IF(LEN(F107)=1,"0"&amp;F107,F107)))</f>
        <v>109509</v>
      </c>
      <c r="C107" s="18">
        <f>_xlfn.NUMBERVALUE(CONCATENATE(O107,G107,IF(LEN(S107)=1,"0"&amp;S107,S107)))</f>
        <v>4320</v>
      </c>
      <c r="D107" s="18">
        <f>_xlfn.NUMBERVALUE(CONCATENATE(G107,IF(LEN(E107)=1,"00"&amp;E107,IF(LEN(E107)=2,"0"&amp;E107,E107)),IF(LEN(F107)=1,"0"&amp;F107,F107)))</f>
        <v>309509</v>
      </c>
      <c r="E107" s="1">
        <v>95</v>
      </c>
      <c r="F107" s="1">
        <v>9</v>
      </c>
      <c r="G107" s="1">
        <v>3</v>
      </c>
      <c r="H107" s="18">
        <f t="shared" si="1"/>
        <v>0.1</v>
      </c>
      <c r="I107" s="20" t="s">
        <v>442</v>
      </c>
      <c r="J107" s="11">
        <f>VLOOKUP($G107,经济表_方块价格积分,J$2,1)</f>
        <v>6</v>
      </c>
      <c r="K107" s="11">
        <f>VLOOKUP($G107,经济表_方块价格积分,K$2,1)</f>
        <v>6</v>
      </c>
      <c r="L107" s="11">
        <f>VLOOKUP($G107,经济表_方块价格积分,L$2,1)</f>
        <v>1</v>
      </c>
      <c r="M107" s="11">
        <f>K107*64</f>
        <v>384</v>
      </c>
      <c r="N107" s="95">
        <f>FLOOR(L107*64,1)+1</f>
        <v>65</v>
      </c>
      <c r="O107" s="71">
        <v>4</v>
      </c>
      <c r="P107" s="19" t="s">
        <v>1363</v>
      </c>
      <c r="Q107" s="11" t="str">
        <f>VLOOKUP(O107,方块表_二级标签,3,1)</f>
        <v>set:items.json image:block_4</v>
      </c>
      <c r="R107" s="11" t="str">
        <f>VLOOKUP(O107,方块表_二级标签,6,1)</f>
        <v>block_tag_4</v>
      </c>
      <c r="S107" s="30">
        <v>20</v>
      </c>
      <c r="U107" s="127" t="s">
        <v>73</v>
      </c>
      <c r="V107" s="96" t="str">
        <f>I107</f>
        <v>青色钢化玻璃</v>
      </c>
      <c r="W107" s="69" t="b">
        <f>IF(Y107&lt;&gt;0,COUNT($W$1:W106))</f>
        <v>0</v>
      </c>
      <c r="X107" s="69">
        <f>COUNTIF($E$3:E107,E107)</f>
        <v>10</v>
      </c>
      <c r="Y107" s="69">
        <f>IF(X107=1,E107,0)</f>
        <v>0</v>
      </c>
      <c r="Z107" s="69">
        <v>1</v>
      </c>
    </row>
    <row r="108" spans="1:26">
      <c r="A108">
        <f>ROW()-2</f>
        <v>106</v>
      </c>
      <c r="B108" s="18">
        <f>_xlfn.NUMBERVALUE(CONCATENATE(1,IF(LEN(E108)=1,"00"&amp;E108,IF(LEN(E108)=2,"0"&amp;E108,E108)),IF(LEN(F108)=1,"0"&amp;F108,F108)))</f>
        <v>109510</v>
      </c>
      <c r="C108" s="18">
        <f>_xlfn.NUMBERVALUE(CONCATENATE(O108,G108,IF(LEN(S108)=1,"0"&amp;S108,S108)))</f>
        <v>4321</v>
      </c>
      <c r="D108" s="18">
        <f>_xlfn.NUMBERVALUE(CONCATENATE(G108,IF(LEN(E108)=1,"00"&amp;E108,IF(LEN(E108)=2,"0"&amp;E108,E108)),IF(LEN(F108)=1,"0"&amp;F108,F108)))</f>
        <v>309510</v>
      </c>
      <c r="E108" s="1">
        <v>95</v>
      </c>
      <c r="F108" s="1">
        <v>10</v>
      </c>
      <c r="G108" s="1">
        <v>3</v>
      </c>
      <c r="H108" s="18">
        <f t="shared" si="1"/>
        <v>0.1</v>
      </c>
      <c r="I108" s="20" t="s">
        <v>444</v>
      </c>
      <c r="J108" s="11">
        <f>VLOOKUP($G108,经济表_方块价格积分,J$2,1)</f>
        <v>6</v>
      </c>
      <c r="K108" s="11">
        <f>VLOOKUP($G108,经济表_方块价格积分,K$2,1)</f>
        <v>6</v>
      </c>
      <c r="L108" s="11">
        <f>VLOOKUP($G108,经济表_方块价格积分,L$2,1)</f>
        <v>1</v>
      </c>
      <c r="M108" s="11">
        <f>K108*64</f>
        <v>384</v>
      </c>
      <c r="N108" s="95">
        <f>FLOOR(L108*64,1)+1</f>
        <v>65</v>
      </c>
      <c r="O108" s="71">
        <v>4</v>
      </c>
      <c r="P108" s="19" t="s">
        <v>1363</v>
      </c>
      <c r="Q108" s="11" t="str">
        <f>VLOOKUP(O108,方块表_二级标签,3,1)</f>
        <v>set:items.json image:block_4</v>
      </c>
      <c r="R108" s="11" t="str">
        <f>VLOOKUP(O108,方块表_二级标签,6,1)</f>
        <v>block_tag_4</v>
      </c>
      <c r="S108" s="30">
        <v>21</v>
      </c>
      <c r="U108" s="127" t="s">
        <v>73</v>
      </c>
      <c r="V108" s="96" t="str">
        <f>I108</f>
        <v>紫色钢化玻璃</v>
      </c>
      <c r="W108" s="69" t="b">
        <f>IF(Y108&lt;&gt;0,COUNT($W$1:W107))</f>
        <v>0</v>
      </c>
      <c r="X108" s="69">
        <f>COUNTIF($E$3:E108,E108)</f>
        <v>11</v>
      </c>
      <c r="Y108" s="69">
        <f>IF(X108=1,E108,0)</f>
        <v>0</v>
      </c>
      <c r="Z108" s="69">
        <v>1</v>
      </c>
    </row>
    <row r="109" spans="1:26">
      <c r="A109">
        <f>ROW()-2</f>
        <v>107</v>
      </c>
      <c r="B109" s="18">
        <f>_xlfn.NUMBERVALUE(CONCATENATE(1,IF(LEN(E109)=1,"00"&amp;E109,IF(LEN(E109)=2,"0"&amp;E109,E109)),IF(LEN(F109)=1,"0"&amp;F109,F109)))</f>
        <v>109511</v>
      </c>
      <c r="C109" s="18">
        <f>_xlfn.NUMBERVALUE(CONCATENATE(O109,G109,IF(LEN(S109)=1,"0"&amp;S109,S109)))</f>
        <v>4322</v>
      </c>
      <c r="D109" s="18">
        <f>_xlfn.NUMBERVALUE(CONCATENATE(G109,IF(LEN(E109)=1,"00"&amp;E109,IF(LEN(E109)=2,"0"&amp;E109,E109)),IF(LEN(F109)=1,"0"&amp;F109,F109)))</f>
        <v>309511</v>
      </c>
      <c r="E109" s="1">
        <v>95</v>
      </c>
      <c r="F109" s="1">
        <v>11</v>
      </c>
      <c r="G109" s="1">
        <v>3</v>
      </c>
      <c r="H109" s="18">
        <f t="shared" si="1"/>
        <v>0.1</v>
      </c>
      <c r="I109" s="20" t="s">
        <v>446</v>
      </c>
      <c r="J109" s="11">
        <f>VLOOKUP($G109,经济表_方块价格积分,J$2,1)</f>
        <v>6</v>
      </c>
      <c r="K109" s="11">
        <f>VLOOKUP($G109,经济表_方块价格积分,K$2,1)</f>
        <v>6</v>
      </c>
      <c r="L109" s="11">
        <f>VLOOKUP($G109,经济表_方块价格积分,L$2,1)</f>
        <v>1</v>
      </c>
      <c r="M109" s="11">
        <f>K109*64</f>
        <v>384</v>
      </c>
      <c r="N109" s="95">
        <f>FLOOR(L109*64,1)+1</f>
        <v>65</v>
      </c>
      <c r="O109" s="71">
        <v>4</v>
      </c>
      <c r="P109" s="19" t="s">
        <v>1363</v>
      </c>
      <c r="Q109" s="11" t="str">
        <f>VLOOKUP(O109,方块表_二级标签,3,1)</f>
        <v>set:items.json image:block_4</v>
      </c>
      <c r="R109" s="11" t="str">
        <f>VLOOKUP(O109,方块表_二级标签,6,1)</f>
        <v>block_tag_4</v>
      </c>
      <c r="S109" s="30">
        <v>22</v>
      </c>
      <c r="U109" s="127" t="s">
        <v>73</v>
      </c>
      <c r="V109" s="96" t="str">
        <f>I109</f>
        <v>蓝色钢化玻璃</v>
      </c>
      <c r="W109" s="69" t="b">
        <f>IF(Y109&lt;&gt;0,COUNT($W$1:W108))</f>
        <v>0</v>
      </c>
      <c r="X109" s="69">
        <f>COUNTIF($E$3:E109,E109)</f>
        <v>12</v>
      </c>
      <c r="Y109" s="69">
        <f>IF(X109=1,E109,0)</f>
        <v>0</v>
      </c>
      <c r="Z109" s="69">
        <v>1</v>
      </c>
    </row>
    <row r="110" spans="1:26">
      <c r="A110">
        <f>ROW()-2</f>
        <v>108</v>
      </c>
      <c r="B110" s="18">
        <f>_xlfn.NUMBERVALUE(CONCATENATE(1,IF(LEN(E110)=1,"00"&amp;E110,IF(LEN(E110)=2,"0"&amp;E110,E110)),IF(LEN(F110)=1,"0"&amp;F110,F110)))</f>
        <v>109512</v>
      </c>
      <c r="C110" s="18">
        <f>_xlfn.NUMBERVALUE(CONCATENATE(O110,G110,IF(LEN(S110)=1,"0"&amp;S110,S110)))</f>
        <v>4323</v>
      </c>
      <c r="D110" s="18">
        <f>_xlfn.NUMBERVALUE(CONCATENATE(G110,IF(LEN(E110)=1,"00"&amp;E110,IF(LEN(E110)=2,"0"&amp;E110,E110)),IF(LEN(F110)=1,"0"&amp;F110,F110)))</f>
        <v>309512</v>
      </c>
      <c r="E110" s="1">
        <v>95</v>
      </c>
      <c r="F110" s="1">
        <v>12</v>
      </c>
      <c r="G110" s="1">
        <v>3</v>
      </c>
      <c r="H110" s="18">
        <f t="shared" si="1"/>
        <v>0.1</v>
      </c>
      <c r="I110" s="20" t="s">
        <v>448</v>
      </c>
      <c r="J110" s="11">
        <f>VLOOKUP($G110,经济表_方块价格积分,J$2,1)</f>
        <v>6</v>
      </c>
      <c r="K110" s="11">
        <f>VLOOKUP($G110,经济表_方块价格积分,K$2,1)</f>
        <v>6</v>
      </c>
      <c r="L110" s="11">
        <f>VLOOKUP($G110,经济表_方块价格积分,L$2,1)</f>
        <v>1</v>
      </c>
      <c r="M110" s="11">
        <f>K110*64</f>
        <v>384</v>
      </c>
      <c r="N110" s="95">
        <f>FLOOR(L110*64,1)+1</f>
        <v>65</v>
      </c>
      <c r="O110" s="71">
        <v>4</v>
      </c>
      <c r="P110" s="19" t="s">
        <v>1363</v>
      </c>
      <c r="Q110" s="11" t="str">
        <f>VLOOKUP(O110,方块表_二级标签,3,1)</f>
        <v>set:items.json image:block_4</v>
      </c>
      <c r="R110" s="11" t="str">
        <f>VLOOKUP(O110,方块表_二级标签,6,1)</f>
        <v>block_tag_4</v>
      </c>
      <c r="S110" s="30">
        <v>23</v>
      </c>
      <c r="U110" s="127" t="s">
        <v>73</v>
      </c>
      <c r="V110" s="96" t="str">
        <f>I110</f>
        <v>棕色钢化玻璃</v>
      </c>
      <c r="W110" s="69" t="b">
        <f>IF(Y110&lt;&gt;0,COUNT($W$1:W109))</f>
        <v>0</v>
      </c>
      <c r="X110" s="69">
        <f>COUNTIF($E$3:E110,E110)</f>
        <v>13</v>
      </c>
      <c r="Y110" s="69">
        <f>IF(X110=1,E110,0)</f>
        <v>0</v>
      </c>
      <c r="Z110" s="69">
        <v>1</v>
      </c>
    </row>
    <row r="111" spans="1:26">
      <c r="A111">
        <f>ROW()-2</f>
        <v>109</v>
      </c>
      <c r="B111" s="18">
        <f>_xlfn.NUMBERVALUE(CONCATENATE(1,IF(LEN(E111)=1,"00"&amp;E111,IF(LEN(E111)=2,"0"&amp;E111,E111)),IF(LEN(F111)=1,"0"&amp;F111,F111)))</f>
        <v>109513</v>
      </c>
      <c r="C111" s="18">
        <f>_xlfn.NUMBERVALUE(CONCATENATE(O111,G111,IF(LEN(S111)=1,"0"&amp;S111,S111)))</f>
        <v>4324</v>
      </c>
      <c r="D111" s="18">
        <f>_xlfn.NUMBERVALUE(CONCATENATE(G111,IF(LEN(E111)=1,"00"&amp;E111,IF(LEN(E111)=2,"0"&amp;E111,E111)),IF(LEN(F111)=1,"0"&amp;F111,F111)))</f>
        <v>309513</v>
      </c>
      <c r="E111" s="1">
        <v>95</v>
      </c>
      <c r="F111" s="1">
        <v>13</v>
      </c>
      <c r="G111" s="1">
        <v>3</v>
      </c>
      <c r="H111" s="18">
        <f t="shared" si="1"/>
        <v>0.1</v>
      </c>
      <c r="I111" s="20" t="s">
        <v>450</v>
      </c>
      <c r="J111" s="11">
        <f>VLOOKUP($G111,经济表_方块价格积分,J$2,1)</f>
        <v>6</v>
      </c>
      <c r="K111" s="11">
        <f>VLOOKUP($G111,经济表_方块价格积分,K$2,1)</f>
        <v>6</v>
      </c>
      <c r="L111" s="11">
        <f>VLOOKUP($G111,经济表_方块价格积分,L$2,1)</f>
        <v>1</v>
      </c>
      <c r="M111" s="11">
        <f>K111*64</f>
        <v>384</v>
      </c>
      <c r="N111" s="95">
        <f>FLOOR(L111*64,1)+1</f>
        <v>65</v>
      </c>
      <c r="O111" s="71">
        <v>4</v>
      </c>
      <c r="P111" s="19" t="s">
        <v>1363</v>
      </c>
      <c r="Q111" s="11" t="str">
        <f>VLOOKUP(O111,方块表_二级标签,3,1)</f>
        <v>set:items.json image:block_4</v>
      </c>
      <c r="R111" s="11" t="str">
        <f>VLOOKUP(O111,方块表_二级标签,6,1)</f>
        <v>block_tag_4</v>
      </c>
      <c r="S111" s="30">
        <v>24</v>
      </c>
      <c r="U111" s="127" t="s">
        <v>73</v>
      </c>
      <c r="V111" s="96" t="str">
        <f>I111</f>
        <v>绿色钢化玻璃</v>
      </c>
      <c r="W111" s="69" t="b">
        <f>IF(Y111&lt;&gt;0,COUNT($W$1:W110))</f>
        <v>0</v>
      </c>
      <c r="X111" s="69">
        <f>COUNTIF($E$3:E111,E111)</f>
        <v>14</v>
      </c>
      <c r="Y111" s="69">
        <f>IF(X111=1,E111,0)</f>
        <v>0</v>
      </c>
      <c r="Z111" s="69">
        <v>1</v>
      </c>
    </row>
    <row r="112" spans="1:26">
      <c r="A112">
        <f>ROW()-2</f>
        <v>110</v>
      </c>
      <c r="B112" s="18">
        <f>_xlfn.NUMBERVALUE(CONCATENATE(1,IF(LEN(E112)=1,"00"&amp;E112,IF(LEN(E112)=2,"0"&amp;E112,E112)),IF(LEN(F112)=1,"0"&amp;F112,F112)))</f>
        <v>109514</v>
      </c>
      <c r="C112" s="18">
        <f>_xlfn.NUMBERVALUE(CONCATENATE(O112,G112,IF(LEN(S112)=1,"0"&amp;S112,S112)))</f>
        <v>4325</v>
      </c>
      <c r="D112" s="18">
        <f>_xlfn.NUMBERVALUE(CONCATENATE(G112,IF(LEN(E112)=1,"00"&amp;E112,IF(LEN(E112)=2,"0"&amp;E112,E112)),IF(LEN(F112)=1,"0"&amp;F112,F112)))</f>
        <v>309514</v>
      </c>
      <c r="E112" s="1">
        <v>95</v>
      </c>
      <c r="F112" s="1">
        <v>14</v>
      </c>
      <c r="G112" s="1">
        <v>3</v>
      </c>
      <c r="H112" s="18">
        <f t="shared" si="1"/>
        <v>0.1</v>
      </c>
      <c r="I112" s="20" t="s">
        <v>452</v>
      </c>
      <c r="J112" s="11">
        <f>VLOOKUP($G112,经济表_方块价格积分,J$2,1)</f>
        <v>6</v>
      </c>
      <c r="K112" s="11">
        <f>VLOOKUP($G112,经济表_方块价格积分,K$2,1)</f>
        <v>6</v>
      </c>
      <c r="L112" s="11">
        <f>VLOOKUP($G112,经济表_方块价格积分,L$2,1)</f>
        <v>1</v>
      </c>
      <c r="M112" s="11">
        <f>K112*64</f>
        <v>384</v>
      </c>
      <c r="N112" s="95">
        <f>FLOOR(L112*64,1)+1</f>
        <v>65</v>
      </c>
      <c r="O112" s="71">
        <v>4</v>
      </c>
      <c r="P112" s="19" t="s">
        <v>1363</v>
      </c>
      <c r="Q112" s="11" t="str">
        <f>VLOOKUP(O112,方块表_二级标签,3,1)</f>
        <v>set:items.json image:block_4</v>
      </c>
      <c r="R112" s="11" t="str">
        <f>VLOOKUP(O112,方块表_二级标签,6,1)</f>
        <v>block_tag_4</v>
      </c>
      <c r="S112" s="30">
        <v>25</v>
      </c>
      <c r="U112" s="127" t="s">
        <v>73</v>
      </c>
      <c r="V112" s="96" t="str">
        <f>I112</f>
        <v>红色钢化玻璃</v>
      </c>
      <c r="W112" s="69" t="b">
        <f>IF(Y112&lt;&gt;0,COUNT($W$1:W111))</f>
        <v>0</v>
      </c>
      <c r="X112" s="69">
        <f>COUNTIF($E$3:E112,E112)</f>
        <v>15</v>
      </c>
      <c r="Y112" s="69">
        <f>IF(X112=1,E112,0)</f>
        <v>0</v>
      </c>
      <c r="Z112" s="69">
        <v>1</v>
      </c>
    </row>
    <row r="113" spans="1:26">
      <c r="A113">
        <f>ROW()-2</f>
        <v>111</v>
      </c>
      <c r="B113" s="18">
        <f>_xlfn.NUMBERVALUE(CONCATENATE(1,IF(LEN(E113)=1,"00"&amp;E113,IF(LEN(E113)=2,"0"&amp;E113,E113)),IF(LEN(F113)=1,"0"&amp;F113,F113)))</f>
        <v>109515</v>
      </c>
      <c r="C113" s="18">
        <f>_xlfn.NUMBERVALUE(CONCATENATE(O113,G113,IF(LEN(S113)=1,"0"&amp;S113,S113)))</f>
        <v>4326</v>
      </c>
      <c r="D113" s="18">
        <f>_xlfn.NUMBERVALUE(CONCATENATE(G113,IF(LEN(E113)=1,"00"&amp;E113,IF(LEN(E113)=2,"0"&amp;E113,E113)),IF(LEN(F113)=1,"0"&amp;F113,F113)))</f>
        <v>309515</v>
      </c>
      <c r="E113" s="1">
        <v>95</v>
      </c>
      <c r="F113" s="1">
        <v>15</v>
      </c>
      <c r="G113" s="1">
        <v>3</v>
      </c>
      <c r="H113" s="18">
        <f t="shared" si="1"/>
        <v>0.1</v>
      </c>
      <c r="I113" s="20" t="s">
        <v>454</v>
      </c>
      <c r="J113" s="11">
        <f>VLOOKUP($G113,经济表_方块价格积分,J$2,1)</f>
        <v>6</v>
      </c>
      <c r="K113" s="11">
        <f>VLOOKUP($G113,经济表_方块价格积分,K$2,1)</f>
        <v>6</v>
      </c>
      <c r="L113" s="11">
        <f>VLOOKUP($G113,经济表_方块价格积分,L$2,1)</f>
        <v>1</v>
      </c>
      <c r="M113" s="11">
        <f>K113*64</f>
        <v>384</v>
      </c>
      <c r="N113" s="95">
        <f>FLOOR(L113*64,1)+1</f>
        <v>65</v>
      </c>
      <c r="O113" s="71">
        <v>4</v>
      </c>
      <c r="P113" s="19" t="s">
        <v>1363</v>
      </c>
      <c r="Q113" s="11" t="str">
        <f>VLOOKUP(O113,方块表_二级标签,3,1)</f>
        <v>set:items.json image:block_4</v>
      </c>
      <c r="R113" s="11" t="str">
        <f>VLOOKUP(O113,方块表_二级标签,6,1)</f>
        <v>block_tag_4</v>
      </c>
      <c r="S113" s="30">
        <v>26</v>
      </c>
      <c r="U113" s="127" t="s">
        <v>73</v>
      </c>
      <c r="V113" s="96" t="str">
        <f>I113</f>
        <v>黑色钢化玻璃</v>
      </c>
      <c r="W113" s="69" t="b">
        <f>IF(Y113&lt;&gt;0,COUNT($W$1:W112))</f>
        <v>0</v>
      </c>
      <c r="X113" s="69">
        <f>COUNTIF($E$3:E113,E113)</f>
        <v>16</v>
      </c>
      <c r="Y113" s="69">
        <f>IF(X113=1,E113,0)</f>
        <v>0</v>
      </c>
      <c r="Z113" s="69">
        <v>1</v>
      </c>
    </row>
    <row r="114" spans="1:26">
      <c r="A114">
        <f>ROW()-2</f>
        <v>112</v>
      </c>
      <c r="B114" s="18">
        <f>_xlfn.NUMBERVALUE(CONCATENATE(1,IF(LEN(E114)=1,"00"&amp;E114,IF(LEN(E114)=2,"0"&amp;E114,E114)),IF(LEN(F114)=1,"0"&amp;F114,F114)))</f>
        <v>110200</v>
      </c>
      <c r="C114" s="18">
        <f>_xlfn.NUMBERVALUE(CONCATENATE(O114,G114,IF(LEN(S114)=1,"0"&amp;S114,S114)))</f>
        <v>4350</v>
      </c>
      <c r="D114" s="18">
        <f>_xlfn.NUMBERVALUE(CONCATENATE(G114,IF(LEN(E114)=1,"00"&amp;E114,IF(LEN(E114)=2,"0"&amp;E114,E114)),IF(LEN(F114)=1,"0"&amp;F114,F114)))</f>
        <v>310200</v>
      </c>
      <c r="E114" s="1">
        <v>102</v>
      </c>
      <c r="F114" s="1">
        <v>0</v>
      </c>
      <c r="G114" s="1">
        <v>3</v>
      </c>
      <c r="H114" s="18">
        <f t="shared" si="1"/>
        <v>0.1</v>
      </c>
      <c r="I114" s="20" t="s">
        <v>458</v>
      </c>
      <c r="J114" s="11">
        <f>VLOOKUP($G114,经济表_方块价格积分,J$2,1)</f>
        <v>6</v>
      </c>
      <c r="K114" s="11">
        <f>VLOOKUP($G114,经济表_方块价格积分,K$2,1)</f>
        <v>6</v>
      </c>
      <c r="L114" s="11">
        <f>VLOOKUP($G114,经济表_方块价格积分,L$2,1)</f>
        <v>1</v>
      </c>
      <c r="M114" s="11">
        <f>K114*64</f>
        <v>384</v>
      </c>
      <c r="N114" s="95">
        <f>FLOOR(L114*64,1)+1</f>
        <v>65</v>
      </c>
      <c r="O114" s="71">
        <v>4</v>
      </c>
      <c r="P114" s="19" t="s">
        <v>1363</v>
      </c>
      <c r="Q114" s="11" t="str">
        <f>VLOOKUP(O114,方块表_二级标签,3,1)</f>
        <v>set:items.json image:block_4</v>
      </c>
      <c r="R114" s="11" t="str">
        <f>VLOOKUP(O114,方块表_二级标签,6,1)</f>
        <v>block_tag_4</v>
      </c>
      <c r="S114" s="30">
        <v>50</v>
      </c>
      <c r="U114" s="127" t="s">
        <v>73</v>
      </c>
      <c r="V114" s="96" t="str">
        <f>I114</f>
        <v>玻璃窗格</v>
      </c>
      <c r="W114" s="69">
        <f>IF(Y114&lt;&gt;0,COUNT($W$1:W113))</f>
        <v>39</v>
      </c>
      <c r="X114" s="69">
        <f>COUNTIF($E$3:E114,E114)</f>
        <v>1</v>
      </c>
      <c r="Y114" s="69">
        <f>IF(X114=1,E114,0)</f>
        <v>102</v>
      </c>
      <c r="Z114" s="69">
        <v>1</v>
      </c>
    </row>
    <row r="115" spans="1:26">
      <c r="A115">
        <f>ROW()-2</f>
        <v>113</v>
      </c>
      <c r="B115" s="18">
        <f>_xlfn.NUMBERVALUE(CONCATENATE(1,IF(LEN(E115)=1,"00"&amp;E115,IF(LEN(E115)=2,"0"&amp;E115,E115)),IF(LEN(F115)=1,"0"&amp;F115,F115)))</f>
        <v>116000</v>
      </c>
      <c r="C115" s="18">
        <f>_xlfn.NUMBERVALUE(CONCATENATE(O115,G115,IF(LEN(S115)=1,"0"&amp;S115,S115)))</f>
        <v>4451</v>
      </c>
      <c r="D115" s="18">
        <f>_xlfn.NUMBERVALUE(CONCATENATE(G115,IF(LEN(E115)=1,"00"&amp;E115,IF(LEN(E115)=2,"0"&amp;E115,E115)),IF(LEN(F115)=1,"0"&amp;F115,F115)))</f>
        <v>416000</v>
      </c>
      <c r="E115" s="1">
        <v>160</v>
      </c>
      <c r="F115" s="1">
        <v>0</v>
      </c>
      <c r="G115" s="1">
        <v>4</v>
      </c>
      <c r="H115" s="18">
        <f t="shared" si="1"/>
        <v>0.1</v>
      </c>
      <c r="I115" s="20" t="s">
        <v>586</v>
      </c>
      <c r="J115" s="11">
        <f>VLOOKUP($G115,经济表_方块价格积分,J$2,1)</f>
        <v>8</v>
      </c>
      <c r="K115" s="11">
        <f>VLOOKUP($G115,经济表_方块价格积分,K$2,1)</f>
        <v>8</v>
      </c>
      <c r="L115" s="11">
        <f>VLOOKUP($G115,经济表_方块价格积分,L$2,1)</f>
        <v>1</v>
      </c>
      <c r="M115" s="11">
        <f>K115*64</f>
        <v>512</v>
      </c>
      <c r="N115" s="95">
        <f>FLOOR(L115*64,1)+1</f>
        <v>65</v>
      </c>
      <c r="O115" s="71">
        <v>4</v>
      </c>
      <c r="P115" s="19" t="s">
        <v>1363</v>
      </c>
      <c r="Q115" s="11" t="str">
        <f>VLOOKUP(O115,方块表_二级标签,3,1)</f>
        <v>set:items.json image:block_4</v>
      </c>
      <c r="R115" s="11" t="str">
        <f>VLOOKUP(O115,方块表_二级标签,6,1)</f>
        <v>block_tag_4</v>
      </c>
      <c r="S115" s="30">
        <v>51</v>
      </c>
      <c r="U115" s="127" t="s">
        <v>73</v>
      </c>
      <c r="V115" s="96" t="str">
        <f>I115</f>
        <v>白色钢化玻璃窗格</v>
      </c>
      <c r="W115" s="69">
        <f>IF(Y115&lt;&gt;0,COUNT($W$1:W114))</f>
        <v>40</v>
      </c>
      <c r="X115" s="69">
        <f>COUNTIF($E$3:E115,E115)</f>
        <v>1</v>
      </c>
      <c r="Y115" s="69">
        <f>IF(X115=1,E115,0)</f>
        <v>160</v>
      </c>
      <c r="Z115" s="69">
        <v>1</v>
      </c>
    </row>
    <row r="116" spans="1:26">
      <c r="A116">
        <f>ROW()-2</f>
        <v>114</v>
      </c>
      <c r="B116" s="18">
        <f>_xlfn.NUMBERVALUE(CONCATENATE(1,IF(LEN(E116)=1,"00"&amp;E116,IF(LEN(E116)=2,"0"&amp;E116,E116)),IF(LEN(F116)=1,"0"&amp;F116,F116)))</f>
        <v>116001</v>
      </c>
      <c r="C116" s="18">
        <f>_xlfn.NUMBERVALUE(CONCATENATE(O116,G116,IF(LEN(S116)=1,"0"&amp;S116,S116)))</f>
        <v>4452</v>
      </c>
      <c r="D116" s="18">
        <f>_xlfn.NUMBERVALUE(CONCATENATE(G116,IF(LEN(E116)=1,"00"&amp;E116,IF(LEN(E116)=2,"0"&amp;E116,E116)),IF(LEN(F116)=1,"0"&amp;F116,F116)))</f>
        <v>416001</v>
      </c>
      <c r="E116" s="1">
        <v>160</v>
      </c>
      <c r="F116" s="1">
        <v>1</v>
      </c>
      <c r="G116" s="1">
        <v>4</v>
      </c>
      <c r="H116" s="18">
        <f t="shared" si="1"/>
        <v>0.1</v>
      </c>
      <c r="I116" s="20" t="s">
        <v>588</v>
      </c>
      <c r="J116" s="11">
        <f>VLOOKUP($G116,经济表_方块价格积分,J$2,1)</f>
        <v>8</v>
      </c>
      <c r="K116" s="11">
        <f>VLOOKUP($G116,经济表_方块价格积分,K$2,1)</f>
        <v>8</v>
      </c>
      <c r="L116" s="11">
        <f>VLOOKUP($G116,经济表_方块价格积分,L$2,1)</f>
        <v>1</v>
      </c>
      <c r="M116" s="11">
        <f>K116*64</f>
        <v>512</v>
      </c>
      <c r="N116" s="95">
        <f>FLOOR(L116*64,1)+1</f>
        <v>65</v>
      </c>
      <c r="O116" s="71">
        <v>4</v>
      </c>
      <c r="P116" s="19" t="s">
        <v>1363</v>
      </c>
      <c r="Q116" s="11" t="str">
        <f>VLOOKUP(O116,方块表_二级标签,3,1)</f>
        <v>set:items.json image:block_4</v>
      </c>
      <c r="R116" s="11" t="str">
        <f>VLOOKUP(O116,方块表_二级标签,6,1)</f>
        <v>block_tag_4</v>
      </c>
      <c r="S116" s="30">
        <v>52</v>
      </c>
      <c r="U116" s="127" t="s">
        <v>73</v>
      </c>
      <c r="V116" s="96" t="str">
        <f>I116</f>
        <v>橙色钢化玻璃窗格</v>
      </c>
      <c r="W116" s="69" t="b">
        <f>IF(Y116&lt;&gt;0,COUNT($W$1:W115))</f>
        <v>0</v>
      </c>
      <c r="X116" s="69">
        <f>COUNTIF($E$3:E116,E116)</f>
        <v>2</v>
      </c>
      <c r="Y116" s="69">
        <f>IF(X116=1,E116,0)</f>
        <v>0</v>
      </c>
      <c r="Z116" s="69">
        <v>1</v>
      </c>
    </row>
    <row r="117" spans="1:26">
      <c r="A117">
        <f>ROW()-2</f>
        <v>115</v>
      </c>
      <c r="B117" s="18">
        <f>_xlfn.NUMBERVALUE(CONCATENATE(1,IF(LEN(E117)=1,"00"&amp;E117,IF(LEN(E117)=2,"0"&amp;E117,E117)),IF(LEN(F117)=1,"0"&amp;F117,F117)))</f>
        <v>116002</v>
      </c>
      <c r="C117" s="18">
        <f>_xlfn.NUMBERVALUE(CONCATENATE(O117,G117,IF(LEN(S117)=1,"0"&amp;S117,S117)))</f>
        <v>4453</v>
      </c>
      <c r="D117" s="18">
        <f>_xlfn.NUMBERVALUE(CONCATENATE(G117,IF(LEN(E117)=1,"00"&amp;E117,IF(LEN(E117)=2,"0"&amp;E117,E117)),IF(LEN(F117)=1,"0"&amp;F117,F117)))</f>
        <v>416002</v>
      </c>
      <c r="E117" s="1">
        <v>160</v>
      </c>
      <c r="F117" s="1">
        <v>2</v>
      </c>
      <c r="G117" s="1">
        <v>4</v>
      </c>
      <c r="H117" s="18">
        <f t="shared" si="1"/>
        <v>0.1</v>
      </c>
      <c r="I117" s="20" t="s">
        <v>590</v>
      </c>
      <c r="J117" s="11">
        <f>VLOOKUP($G117,经济表_方块价格积分,J$2,1)</f>
        <v>8</v>
      </c>
      <c r="K117" s="11">
        <f>VLOOKUP($G117,经济表_方块价格积分,K$2,1)</f>
        <v>8</v>
      </c>
      <c r="L117" s="11">
        <f>VLOOKUP($G117,经济表_方块价格积分,L$2,1)</f>
        <v>1</v>
      </c>
      <c r="M117" s="11">
        <f>K117*64</f>
        <v>512</v>
      </c>
      <c r="N117" s="95">
        <f>FLOOR(L117*64,1)+1</f>
        <v>65</v>
      </c>
      <c r="O117" s="71">
        <v>4</v>
      </c>
      <c r="P117" s="19" t="s">
        <v>1363</v>
      </c>
      <c r="Q117" s="11" t="str">
        <f>VLOOKUP(O117,方块表_二级标签,3,1)</f>
        <v>set:items.json image:block_4</v>
      </c>
      <c r="R117" s="11" t="str">
        <f>VLOOKUP(O117,方块表_二级标签,6,1)</f>
        <v>block_tag_4</v>
      </c>
      <c r="S117" s="30">
        <v>53</v>
      </c>
      <c r="U117" s="127" t="s">
        <v>73</v>
      </c>
      <c r="V117" s="96" t="str">
        <f>I117</f>
        <v>品红色钢化玻璃窗格</v>
      </c>
      <c r="W117" s="69" t="b">
        <f>IF(Y117&lt;&gt;0,COUNT($W$1:W116))</f>
        <v>0</v>
      </c>
      <c r="X117" s="69">
        <f>COUNTIF($E$3:E117,E117)</f>
        <v>3</v>
      </c>
      <c r="Y117" s="69">
        <f>IF(X117=1,E117,0)</f>
        <v>0</v>
      </c>
      <c r="Z117" s="69">
        <v>1</v>
      </c>
    </row>
    <row r="118" spans="1:26">
      <c r="A118">
        <f>ROW()-2</f>
        <v>116</v>
      </c>
      <c r="B118" s="18">
        <f>_xlfn.NUMBERVALUE(CONCATENATE(1,IF(LEN(E118)=1,"00"&amp;E118,IF(LEN(E118)=2,"0"&amp;E118,E118)),IF(LEN(F118)=1,"0"&amp;F118,F118)))</f>
        <v>116003</v>
      </c>
      <c r="C118" s="18">
        <f>_xlfn.NUMBERVALUE(CONCATENATE(O118,G118,IF(LEN(S118)=1,"0"&amp;S118,S118)))</f>
        <v>4454</v>
      </c>
      <c r="D118" s="18">
        <f>_xlfn.NUMBERVALUE(CONCATENATE(G118,IF(LEN(E118)=1,"00"&amp;E118,IF(LEN(E118)=2,"0"&amp;E118,E118)),IF(LEN(F118)=1,"0"&amp;F118,F118)))</f>
        <v>416003</v>
      </c>
      <c r="E118" s="1">
        <v>160</v>
      </c>
      <c r="F118" s="1">
        <v>3</v>
      </c>
      <c r="G118" s="1">
        <v>4</v>
      </c>
      <c r="H118" s="18">
        <f t="shared" si="1"/>
        <v>0.1</v>
      </c>
      <c r="I118" s="20" t="s">
        <v>592</v>
      </c>
      <c r="J118" s="11">
        <f>VLOOKUP($G118,经济表_方块价格积分,J$2,1)</f>
        <v>8</v>
      </c>
      <c r="K118" s="11">
        <f>VLOOKUP($G118,经济表_方块价格积分,K$2,1)</f>
        <v>8</v>
      </c>
      <c r="L118" s="11">
        <f>VLOOKUP($G118,经济表_方块价格积分,L$2,1)</f>
        <v>1</v>
      </c>
      <c r="M118" s="11">
        <f>K118*64</f>
        <v>512</v>
      </c>
      <c r="N118" s="95">
        <f>FLOOR(L118*64,1)+1</f>
        <v>65</v>
      </c>
      <c r="O118" s="71">
        <v>4</v>
      </c>
      <c r="P118" s="19" t="s">
        <v>1363</v>
      </c>
      <c r="Q118" s="11" t="str">
        <f>VLOOKUP(O118,方块表_二级标签,3,1)</f>
        <v>set:items.json image:block_4</v>
      </c>
      <c r="R118" s="11" t="str">
        <f>VLOOKUP(O118,方块表_二级标签,6,1)</f>
        <v>block_tag_4</v>
      </c>
      <c r="S118" s="30">
        <v>54</v>
      </c>
      <c r="U118" s="127" t="s">
        <v>73</v>
      </c>
      <c r="V118" s="96" t="str">
        <f>I118</f>
        <v>浅蓝色钢化玻璃窗格</v>
      </c>
      <c r="W118" s="69" t="b">
        <f>IF(Y118&lt;&gt;0,COUNT($W$1:W117))</f>
        <v>0</v>
      </c>
      <c r="X118" s="69">
        <f>COUNTIF($E$3:E118,E118)</f>
        <v>4</v>
      </c>
      <c r="Y118" s="69">
        <f>IF(X118=1,E118,0)</f>
        <v>0</v>
      </c>
      <c r="Z118" s="69">
        <v>1</v>
      </c>
    </row>
    <row r="119" spans="1:26">
      <c r="A119">
        <f>ROW()-2</f>
        <v>117</v>
      </c>
      <c r="B119" s="18">
        <f>_xlfn.NUMBERVALUE(CONCATENATE(1,IF(LEN(E119)=1,"00"&amp;E119,IF(LEN(E119)=2,"0"&amp;E119,E119)),IF(LEN(F119)=1,"0"&amp;F119,F119)))</f>
        <v>116004</v>
      </c>
      <c r="C119" s="18">
        <f>_xlfn.NUMBERVALUE(CONCATENATE(O119,G119,IF(LEN(S119)=1,"0"&amp;S119,S119)))</f>
        <v>4455</v>
      </c>
      <c r="D119" s="18">
        <f>_xlfn.NUMBERVALUE(CONCATENATE(G119,IF(LEN(E119)=1,"00"&amp;E119,IF(LEN(E119)=2,"0"&amp;E119,E119)),IF(LEN(F119)=1,"0"&amp;F119,F119)))</f>
        <v>416004</v>
      </c>
      <c r="E119" s="1">
        <v>160</v>
      </c>
      <c r="F119" s="1">
        <v>4</v>
      </c>
      <c r="G119" s="1">
        <v>4</v>
      </c>
      <c r="H119" s="18">
        <f t="shared" si="1"/>
        <v>0.1</v>
      </c>
      <c r="I119" s="20" t="s">
        <v>594</v>
      </c>
      <c r="J119" s="11">
        <f>VLOOKUP($G119,经济表_方块价格积分,J$2,1)</f>
        <v>8</v>
      </c>
      <c r="K119" s="11">
        <f>VLOOKUP($G119,经济表_方块价格积分,K$2,1)</f>
        <v>8</v>
      </c>
      <c r="L119" s="11">
        <f>VLOOKUP($G119,经济表_方块价格积分,L$2,1)</f>
        <v>1</v>
      </c>
      <c r="M119" s="11">
        <f>K119*64</f>
        <v>512</v>
      </c>
      <c r="N119" s="95">
        <f>FLOOR(L119*64,1)+1</f>
        <v>65</v>
      </c>
      <c r="O119" s="71">
        <v>4</v>
      </c>
      <c r="P119" s="19" t="s">
        <v>1363</v>
      </c>
      <c r="Q119" s="11" t="str">
        <f>VLOOKUP(O119,方块表_二级标签,3,1)</f>
        <v>set:items.json image:block_4</v>
      </c>
      <c r="R119" s="11" t="str">
        <f>VLOOKUP(O119,方块表_二级标签,6,1)</f>
        <v>block_tag_4</v>
      </c>
      <c r="S119" s="30">
        <v>55</v>
      </c>
      <c r="U119" s="127" t="s">
        <v>73</v>
      </c>
      <c r="V119" s="96" t="str">
        <f>I119</f>
        <v>黄色钢化玻璃窗格</v>
      </c>
      <c r="W119" s="69" t="b">
        <f>IF(Y119&lt;&gt;0,COUNT($W$1:W118))</f>
        <v>0</v>
      </c>
      <c r="X119" s="69">
        <f>COUNTIF($E$3:E119,E119)</f>
        <v>5</v>
      </c>
      <c r="Y119" s="69">
        <f>IF(X119=1,E119,0)</f>
        <v>0</v>
      </c>
      <c r="Z119" s="69">
        <v>1</v>
      </c>
    </row>
    <row r="120" spans="1:26">
      <c r="A120">
        <f>ROW()-2</f>
        <v>118</v>
      </c>
      <c r="B120" s="18">
        <f>_xlfn.NUMBERVALUE(CONCATENATE(1,IF(LEN(E120)=1,"00"&amp;E120,IF(LEN(E120)=2,"0"&amp;E120,E120)),IF(LEN(F120)=1,"0"&amp;F120,F120)))</f>
        <v>116005</v>
      </c>
      <c r="C120" s="18">
        <f>_xlfn.NUMBERVALUE(CONCATENATE(O120,G120,IF(LEN(S120)=1,"0"&amp;S120,S120)))</f>
        <v>4456</v>
      </c>
      <c r="D120" s="18">
        <f>_xlfn.NUMBERVALUE(CONCATENATE(G120,IF(LEN(E120)=1,"00"&amp;E120,IF(LEN(E120)=2,"0"&amp;E120,E120)),IF(LEN(F120)=1,"0"&amp;F120,F120)))</f>
        <v>416005</v>
      </c>
      <c r="E120" s="1">
        <v>160</v>
      </c>
      <c r="F120" s="1">
        <v>5</v>
      </c>
      <c r="G120" s="1">
        <v>4</v>
      </c>
      <c r="H120" s="18">
        <f t="shared" si="1"/>
        <v>0.1</v>
      </c>
      <c r="I120" s="20" t="s">
        <v>596</v>
      </c>
      <c r="J120" s="11">
        <f>VLOOKUP($G120,经济表_方块价格积分,J$2,1)</f>
        <v>8</v>
      </c>
      <c r="K120" s="11">
        <f>VLOOKUP($G120,经济表_方块价格积分,K$2,1)</f>
        <v>8</v>
      </c>
      <c r="L120" s="11">
        <f>VLOOKUP($G120,经济表_方块价格积分,L$2,1)</f>
        <v>1</v>
      </c>
      <c r="M120" s="11">
        <f>K120*64</f>
        <v>512</v>
      </c>
      <c r="N120" s="95">
        <f>FLOOR(L120*64,1)+1</f>
        <v>65</v>
      </c>
      <c r="O120" s="71">
        <v>4</v>
      </c>
      <c r="P120" s="19" t="s">
        <v>1363</v>
      </c>
      <c r="Q120" s="11" t="str">
        <f>VLOOKUP(O120,方块表_二级标签,3,1)</f>
        <v>set:items.json image:block_4</v>
      </c>
      <c r="R120" s="11" t="str">
        <f>VLOOKUP(O120,方块表_二级标签,6,1)</f>
        <v>block_tag_4</v>
      </c>
      <c r="S120" s="30">
        <v>56</v>
      </c>
      <c r="U120" s="127" t="s">
        <v>73</v>
      </c>
      <c r="V120" s="96" t="str">
        <f>I120</f>
        <v>浅绿色钢化玻璃窗格</v>
      </c>
      <c r="W120" s="69" t="b">
        <f>IF(Y120&lt;&gt;0,COUNT($W$1:W119))</f>
        <v>0</v>
      </c>
      <c r="X120" s="69">
        <f>COUNTIF($E$3:E120,E120)</f>
        <v>6</v>
      </c>
      <c r="Y120" s="69">
        <f>IF(X120=1,E120,0)</f>
        <v>0</v>
      </c>
      <c r="Z120" s="69">
        <v>1</v>
      </c>
    </row>
    <row r="121" spans="1:26">
      <c r="A121">
        <f>ROW()-2</f>
        <v>119</v>
      </c>
      <c r="B121" s="18">
        <f>_xlfn.NUMBERVALUE(CONCATENATE(1,IF(LEN(E121)=1,"00"&amp;E121,IF(LEN(E121)=2,"0"&amp;E121,E121)),IF(LEN(F121)=1,"0"&amp;F121,F121)))</f>
        <v>116006</v>
      </c>
      <c r="C121" s="18">
        <f>_xlfn.NUMBERVALUE(CONCATENATE(O121,G121,IF(LEN(S121)=1,"0"&amp;S121,S121)))</f>
        <v>4457</v>
      </c>
      <c r="D121" s="18">
        <f>_xlfn.NUMBERVALUE(CONCATENATE(G121,IF(LEN(E121)=1,"00"&amp;E121,IF(LEN(E121)=2,"0"&amp;E121,E121)),IF(LEN(F121)=1,"0"&amp;F121,F121)))</f>
        <v>416006</v>
      </c>
      <c r="E121" s="1">
        <v>160</v>
      </c>
      <c r="F121" s="1">
        <v>6</v>
      </c>
      <c r="G121" s="1">
        <v>4</v>
      </c>
      <c r="H121" s="18">
        <f t="shared" si="1"/>
        <v>0.1</v>
      </c>
      <c r="I121" s="20" t="s">
        <v>598</v>
      </c>
      <c r="J121" s="11">
        <f>VLOOKUP($G121,经济表_方块价格积分,J$2,1)</f>
        <v>8</v>
      </c>
      <c r="K121" s="11">
        <f>VLOOKUP($G121,经济表_方块价格积分,K$2,1)</f>
        <v>8</v>
      </c>
      <c r="L121" s="11">
        <f>VLOOKUP($G121,经济表_方块价格积分,L$2,1)</f>
        <v>1</v>
      </c>
      <c r="M121" s="11">
        <f>K121*64</f>
        <v>512</v>
      </c>
      <c r="N121" s="95">
        <f>FLOOR(L121*64,1)+1</f>
        <v>65</v>
      </c>
      <c r="O121" s="71">
        <v>4</v>
      </c>
      <c r="P121" s="19" t="s">
        <v>1363</v>
      </c>
      <c r="Q121" s="11" t="str">
        <f>VLOOKUP(O121,方块表_二级标签,3,1)</f>
        <v>set:items.json image:block_4</v>
      </c>
      <c r="R121" s="11" t="str">
        <f>VLOOKUP(O121,方块表_二级标签,6,1)</f>
        <v>block_tag_4</v>
      </c>
      <c r="S121" s="30">
        <v>57</v>
      </c>
      <c r="U121" s="127" t="s">
        <v>73</v>
      </c>
      <c r="V121" s="96" t="str">
        <f>I121</f>
        <v>粉色钢化玻璃窗格</v>
      </c>
      <c r="W121" s="69" t="b">
        <f>IF(Y121&lt;&gt;0,COUNT($W$1:W120))</f>
        <v>0</v>
      </c>
      <c r="X121" s="69">
        <f>COUNTIF($E$3:E121,E121)</f>
        <v>7</v>
      </c>
      <c r="Y121" s="69">
        <f>IF(X121=1,E121,0)</f>
        <v>0</v>
      </c>
      <c r="Z121" s="69">
        <v>1</v>
      </c>
    </row>
    <row r="122" spans="1:26">
      <c r="A122">
        <f>ROW()-2</f>
        <v>120</v>
      </c>
      <c r="B122" s="18">
        <f>_xlfn.NUMBERVALUE(CONCATENATE(1,IF(LEN(E122)=1,"00"&amp;E122,IF(LEN(E122)=2,"0"&amp;E122,E122)),IF(LEN(F122)=1,"0"&amp;F122,F122)))</f>
        <v>116007</v>
      </c>
      <c r="C122" s="18">
        <f>_xlfn.NUMBERVALUE(CONCATENATE(O122,G122,IF(LEN(S122)=1,"0"&amp;S122,S122)))</f>
        <v>4458</v>
      </c>
      <c r="D122" s="18">
        <f>_xlfn.NUMBERVALUE(CONCATENATE(G122,IF(LEN(E122)=1,"00"&amp;E122,IF(LEN(E122)=2,"0"&amp;E122,E122)),IF(LEN(F122)=1,"0"&amp;F122,F122)))</f>
        <v>416007</v>
      </c>
      <c r="E122" s="1">
        <v>160</v>
      </c>
      <c r="F122" s="1">
        <v>7</v>
      </c>
      <c r="G122" s="1">
        <v>4</v>
      </c>
      <c r="H122" s="18">
        <f t="shared" si="1"/>
        <v>0.1</v>
      </c>
      <c r="I122" s="20" t="s">
        <v>600</v>
      </c>
      <c r="J122" s="11">
        <f>VLOOKUP($G122,经济表_方块价格积分,J$2,1)</f>
        <v>8</v>
      </c>
      <c r="K122" s="11">
        <f>VLOOKUP($G122,经济表_方块价格积分,K$2,1)</f>
        <v>8</v>
      </c>
      <c r="L122" s="11">
        <f>VLOOKUP($G122,经济表_方块价格积分,L$2,1)</f>
        <v>1</v>
      </c>
      <c r="M122" s="11">
        <f>K122*64</f>
        <v>512</v>
      </c>
      <c r="N122" s="95">
        <f>FLOOR(L122*64,1)+1</f>
        <v>65</v>
      </c>
      <c r="O122" s="71">
        <v>4</v>
      </c>
      <c r="P122" s="19" t="s">
        <v>1363</v>
      </c>
      <c r="Q122" s="11" t="str">
        <f>VLOOKUP(O122,方块表_二级标签,3,1)</f>
        <v>set:items.json image:block_4</v>
      </c>
      <c r="R122" s="11" t="str">
        <f>VLOOKUP(O122,方块表_二级标签,6,1)</f>
        <v>block_tag_4</v>
      </c>
      <c r="S122" s="30">
        <v>58</v>
      </c>
      <c r="U122" s="127" t="s">
        <v>73</v>
      </c>
      <c r="V122" s="96" t="str">
        <f>I122</f>
        <v>灰色钢化玻璃窗格</v>
      </c>
      <c r="W122" s="69" t="b">
        <f>IF(Y122&lt;&gt;0,COUNT($W$1:W121))</f>
        <v>0</v>
      </c>
      <c r="X122" s="69">
        <f>COUNTIF($E$3:E122,E122)</f>
        <v>8</v>
      </c>
      <c r="Y122" s="69">
        <f>IF(X122=1,E122,0)</f>
        <v>0</v>
      </c>
      <c r="Z122" s="69">
        <v>1</v>
      </c>
    </row>
    <row r="123" spans="1:26">
      <c r="A123">
        <f>ROW()-2</f>
        <v>121</v>
      </c>
      <c r="B123" s="18">
        <f>_xlfn.NUMBERVALUE(CONCATENATE(1,IF(LEN(E123)=1,"00"&amp;E123,IF(LEN(E123)=2,"0"&amp;E123,E123)),IF(LEN(F123)=1,"0"&amp;F123,F123)))</f>
        <v>116008</v>
      </c>
      <c r="C123" s="18">
        <f>_xlfn.NUMBERVALUE(CONCATENATE(O123,G123,IF(LEN(S123)=1,"0"&amp;S123,S123)))</f>
        <v>4459</v>
      </c>
      <c r="D123" s="18">
        <f>_xlfn.NUMBERVALUE(CONCATENATE(G123,IF(LEN(E123)=1,"00"&amp;E123,IF(LEN(E123)=2,"0"&amp;E123,E123)),IF(LEN(F123)=1,"0"&amp;F123,F123)))</f>
        <v>416008</v>
      </c>
      <c r="E123" s="1">
        <v>160</v>
      </c>
      <c r="F123" s="1">
        <v>8</v>
      </c>
      <c r="G123" s="1">
        <v>4</v>
      </c>
      <c r="H123" s="18">
        <f t="shared" si="1"/>
        <v>0.1</v>
      </c>
      <c r="I123" s="20" t="s">
        <v>602</v>
      </c>
      <c r="J123" s="11">
        <f>VLOOKUP($G123,经济表_方块价格积分,J$2,1)</f>
        <v>8</v>
      </c>
      <c r="K123" s="11">
        <f>VLOOKUP($G123,经济表_方块价格积分,K$2,1)</f>
        <v>8</v>
      </c>
      <c r="L123" s="11">
        <f>VLOOKUP($G123,经济表_方块价格积分,L$2,1)</f>
        <v>1</v>
      </c>
      <c r="M123" s="11">
        <f>K123*64</f>
        <v>512</v>
      </c>
      <c r="N123" s="95">
        <f>FLOOR(L123*64,1)+1</f>
        <v>65</v>
      </c>
      <c r="O123" s="71">
        <v>4</v>
      </c>
      <c r="P123" s="19" t="s">
        <v>1363</v>
      </c>
      <c r="Q123" s="11" t="str">
        <f>VLOOKUP(O123,方块表_二级标签,3,1)</f>
        <v>set:items.json image:block_4</v>
      </c>
      <c r="R123" s="11" t="str">
        <f>VLOOKUP(O123,方块表_二级标签,6,1)</f>
        <v>block_tag_4</v>
      </c>
      <c r="S123" s="30">
        <v>59</v>
      </c>
      <c r="U123" s="127" t="s">
        <v>73</v>
      </c>
      <c r="V123" s="96" t="str">
        <f>I123</f>
        <v>浅灰色钢化玻璃窗格</v>
      </c>
      <c r="W123" s="69" t="b">
        <f>IF(Y123&lt;&gt;0,COUNT($W$1:W122))</f>
        <v>0</v>
      </c>
      <c r="X123" s="69">
        <f>COUNTIF($E$3:E123,E123)</f>
        <v>9</v>
      </c>
      <c r="Y123" s="69">
        <f>IF(X123=1,E123,0)</f>
        <v>0</v>
      </c>
      <c r="Z123" s="69">
        <v>1</v>
      </c>
    </row>
    <row r="124" spans="1:26">
      <c r="A124">
        <f>ROW()-2</f>
        <v>122</v>
      </c>
      <c r="B124" s="18">
        <f>_xlfn.NUMBERVALUE(CONCATENATE(1,IF(LEN(E124)=1,"00"&amp;E124,IF(LEN(E124)=2,"0"&amp;E124,E124)),IF(LEN(F124)=1,"0"&amp;F124,F124)))</f>
        <v>116009</v>
      </c>
      <c r="C124" s="18">
        <f>_xlfn.NUMBERVALUE(CONCATENATE(O124,G124,IF(LEN(S124)=1,"0"&amp;S124,S124)))</f>
        <v>4460</v>
      </c>
      <c r="D124" s="18">
        <f>_xlfn.NUMBERVALUE(CONCATENATE(G124,IF(LEN(E124)=1,"00"&amp;E124,IF(LEN(E124)=2,"0"&amp;E124,E124)),IF(LEN(F124)=1,"0"&amp;F124,F124)))</f>
        <v>416009</v>
      </c>
      <c r="E124" s="1">
        <v>160</v>
      </c>
      <c r="F124" s="1">
        <v>9</v>
      </c>
      <c r="G124" s="1">
        <v>4</v>
      </c>
      <c r="H124" s="18">
        <f t="shared" si="1"/>
        <v>0.1</v>
      </c>
      <c r="I124" s="20" t="s">
        <v>604</v>
      </c>
      <c r="J124" s="11">
        <f>VLOOKUP($G124,经济表_方块价格积分,J$2,1)</f>
        <v>8</v>
      </c>
      <c r="K124" s="11">
        <f>VLOOKUP($G124,经济表_方块价格积分,K$2,1)</f>
        <v>8</v>
      </c>
      <c r="L124" s="11">
        <f>VLOOKUP($G124,经济表_方块价格积分,L$2,1)</f>
        <v>1</v>
      </c>
      <c r="M124" s="11">
        <f>K124*64</f>
        <v>512</v>
      </c>
      <c r="N124" s="95">
        <f>FLOOR(L124*64,1)+1</f>
        <v>65</v>
      </c>
      <c r="O124" s="71">
        <v>4</v>
      </c>
      <c r="P124" s="19" t="s">
        <v>1363</v>
      </c>
      <c r="Q124" s="11" t="str">
        <f>VLOOKUP(O124,方块表_二级标签,3,1)</f>
        <v>set:items.json image:block_4</v>
      </c>
      <c r="R124" s="11" t="str">
        <f>VLOOKUP(O124,方块表_二级标签,6,1)</f>
        <v>block_tag_4</v>
      </c>
      <c r="S124" s="30">
        <v>60</v>
      </c>
      <c r="U124" s="127" t="s">
        <v>73</v>
      </c>
      <c r="V124" s="96" t="str">
        <f>I124</f>
        <v>青色钢化玻璃窗格</v>
      </c>
      <c r="W124" s="69" t="b">
        <f>IF(Y124&lt;&gt;0,COUNT($W$1:W123))</f>
        <v>0</v>
      </c>
      <c r="X124" s="69">
        <f>COUNTIF($E$3:E124,E124)</f>
        <v>10</v>
      </c>
      <c r="Y124" s="69">
        <f>IF(X124=1,E124,0)</f>
        <v>0</v>
      </c>
      <c r="Z124" s="69">
        <v>1</v>
      </c>
    </row>
    <row r="125" spans="1:26">
      <c r="A125">
        <f>ROW()-2</f>
        <v>123</v>
      </c>
      <c r="B125" s="18">
        <f>_xlfn.NUMBERVALUE(CONCATENATE(1,IF(LEN(E125)=1,"00"&amp;E125,IF(LEN(E125)=2,"0"&amp;E125,E125)),IF(LEN(F125)=1,"0"&amp;F125,F125)))</f>
        <v>116010</v>
      </c>
      <c r="C125" s="18">
        <f>_xlfn.NUMBERVALUE(CONCATENATE(O125,G125,IF(LEN(S125)=1,"0"&amp;S125,S125)))</f>
        <v>4461</v>
      </c>
      <c r="D125" s="18">
        <f>_xlfn.NUMBERVALUE(CONCATENATE(G125,IF(LEN(E125)=1,"00"&amp;E125,IF(LEN(E125)=2,"0"&amp;E125,E125)),IF(LEN(F125)=1,"0"&amp;F125,F125)))</f>
        <v>416010</v>
      </c>
      <c r="E125" s="1">
        <v>160</v>
      </c>
      <c r="F125" s="1">
        <v>10</v>
      </c>
      <c r="G125" s="1">
        <v>4</v>
      </c>
      <c r="H125" s="18">
        <f t="shared" si="1"/>
        <v>0.1</v>
      </c>
      <c r="I125" s="20" t="s">
        <v>606</v>
      </c>
      <c r="J125" s="11">
        <f>VLOOKUP($G125,经济表_方块价格积分,J$2,1)</f>
        <v>8</v>
      </c>
      <c r="K125" s="11">
        <f>VLOOKUP($G125,经济表_方块价格积分,K$2,1)</f>
        <v>8</v>
      </c>
      <c r="L125" s="11">
        <f>VLOOKUP($G125,经济表_方块价格积分,L$2,1)</f>
        <v>1</v>
      </c>
      <c r="M125" s="11">
        <f>K125*64</f>
        <v>512</v>
      </c>
      <c r="N125" s="95">
        <f>FLOOR(L125*64,1)+1</f>
        <v>65</v>
      </c>
      <c r="O125" s="71">
        <v>4</v>
      </c>
      <c r="P125" s="19" t="s">
        <v>1363</v>
      </c>
      <c r="Q125" s="11" t="str">
        <f>VLOOKUP(O125,方块表_二级标签,3,1)</f>
        <v>set:items.json image:block_4</v>
      </c>
      <c r="R125" s="11" t="str">
        <f>VLOOKUP(O125,方块表_二级标签,6,1)</f>
        <v>block_tag_4</v>
      </c>
      <c r="S125" s="30">
        <v>61</v>
      </c>
      <c r="U125" s="127" t="s">
        <v>73</v>
      </c>
      <c r="V125" s="96" t="str">
        <f>I125</f>
        <v>紫色钢化玻璃窗格</v>
      </c>
      <c r="W125" s="69" t="b">
        <f>IF(Y125&lt;&gt;0,COUNT($W$1:W124))</f>
        <v>0</v>
      </c>
      <c r="X125" s="69">
        <f>COUNTIF($E$3:E125,E125)</f>
        <v>11</v>
      </c>
      <c r="Y125" s="69">
        <f>IF(X125=1,E125,0)</f>
        <v>0</v>
      </c>
      <c r="Z125" s="69">
        <v>1</v>
      </c>
    </row>
    <row r="126" spans="1:26">
      <c r="A126">
        <f>ROW()-2</f>
        <v>124</v>
      </c>
      <c r="B126" s="18">
        <f>_xlfn.NUMBERVALUE(CONCATENATE(1,IF(LEN(E126)=1,"00"&amp;E126,IF(LEN(E126)=2,"0"&amp;E126,E126)),IF(LEN(F126)=1,"0"&amp;F126,F126)))</f>
        <v>116011</v>
      </c>
      <c r="C126" s="18">
        <f>_xlfn.NUMBERVALUE(CONCATENATE(O126,G126,IF(LEN(S126)=1,"0"&amp;S126,S126)))</f>
        <v>4462</v>
      </c>
      <c r="D126" s="18">
        <f>_xlfn.NUMBERVALUE(CONCATENATE(G126,IF(LEN(E126)=1,"00"&amp;E126,IF(LEN(E126)=2,"0"&amp;E126,E126)),IF(LEN(F126)=1,"0"&amp;F126,F126)))</f>
        <v>416011</v>
      </c>
      <c r="E126" s="1">
        <v>160</v>
      </c>
      <c r="F126" s="1">
        <v>11</v>
      </c>
      <c r="G126" s="1">
        <v>4</v>
      </c>
      <c r="H126" s="18">
        <f t="shared" si="1"/>
        <v>0.1</v>
      </c>
      <c r="I126" s="20" t="s">
        <v>608</v>
      </c>
      <c r="J126" s="11">
        <f>VLOOKUP($G126,经济表_方块价格积分,J$2,1)</f>
        <v>8</v>
      </c>
      <c r="K126" s="11">
        <f>VLOOKUP($G126,经济表_方块价格积分,K$2,1)</f>
        <v>8</v>
      </c>
      <c r="L126" s="11">
        <f>VLOOKUP($G126,经济表_方块价格积分,L$2,1)</f>
        <v>1</v>
      </c>
      <c r="M126" s="11">
        <f>K126*64</f>
        <v>512</v>
      </c>
      <c r="N126" s="95">
        <f>FLOOR(L126*64,1)+1</f>
        <v>65</v>
      </c>
      <c r="O126" s="71">
        <v>4</v>
      </c>
      <c r="P126" s="19" t="s">
        <v>1363</v>
      </c>
      <c r="Q126" s="11" t="str">
        <f>VLOOKUP(O126,方块表_二级标签,3,1)</f>
        <v>set:items.json image:block_4</v>
      </c>
      <c r="R126" s="11" t="str">
        <f>VLOOKUP(O126,方块表_二级标签,6,1)</f>
        <v>block_tag_4</v>
      </c>
      <c r="S126" s="30">
        <v>62</v>
      </c>
      <c r="U126" s="127" t="s">
        <v>73</v>
      </c>
      <c r="V126" s="96" t="str">
        <f>I126</f>
        <v>蓝色钢化玻璃窗格</v>
      </c>
      <c r="W126" s="69" t="b">
        <f>IF(Y126&lt;&gt;0,COUNT($W$1:W125))</f>
        <v>0</v>
      </c>
      <c r="X126" s="69">
        <f>COUNTIF($E$3:E126,E126)</f>
        <v>12</v>
      </c>
      <c r="Y126" s="69">
        <f>IF(X126=1,E126,0)</f>
        <v>0</v>
      </c>
      <c r="Z126" s="69">
        <v>1</v>
      </c>
    </row>
    <row r="127" spans="1:26">
      <c r="A127">
        <f>ROW()-2</f>
        <v>125</v>
      </c>
      <c r="B127" s="18">
        <f>_xlfn.NUMBERVALUE(CONCATENATE(1,IF(LEN(E127)=1,"00"&amp;E127,IF(LEN(E127)=2,"0"&amp;E127,E127)),IF(LEN(F127)=1,"0"&amp;F127,F127)))</f>
        <v>116012</v>
      </c>
      <c r="C127" s="18">
        <f>_xlfn.NUMBERVALUE(CONCATENATE(O127,G127,IF(LEN(S127)=1,"0"&amp;S127,S127)))</f>
        <v>4463</v>
      </c>
      <c r="D127" s="18">
        <f>_xlfn.NUMBERVALUE(CONCATENATE(G127,IF(LEN(E127)=1,"00"&amp;E127,IF(LEN(E127)=2,"0"&amp;E127,E127)),IF(LEN(F127)=1,"0"&amp;F127,F127)))</f>
        <v>416012</v>
      </c>
      <c r="E127" s="1">
        <v>160</v>
      </c>
      <c r="F127" s="1">
        <v>12</v>
      </c>
      <c r="G127" s="1">
        <v>4</v>
      </c>
      <c r="H127" s="18">
        <f t="shared" si="1"/>
        <v>0.1</v>
      </c>
      <c r="I127" s="20" t="s">
        <v>610</v>
      </c>
      <c r="J127" s="11">
        <f>VLOOKUP($G127,经济表_方块价格积分,J$2,1)</f>
        <v>8</v>
      </c>
      <c r="K127" s="11">
        <f>VLOOKUP($G127,经济表_方块价格积分,K$2,1)</f>
        <v>8</v>
      </c>
      <c r="L127" s="11">
        <f>VLOOKUP($G127,经济表_方块价格积分,L$2,1)</f>
        <v>1</v>
      </c>
      <c r="M127" s="11">
        <f>K127*64</f>
        <v>512</v>
      </c>
      <c r="N127" s="95">
        <f>FLOOR(L127*64,1)+1</f>
        <v>65</v>
      </c>
      <c r="O127" s="71">
        <v>4</v>
      </c>
      <c r="P127" s="19" t="s">
        <v>1363</v>
      </c>
      <c r="Q127" s="11" t="str">
        <f>VLOOKUP(O127,方块表_二级标签,3,1)</f>
        <v>set:items.json image:block_4</v>
      </c>
      <c r="R127" s="11" t="str">
        <f>VLOOKUP(O127,方块表_二级标签,6,1)</f>
        <v>block_tag_4</v>
      </c>
      <c r="S127" s="30">
        <v>63</v>
      </c>
      <c r="U127" s="127" t="s">
        <v>73</v>
      </c>
      <c r="V127" s="96" t="str">
        <f>I127</f>
        <v>棕色钢化玻璃窗格</v>
      </c>
      <c r="W127" s="69" t="b">
        <f>IF(Y127&lt;&gt;0,COUNT($W$1:W126))</f>
        <v>0</v>
      </c>
      <c r="X127" s="69">
        <f>COUNTIF($E$3:E127,E127)</f>
        <v>13</v>
      </c>
      <c r="Y127" s="69">
        <f>IF(X127=1,E127,0)</f>
        <v>0</v>
      </c>
      <c r="Z127" s="69">
        <v>1</v>
      </c>
    </row>
    <row r="128" spans="1:26">
      <c r="A128">
        <f>ROW()-2</f>
        <v>126</v>
      </c>
      <c r="B128" s="18">
        <f>_xlfn.NUMBERVALUE(CONCATENATE(1,IF(LEN(E128)=1,"00"&amp;E128,IF(LEN(E128)=2,"0"&amp;E128,E128)),IF(LEN(F128)=1,"0"&amp;F128,F128)))</f>
        <v>116013</v>
      </c>
      <c r="C128" s="18">
        <f>_xlfn.NUMBERVALUE(CONCATENATE(O128,G128,IF(LEN(S128)=1,"0"&amp;S128,S128)))</f>
        <v>4464</v>
      </c>
      <c r="D128" s="18">
        <f>_xlfn.NUMBERVALUE(CONCATENATE(G128,IF(LEN(E128)=1,"00"&amp;E128,IF(LEN(E128)=2,"0"&amp;E128,E128)),IF(LEN(F128)=1,"0"&amp;F128,F128)))</f>
        <v>416013</v>
      </c>
      <c r="E128" s="1">
        <v>160</v>
      </c>
      <c r="F128" s="1">
        <v>13</v>
      </c>
      <c r="G128" s="1">
        <v>4</v>
      </c>
      <c r="H128" s="18">
        <f t="shared" si="1"/>
        <v>0.1</v>
      </c>
      <c r="I128" s="20" t="s">
        <v>612</v>
      </c>
      <c r="J128" s="11">
        <f>VLOOKUP($G128,经济表_方块价格积分,J$2,1)</f>
        <v>8</v>
      </c>
      <c r="K128" s="11">
        <f>VLOOKUP($G128,经济表_方块价格积分,K$2,1)</f>
        <v>8</v>
      </c>
      <c r="L128" s="11">
        <f>VLOOKUP($G128,经济表_方块价格积分,L$2,1)</f>
        <v>1</v>
      </c>
      <c r="M128" s="11">
        <f>K128*64</f>
        <v>512</v>
      </c>
      <c r="N128" s="95">
        <f>FLOOR(L128*64,1)+1</f>
        <v>65</v>
      </c>
      <c r="O128" s="71">
        <v>4</v>
      </c>
      <c r="P128" s="19" t="s">
        <v>1363</v>
      </c>
      <c r="Q128" s="11" t="str">
        <f>VLOOKUP(O128,方块表_二级标签,3,1)</f>
        <v>set:items.json image:block_4</v>
      </c>
      <c r="R128" s="11" t="str">
        <f>VLOOKUP(O128,方块表_二级标签,6,1)</f>
        <v>block_tag_4</v>
      </c>
      <c r="S128" s="30">
        <v>64</v>
      </c>
      <c r="U128" s="127" t="s">
        <v>73</v>
      </c>
      <c r="V128" s="96" t="str">
        <f>I128</f>
        <v>绿色钢化玻璃窗格</v>
      </c>
      <c r="W128" s="69" t="b">
        <f>IF(Y128&lt;&gt;0,COUNT($W$1:W127))</f>
        <v>0</v>
      </c>
      <c r="X128" s="69">
        <f>COUNTIF($E$3:E128,E128)</f>
        <v>14</v>
      </c>
      <c r="Y128" s="69">
        <f>IF(X128=1,E128,0)</f>
        <v>0</v>
      </c>
      <c r="Z128" s="69">
        <v>1</v>
      </c>
    </row>
    <row r="129" spans="1:26">
      <c r="A129">
        <f>ROW()-2</f>
        <v>127</v>
      </c>
      <c r="B129" s="18">
        <f>_xlfn.NUMBERVALUE(CONCATENATE(1,IF(LEN(E129)=1,"00"&amp;E129,IF(LEN(E129)=2,"0"&amp;E129,E129)),IF(LEN(F129)=1,"0"&amp;F129,F129)))</f>
        <v>116014</v>
      </c>
      <c r="C129" s="18">
        <f>_xlfn.NUMBERVALUE(CONCATENATE(O129,G129,IF(LEN(S129)=1,"0"&amp;S129,S129)))</f>
        <v>4465</v>
      </c>
      <c r="D129" s="18">
        <f>_xlfn.NUMBERVALUE(CONCATENATE(G129,IF(LEN(E129)=1,"00"&amp;E129,IF(LEN(E129)=2,"0"&amp;E129,E129)),IF(LEN(F129)=1,"0"&amp;F129,F129)))</f>
        <v>416014</v>
      </c>
      <c r="E129" s="1">
        <v>160</v>
      </c>
      <c r="F129" s="1">
        <v>14</v>
      </c>
      <c r="G129" s="1">
        <v>4</v>
      </c>
      <c r="H129" s="18">
        <f t="shared" si="1"/>
        <v>0.1</v>
      </c>
      <c r="I129" s="20" t="s">
        <v>614</v>
      </c>
      <c r="J129" s="11">
        <f>VLOOKUP($G129,经济表_方块价格积分,J$2,1)</f>
        <v>8</v>
      </c>
      <c r="K129" s="11">
        <f>VLOOKUP($G129,经济表_方块价格积分,K$2,1)</f>
        <v>8</v>
      </c>
      <c r="L129" s="11">
        <f>VLOOKUP($G129,经济表_方块价格积分,L$2,1)</f>
        <v>1</v>
      </c>
      <c r="M129" s="11">
        <f>K129*64</f>
        <v>512</v>
      </c>
      <c r="N129" s="95">
        <f>FLOOR(L129*64,1)+1</f>
        <v>65</v>
      </c>
      <c r="O129" s="71">
        <v>4</v>
      </c>
      <c r="P129" s="19" t="s">
        <v>1363</v>
      </c>
      <c r="Q129" s="11" t="str">
        <f>VLOOKUP(O129,方块表_二级标签,3,1)</f>
        <v>set:items.json image:block_4</v>
      </c>
      <c r="R129" s="11" t="str">
        <f>VLOOKUP(O129,方块表_二级标签,6,1)</f>
        <v>block_tag_4</v>
      </c>
      <c r="S129" s="30">
        <v>65</v>
      </c>
      <c r="U129" s="127" t="s">
        <v>73</v>
      </c>
      <c r="V129" s="96" t="str">
        <f>I129</f>
        <v>红色钢化玻璃窗格</v>
      </c>
      <c r="W129" s="69" t="b">
        <f>IF(Y129&lt;&gt;0,COUNT($W$1:W128))</f>
        <v>0</v>
      </c>
      <c r="X129" s="69">
        <f>COUNTIF($E$3:E129,E129)</f>
        <v>15</v>
      </c>
      <c r="Y129" s="69">
        <f>IF(X129=1,E129,0)</f>
        <v>0</v>
      </c>
      <c r="Z129" s="69">
        <v>1</v>
      </c>
    </row>
    <row r="130" spans="1:26">
      <c r="A130">
        <f>ROW()-2</f>
        <v>128</v>
      </c>
      <c r="B130" s="18">
        <f>_xlfn.NUMBERVALUE(CONCATENATE(1,IF(LEN(E130)=1,"00"&amp;E130,IF(LEN(E130)=2,"0"&amp;E130,E130)),IF(LEN(F130)=1,"0"&amp;F130,F130)))</f>
        <v>116015</v>
      </c>
      <c r="C130" s="18">
        <f>_xlfn.NUMBERVALUE(CONCATENATE(O130,G130,IF(LEN(S130)=1,"0"&amp;S130,S130)))</f>
        <v>4466</v>
      </c>
      <c r="D130" s="18">
        <f>_xlfn.NUMBERVALUE(CONCATENATE(G130,IF(LEN(E130)=1,"00"&amp;E130,IF(LEN(E130)=2,"0"&amp;E130,E130)),IF(LEN(F130)=1,"0"&amp;F130,F130)))</f>
        <v>416015</v>
      </c>
      <c r="E130" s="1">
        <v>160</v>
      </c>
      <c r="F130" s="1">
        <v>15</v>
      </c>
      <c r="G130" s="1">
        <v>4</v>
      </c>
      <c r="H130" s="18">
        <f t="shared" si="1"/>
        <v>0.1</v>
      </c>
      <c r="I130" s="20" t="s">
        <v>616</v>
      </c>
      <c r="J130" s="11">
        <f>VLOOKUP($G130,经济表_方块价格积分,J$2,1)</f>
        <v>8</v>
      </c>
      <c r="K130" s="11">
        <f>VLOOKUP($G130,经济表_方块价格积分,K$2,1)</f>
        <v>8</v>
      </c>
      <c r="L130" s="11">
        <f>VLOOKUP($G130,经济表_方块价格积分,L$2,1)</f>
        <v>1</v>
      </c>
      <c r="M130" s="11">
        <f>K130*64</f>
        <v>512</v>
      </c>
      <c r="N130" s="95">
        <f>FLOOR(L130*64,1)+1</f>
        <v>65</v>
      </c>
      <c r="O130" s="71">
        <v>4</v>
      </c>
      <c r="P130" s="19" t="s">
        <v>1363</v>
      </c>
      <c r="Q130" s="11" t="str">
        <f>VLOOKUP(O130,方块表_二级标签,3,1)</f>
        <v>set:items.json image:block_4</v>
      </c>
      <c r="R130" s="11" t="str">
        <f>VLOOKUP(O130,方块表_二级标签,6,1)</f>
        <v>block_tag_4</v>
      </c>
      <c r="S130" s="30">
        <v>66</v>
      </c>
      <c r="U130" s="127" t="s">
        <v>73</v>
      </c>
      <c r="V130" s="96" t="str">
        <f>I130</f>
        <v>黑色钢化玻璃窗格</v>
      </c>
      <c r="W130" s="69" t="b">
        <f>IF(Y130&lt;&gt;0,COUNT($W$1:W129))</f>
        <v>0</v>
      </c>
      <c r="X130" s="69">
        <f>COUNTIF($E$3:E130,E130)</f>
        <v>16</v>
      </c>
      <c r="Y130" s="69">
        <f>IF(X130=1,E130,0)</f>
        <v>0</v>
      </c>
      <c r="Z130" s="69">
        <v>1</v>
      </c>
    </row>
    <row r="131" spans="1:26">
      <c r="A131">
        <f>ROW()-2</f>
        <v>129</v>
      </c>
      <c r="B131" s="18">
        <f>_xlfn.NUMBERVALUE(CONCATENATE(1,IF(LEN(E131)=1,"00"&amp;E131,IF(LEN(E131)=2,"0"&amp;E131,E131)),IF(LEN(F131)=1,"0"&amp;F131,F131)))</f>
        <v>103500</v>
      </c>
      <c r="C131" s="18">
        <f>_xlfn.NUMBERVALUE(CONCATENATE(O131,G131,IF(LEN(S131)=1,"0"&amp;S131,S131)))</f>
        <v>5201</v>
      </c>
      <c r="D131" s="18">
        <f>_xlfn.NUMBERVALUE(CONCATENATE(G131,IF(LEN(E131)=1,"00"&amp;E131,IF(LEN(E131)=2,"0"&amp;E131,E131)),IF(LEN(F131)=1,"0"&amp;F131,F131)))</f>
        <v>203500</v>
      </c>
      <c r="E131" s="1">
        <v>35</v>
      </c>
      <c r="F131" s="1">
        <v>0</v>
      </c>
      <c r="G131" s="1">
        <v>2</v>
      </c>
      <c r="H131" s="18">
        <f t="shared" si="1"/>
        <v>0.1</v>
      </c>
      <c r="I131" s="20" t="s">
        <v>162</v>
      </c>
      <c r="J131" s="11">
        <f>VLOOKUP($G131,经济表_方块价格积分,J$2,1)</f>
        <v>4</v>
      </c>
      <c r="K131" s="11">
        <f>VLOOKUP($G131,经济表_方块价格积分,K$2,1)</f>
        <v>4</v>
      </c>
      <c r="L131" s="11">
        <f>VLOOKUP($G131,经济表_方块价格积分,L$2,1)</f>
        <v>1</v>
      </c>
      <c r="M131" s="11">
        <f>K131*64</f>
        <v>256</v>
      </c>
      <c r="N131" s="95">
        <f>FLOOR(L131*64,1)+1</f>
        <v>65</v>
      </c>
      <c r="O131" s="71">
        <v>5</v>
      </c>
      <c r="P131" s="19" t="s">
        <v>1363</v>
      </c>
      <c r="Q131" s="11" t="str">
        <f>VLOOKUP(O131,方块表_二级标签,3,1)</f>
        <v>set:items.json image:block_5</v>
      </c>
      <c r="R131" s="11" t="str">
        <f>VLOOKUP(O131,方块表_二级标签,6,1)</f>
        <v>block_tag_5</v>
      </c>
      <c r="S131" s="30">
        <v>1</v>
      </c>
      <c r="U131" s="127" t="s">
        <v>73</v>
      </c>
      <c r="V131" s="96" t="str">
        <f>I131</f>
        <v>白色羊毛</v>
      </c>
      <c r="W131" s="69">
        <f>IF(Y131&lt;&gt;0,COUNT($W$1:W130))</f>
        <v>41</v>
      </c>
      <c r="X131" s="69">
        <f>COUNTIF($E$3:E131,E131)</f>
        <v>1</v>
      </c>
      <c r="Y131" s="69">
        <f>IF(X131=1,E131,0)</f>
        <v>35</v>
      </c>
      <c r="Z131" s="69">
        <v>1</v>
      </c>
    </row>
    <row r="132" spans="1:26">
      <c r="A132">
        <f>ROW()-2</f>
        <v>130</v>
      </c>
      <c r="B132" s="18">
        <f>_xlfn.NUMBERVALUE(CONCATENATE(1,IF(LEN(E132)=1,"00"&amp;E132,IF(LEN(E132)=2,"0"&amp;E132,E132)),IF(LEN(F132)=1,"0"&amp;F132,F132)))</f>
        <v>103501</v>
      </c>
      <c r="C132" s="18">
        <f>_xlfn.NUMBERVALUE(CONCATENATE(O132,G132,IF(LEN(S132)=1,"0"&amp;S132,S132)))</f>
        <v>5202</v>
      </c>
      <c r="D132" s="18">
        <f>_xlfn.NUMBERVALUE(CONCATENATE(G132,IF(LEN(E132)=1,"00"&amp;E132,IF(LEN(E132)=2,"0"&amp;E132,E132)),IF(LEN(F132)=1,"0"&amp;F132,F132)))</f>
        <v>203501</v>
      </c>
      <c r="E132" s="1">
        <v>35</v>
      </c>
      <c r="F132" s="1">
        <v>1</v>
      </c>
      <c r="G132" s="1">
        <v>2</v>
      </c>
      <c r="H132" s="18">
        <f t="shared" si="1"/>
        <v>0.1</v>
      </c>
      <c r="I132" s="20" t="s">
        <v>167</v>
      </c>
      <c r="J132" s="11">
        <f>VLOOKUP($G132,经济表_方块价格积分,J$2,1)</f>
        <v>4</v>
      </c>
      <c r="K132" s="11">
        <f>VLOOKUP($G132,经济表_方块价格积分,K$2,1)</f>
        <v>4</v>
      </c>
      <c r="L132" s="11">
        <f>VLOOKUP($G132,经济表_方块价格积分,L$2,1)</f>
        <v>1</v>
      </c>
      <c r="M132" s="11">
        <f>K132*64</f>
        <v>256</v>
      </c>
      <c r="N132" s="95">
        <f>FLOOR(L132*64,1)+1</f>
        <v>65</v>
      </c>
      <c r="O132" s="71">
        <v>5</v>
      </c>
      <c r="P132" s="19" t="s">
        <v>1363</v>
      </c>
      <c r="Q132" s="11" t="str">
        <f>VLOOKUP(O132,方块表_二级标签,3,1)</f>
        <v>set:items.json image:block_5</v>
      </c>
      <c r="R132" s="11" t="str">
        <f>VLOOKUP(O132,方块表_二级标签,6,1)</f>
        <v>block_tag_5</v>
      </c>
      <c r="S132" s="30">
        <v>2</v>
      </c>
      <c r="U132" s="127" t="s">
        <v>73</v>
      </c>
      <c r="V132" s="96" t="str">
        <f>I132</f>
        <v>橙色羊毛</v>
      </c>
      <c r="W132" s="69" t="b">
        <f>IF(Y132&lt;&gt;0,COUNT($W$1:W131))</f>
        <v>0</v>
      </c>
      <c r="X132" s="69">
        <f>COUNTIF($E$3:E132,E132)</f>
        <v>2</v>
      </c>
      <c r="Y132" s="69">
        <f>IF(X132=1,E132,0)</f>
        <v>0</v>
      </c>
      <c r="Z132" s="69">
        <v>1</v>
      </c>
    </row>
    <row r="133" spans="1:26">
      <c r="A133">
        <f>ROW()-2</f>
        <v>131</v>
      </c>
      <c r="B133" s="18">
        <f>_xlfn.NUMBERVALUE(CONCATENATE(1,IF(LEN(E133)=1,"00"&amp;E133,IF(LEN(E133)=2,"0"&amp;E133,E133)),IF(LEN(F133)=1,"0"&amp;F133,F133)))</f>
        <v>103502</v>
      </c>
      <c r="C133" s="18">
        <f>_xlfn.NUMBERVALUE(CONCATENATE(O133,G133,IF(LEN(S133)=1,"0"&amp;S133,S133)))</f>
        <v>5203</v>
      </c>
      <c r="D133" s="18">
        <f>_xlfn.NUMBERVALUE(CONCATENATE(G133,IF(LEN(E133)=1,"00"&amp;E133,IF(LEN(E133)=2,"0"&amp;E133,E133)),IF(LEN(F133)=1,"0"&amp;F133,F133)))</f>
        <v>203502</v>
      </c>
      <c r="E133" s="1">
        <v>35</v>
      </c>
      <c r="F133" s="1">
        <v>2</v>
      </c>
      <c r="G133" s="1">
        <v>2</v>
      </c>
      <c r="H133" s="18">
        <f t="shared" si="1"/>
        <v>0.1</v>
      </c>
      <c r="I133" s="20" t="s">
        <v>172</v>
      </c>
      <c r="J133" s="11">
        <f>VLOOKUP($G133,经济表_方块价格积分,J$2,1)</f>
        <v>4</v>
      </c>
      <c r="K133" s="11">
        <f>VLOOKUP($G133,经济表_方块价格积分,K$2,1)</f>
        <v>4</v>
      </c>
      <c r="L133" s="11">
        <f>VLOOKUP($G133,经济表_方块价格积分,L$2,1)</f>
        <v>1</v>
      </c>
      <c r="M133" s="11">
        <f>K133*64</f>
        <v>256</v>
      </c>
      <c r="N133" s="95">
        <f>FLOOR(L133*64,1)+1</f>
        <v>65</v>
      </c>
      <c r="O133" s="71">
        <v>5</v>
      </c>
      <c r="P133" s="19" t="s">
        <v>1363</v>
      </c>
      <c r="Q133" s="11" t="str">
        <f>VLOOKUP(O133,方块表_二级标签,3,1)</f>
        <v>set:items.json image:block_5</v>
      </c>
      <c r="R133" s="11" t="str">
        <f>VLOOKUP(O133,方块表_二级标签,6,1)</f>
        <v>block_tag_5</v>
      </c>
      <c r="S133" s="30">
        <v>3</v>
      </c>
      <c r="U133" s="127" t="s">
        <v>73</v>
      </c>
      <c r="V133" s="96" t="str">
        <f>I133</f>
        <v>品红色羊毛</v>
      </c>
      <c r="W133" s="69" t="b">
        <f>IF(Y133&lt;&gt;0,COUNT($W$1:W132))</f>
        <v>0</v>
      </c>
      <c r="X133" s="69">
        <f>COUNTIF($E$3:E133,E133)</f>
        <v>3</v>
      </c>
      <c r="Y133" s="69">
        <f>IF(X133=1,E133,0)</f>
        <v>0</v>
      </c>
      <c r="Z133" s="69">
        <v>1</v>
      </c>
    </row>
    <row r="134" spans="1:26">
      <c r="A134">
        <f>ROW()-2</f>
        <v>132</v>
      </c>
      <c r="B134" s="18">
        <f>_xlfn.NUMBERVALUE(CONCATENATE(1,IF(LEN(E134)=1,"00"&amp;E134,IF(LEN(E134)=2,"0"&amp;E134,E134)),IF(LEN(F134)=1,"0"&amp;F134,F134)))</f>
        <v>103503</v>
      </c>
      <c r="C134" s="18">
        <f>_xlfn.NUMBERVALUE(CONCATENATE(O134,G134,IF(LEN(S134)=1,"0"&amp;S134,S134)))</f>
        <v>5204</v>
      </c>
      <c r="D134" s="18">
        <f>_xlfn.NUMBERVALUE(CONCATENATE(G134,IF(LEN(E134)=1,"00"&amp;E134,IF(LEN(E134)=2,"0"&amp;E134,E134)),IF(LEN(F134)=1,"0"&amp;F134,F134)))</f>
        <v>203503</v>
      </c>
      <c r="E134" s="1">
        <v>35</v>
      </c>
      <c r="F134" s="1">
        <v>3</v>
      </c>
      <c r="G134" s="1">
        <v>2</v>
      </c>
      <c r="H134" s="18">
        <f t="shared" si="1"/>
        <v>0.1</v>
      </c>
      <c r="I134" s="20" t="s">
        <v>176</v>
      </c>
      <c r="J134" s="11">
        <f>VLOOKUP($G134,经济表_方块价格积分,J$2,1)</f>
        <v>4</v>
      </c>
      <c r="K134" s="11">
        <f>VLOOKUP($G134,经济表_方块价格积分,K$2,1)</f>
        <v>4</v>
      </c>
      <c r="L134" s="11">
        <f>VLOOKUP($G134,经济表_方块价格积分,L$2,1)</f>
        <v>1</v>
      </c>
      <c r="M134" s="11">
        <f>K134*64</f>
        <v>256</v>
      </c>
      <c r="N134" s="95">
        <f>FLOOR(L134*64,1)+1</f>
        <v>65</v>
      </c>
      <c r="O134" s="71">
        <v>5</v>
      </c>
      <c r="P134" s="19" t="s">
        <v>1363</v>
      </c>
      <c r="Q134" s="11" t="str">
        <f>VLOOKUP(O134,方块表_二级标签,3,1)</f>
        <v>set:items.json image:block_5</v>
      </c>
      <c r="R134" s="11" t="str">
        <f>VLOOKUP(O134,方块表_二级标签,6,1)</f>
        <v>block_tag_5</v>
      </c>
      <c r="S134" s="30">
        <v>4</v>
      </c>
      <c r="U134" s="127" t="s">
        <v>73</v>
      </c>
      <c r="V134" s="96" t="str">
        <f>I134</f>
        <v>浅蓝色羊毛</v>
      </c>
      <c r="W134" s="69" t="b">
        <f>IF(Y134&lt;&gt;0,COUNT($W$1:W133))</f>
        <v>0</v>
      </c>
      <c r="X134" s="69">
        <f>COUNTIF($E$3:E134,E134)</f>
        <v>4</v>
      </c>
      <c r="Y134" s="69">
        <f>IF(X134=1,E134,0)</f>
        <v>0</v>
      </c>
      <c r="Z134" s="69">
        <v>1</v>
      </c>
    </row>
    <row r="135" spans="1:26">
      <c r="A135">
        <f>ROW()-2</f>
        <v>133</v>
      </c>
      <c r="B135" s="18">
        <f>_xlfn.NUMBERVALUE(CONCATENATE(1,IF(LEN(E135)=1,"00"&amp;E135,IF(LEN(E135)=2,"0"&amp;E135,E135)),IF(LEN(F135)=1,"0"&amp;F135,F135)))</f>
        <v>103504</v>
      </c>
      <c r="C135" s="18">
        <f>_xlfn.NUMBERVALUE(CONCATENATE(O135,G135,IF(LEN(S135)=1,"0"&amp;S135,S135)))</f>
        <v>5205</v>
      </c>
      <c r="D135" s="18">
        <f>_xlfn.NUMBERVALUE(CONCATENATE(G135,IF(LEN(E135)=1,"00"&amp;E135,IF(LEN(E135)=2,"0"&amp;E135,E135)),IF(LEN(F135)=1,"0"&amp;F135,F135)))</f>
        <v>203504</v>
      </c>
      <c r="E135" s="1">
        <v>35</v>
      </c>
      <c r="F135" s="1">
        <v>4</v>
      </c>
      <c r="G135" s="1">
        <v>2</v>
      </c>
      <c r="H135" s="18">
        <f t="shared" si="1"/>
        <v>0.1</v>
      </c>
      <c r="I135" s="20" t="s">
        <v>180</v>
      </c>
      <c r="J135" s="11">
        <f>VLOOKUP($G135,经济表_方块价格积分,J$2,1)</f>
        <v>4</v>
      </c>
      <c r="K135" s="11">
        <f>VLOOKUP($G135,经济表_方块价格积分,K$2,1)</f>
        <v>4</v>
      </c>
      <c r="L135" s="11">
        <f>VLOOKUP($G135,经济表_方块价格积分,L$2,1)</f>
        <v>1</v>
      </c>
      <c r="M135" s="11">
        <f>K135*64</f>
        <v>256</v>
      </c>
      <c r="N135" s="95">
        <f>FLOOR(L135*64,1)+1</f>
        <v>65</v>
      </c>
      <c r="O135" s="71">
        <v>5</v>
      </c>
      <c r="P135" s="19" t="s">
        <v>1363</v>
      </c>
      <c r="Q135" s="11" t="str">
        <f>VLOOKUP(O135,方块表_二级标签,3,1)</f>
        <v>set:items.json image:block_5</v>
      </c>
      <c r="R135" s="11" t="str">
        <f>VLOOKUP(O135,方块表_二级标签,6,1)</f>
        <v>block_tag_5</v>
      </c>
      <c r="S135" s="30">
        <v>5</v>
      </c>
      <c r="U135" s="127" t="s">
        <v>73</v>
      </c>
      <c r="V135" s="96" t="str">
        <f>I135</f>
        <v>黄色羊毛</v>
      </c>
      <c r="W135" s="69" t="b">
        <f>IF(Y135&lt;&gt;0,COUNT($W$1:W134))</f>
        <v>0</v>
      </c>
      <c r="X135" s="69">
        <f>COUNTIF($E$3:E135,E135)</f>
        <v>5</v>
      </c>
      <c r="Y135" s="69">
        <f>IF(X135=1,E135,0)</f>
        <v>0</v>
      </c>
      <c r="Z135" s="69">
        <v>1</v>
      </c>
    </row>
    <row r="136" spans="1:26">
      <c r="A136">
        <f>ROW()-2</f>
        <v>134</v>
      </c>
      <c r="B136" s="18">
        <f>_xlfn.NUMBERVALUE(CONCATENATE(1,IF(LEN(E136)=1,"00"&amp;E136,IF(LEN(E136)=2,"0"&amp;E136,E136)),IF(LEN(F136)=1,"0"&amp;F136,F136)))</f>
        <v>103505</v>
      </c>
      <c r="C136" s="18">
        <f>_xlfn.NUMBERVALUE(CONCATENATE(O136,G136,IF(LEN(S136)=1,"0"&amp;S136,S136)))</f>
        <v>5206</v>
      </c>
      <c r="D136" s="18">
        <f>_xlfn.NUMBERVALUE(CONCATENATE(G136,IF(LEN(E136)=1,"00"&amp;E136,IF(LEN(E136)=2,"0"&amp;E136,E136)),IF(LEN(F136)=1,"0"&amp;F136,F136)))</f>
        <v>203505</v>
      </c>
      <c r="E136" s="1">
        <v>35</v>
      </c>
      <c r="F136" s="1">
        <v>5</v>
      </c>
      <c r="G136" s="1">
        <v>2</v>
      </c>
      <c r="H136" s="18">
        <f t="shared" si="1"/>
        <v>0.1</v>
      </c>
      <c r="I136" s="20" t="s">
        <v>184</v>
      </c>
      <c r="J136" s="11">
        <f>VLOOKUP($G136,经济表_方块价格积分,J$2,1)</f>
        <v>4</v>
      </c>
      <c r="K136" s="11">
        <f>VLOOKUP($G136,经济表_方块价格积分,K$2,1)</f>
        <v>4</v>
      </c>
      <c r="L136" s="11">
        <f>VLOOKUP($G136,经济表_方块价格积分,L$2,1)</f>
        <v>1</v>
      </c>
      <c r="M136" s="11">
        <f>K136*64</f>
        <v>256</v>
      </c>
      <c r="N136" s="95">
        <f>FLOOR(L136*64,1)+1</f>
        <v>65</v>
      </c>
      <c r="O136" s="71">
        <v>5</v>
      </c>
      <c r="P136" s="19" t="s">
        <v>1363</v>
      </c>
      <c r="Q136" s="11" t="str">
        <f>VLOOKUP(O136,方块表_二级标签,3,1)</f>
        <v>set:items.json image:block_5</v>
      </c>
      <c r="R136" s="11" t="str">
        <f>VLOOKUP(O136,方块表_二级标签,6,1)</f>
        <v>block_tag_5</v>
      </c>
      <c r="S136" s="30">
        <v>6</v>
      </c>
      <c r="U136" s="127" t="s">
        <v>73</v>
      </c>
      <c r="V136" s="96" t="str">
        <f>I136</f>
        <v>浅绿色羊毛</v>
      </c>
      <c r="W136" s="69" t="b">
        <f>IF(Y136&lt;&gt;0,COUNT($W$1:W135))</f>
        <v>0</v>
      </c>
      <c r="X136" s="69">
        <f>COUNTIF($E$3:E136,E136)</f>
        <v>6</v>
      </c>
      <c r="Y136" s="69">
        <f>IF(X136=1,E136,0)</f>
        <v>0</v>
      </c>
      <c r="Z136" s="69">
        <v>1</v>
      </c>
    </row>
    <row r="137" spans="1:26">
      <c r="A137">
        <f>ROW()-2</f>
        <v>135</v>
      </c>
      <c r="B137" s="18">
        <f>_xlfn.NUMBERVALUE(CONCATENATE(1,IF(LEN(E137)=1,"00"&amp;E137,IF(LEN(E137)=2,"0"&amp;E137,E137)),IF(LEN(F137)=1,"0"&amp;F137,F137)))</f>
        <v>103506</v>
      </c>
      <c r="C137" s="18">
        <f>_xlfn.NUMBERVALUE(CONCATENATE(O137,G137,IF(LEN(S137)=1,"0"&amp;S137,S137)))</f>
        <v>5207</v>
      </c>
      <c r="D137" s="18">
        <f>_xlfn.NUMBERVALUE(CONCATENATE(G137,IF(LEN(E137)=1,"00"&amp;E137,IF(LEN(E137)=2,"0"&amp;E137,E137)),IF(LEN(F137)=1,"0"&amp;F137,F137)))</f>
        <v>203506</v>
      </c>
      <c r="E137" s="1">
        <v>35</v>
      </c>
      <c r="F137" s="1">
        <v>6</v>
      </c>
      <c r="G137" s="1">
        <v>2</v>
      </c>
      <c r="H137" s="18">
        <f t="shared" si="1"/>
        <v>0.1</v>
      </c>
      <c r="I137" s="20" t="s">
        <v>188</v>
      </c>
      <c r="J137" s="11">
        <f>VLOOKUP($G137,经济表_方块价格积分,J$2,1)</f>
        <v>4</v>
      </c>
      <c r="K137" s="11">
        <f>VLOOKUP($G137,经济表_方块价格积分,K$2,1)</f>
        <v>4</v>
      </c>
      <c r="L137" s="11">
        <f>VLOOKUP($G137,经济表_方块价格积分,L$2,1)</f>
        <v>1</v>
      </c>
      <c r="M137" s="11">
        <f>K137*64</f>
        <v>256</v>
      </c>
      <c r="N137" s="95">
        <f>FLOOR(L137*64,1)+1</f>
        <v>65</v>
      </c>
      <c r="O137" s="71">
        <v>5</v>
      </c>
      <c r="P137" s="19" t="s">
        <v>1363</v>
      </c>
      <c r="Q137" s="11" t="str">
        <f>VLOOKUP(O137,方块表_二级标签,3,1)</f>
        <v>set:items.json image:block_5</v>
      </c>
      <c r="R137" s="11" t="str">
        <f>VLOOKUP(O137,方块表_二级标签,6,1)</f>
        <v>block_tag_5</v>
      </c>
      <c r="S137" s="30">
        <v>7</v>
      </c>
      <c r="U137" s="127" t="s">
        <v>73</v>
      </c>
      <c r="V137" s="96" t="str">
        <f>I137</f>
        <v>粉色羊毛</v>
      </c>
      <c r="W137" s="69" t="b">
        <f>IF(Y137&lt;&gt;0,COUNT($W$1:W136))</f>
        <v>0</v>
      </c>
      <c r="X137" s="69">
        <f>COUNTIF($E$3:E137,E137)</f>
        <v>7</v>
      </c>
      <c r="Y137" s="69">
        <f>IF(X137=1,E137,0)</f>
        <v>0</v>
      </c>
      <c r="Z137" s="69">
        <v>1</v>
      </c>
    </row>
    <row r="138" spans="1:26">
      <c r="A138">
        <f>ROW()-2</f>
        <v>136</v>
      </c>
      <c r="B138" s="18">
        <f>_xlfn.NUMBERVALUE(CONCATENATE(1,IF(LEN(E138)=1,"00"&amp;E138,IF(LEN(E138)=2,"0"&amp;E138,E138)),IF(LEN(F138)=1,"0"&amp;F138,F138)))</f>
        <v>103507</v>
      </c>
      <c r="C138" s="18">
        <f>_xlfn.NUMBERVALUE(CONCATENATE(O138,G138,IF(LEN(S138)=1,"0"&amp;S138,S138)))</f>
        <v>5208</v>
      </c>
      <c r="D138" s="18">
        <f>_xlfn.NUMBERVALUE(CONCATENATE(G138,IF(LEN(E138)=1,"00"&amp;E138,IF(LEN(E138)=2,"0"&amp;E138,E138)),IF(LEN(F138)=1,"0"&amp;F138,F138)))</f>
        <v>203507</v>
      </c>
      <c r="E138" s="1">
        <v>35</v>
      </c>
      <c r="F138" s="1">
        <v>7</v>
      </c>
      <c r="G138" s="1">
        <v>2</v>
      </c>
      <c r="H138" s="18">
        <f t="shared" si="1"/>
        <v>0.1</v>
      </c>
      <c r="I138" s="20" t="s">
        <v>192</v>
      </c>
      <c r="J138" s="11">
        <f>VLOOKUP($G138,经济表_方块价格积分,J$2,1)</f>
        <v>4</v>
      </c>
      <c r="K138" s="11">
        <f>VLOOKUP($G138,经济表_方块价格积分,K$2,1)</f>
        <v>4</v>
      </c>
      <c r="L138" s="11">
        <f>VLOOKUP($G138,经济表_方块价格积分,L$2,1)</f>
        <v>1</v>
      </c>
      <c r="M138" s="11">
        <f>K138*64</f>
        <v>256</v>
      </c>
      <c r="N138" s="95">
        <f>FLOOR(L138*64,1)+1</f>
        <v>65</v>
      </c>
      <c r="O138" s="71">
        <v>5</v>
      </c>
      <c r="P138" s="19" t="s">
        <v>1363</v>
      </c>
      <c r="Q138" s="11" t="str">
        <f>VLOOKUP(O138,方块表_二级标签,3,1)</f>
        <v>set:items.json image:block_5</v>
      </c>
      <c r="R138" s="11" t="str">
        <f>VLOOKUP(O138,方块表_二级标签,6,1)</f>
        <v>block_tag_5</v>
      </c>
      <c r="S138" s="30">
        <v>8</v>
      </c>
      <c r="U138" s="127" t="s">
        <v>73</v>
      </c>
      <c r="V138" s="96" t="str">
        <f>I138</f>
        <v>灰色羊毛</v>
      </c>
      <c r="W138" s="69" t="b">
        <f>IF(Y138&lt;&gt;0,COUNT($W$1:W137))</f>
        <v>0</v>
      </c>
      <c r="X138" s="69">
        <f>COUNTIF($E$3:E138,E138)</f>
        <v>8</v>
      </c>
      <c r="Y138" s="69">
        <f>IF(X138=1,E138,0)</f>
        <v>0</v>
      </c>
      <c r="Z138" s="69">
        <v>1</v>
      </c>
    </row>
    <row r="139" spans="1:26">
      <c r="A139">
        <f>ROW()-2</f>
        <v>137</v>
      </c>
      <c r="B139" s="18">
        <f>_xlfn.NUMBERVALUE(CONCATENATE(1,IF(LEN(E139)=1,"00"&amp;E139,IF(LEN(E139)=2,"0"&amp;E139,E139)),IF(LEN(F139)=1,"0"&amp;F139,F139)))</f>
        <v>103508</v>
      </c>
      <c r="C139" s="18">
        <f>_xlfn.NUMBERVALUE(CONCATENATE(O139,G139,IF(LEN(S139)=1,"0"&amp;S139,S139)))</f>
        <v>5209</v>
      </c>
      <c r="D139" s="18">
        <f>_xlfn.NUMBERVALUE(CONCATENATE(G139,IF(LEN(E139)=1,"00"&amp;E139,IF(LEN(E139)=2,"0"&amp;E139,E139)),IF(LEN(F139)=1,"0"&amp;F139,F139)))</f>
        <v>203508</v>
      </c>
      <c r="E139" s="1">
        <v>35</v>
      </c>
      <c r="F139" s="1">
        <v>8</v>
      </c>
      <c r="G139" s="1">
        <v>2</v>
      </c>
      <c r="H139" s="18">
        <f t="shared" si="1"/>
        <v>0.1</v>
      </c>
      <c r="I139" s="20" t="s">
        <v>196</v>
      </c>
      <c r="J139" s="11">
        <f>VLOOKUP($G139,经济表_方块价格积分,J$2,1)</f>
        <v>4</v>
      </c>
      <c r="K139" s="11">
        <f>VLOOKUP($G139,经济表_方块价格积分,K$2,1)</f>
        <v>4</v>
      </c>
      <c r="L139" s="11">
        <f>VLOOKUP($G139,经济表_方块价格积分,L$2,1)</f>
        <v>1</v>
      </c>
      <c r="M139" s="11">
        <f>K139*64</f>
        <v>256</v>
      </c>
      <c r="N139" s="95">
        <f>FLOOR(L139*64,1)+1</f>
        <v>65</v>
      </c>
      <c r="O139" s="71">
        <v>5</v>
      </c>
      <c r="P139" s="19" t="s">
        <v>1363</v>
      </c>
      <c r="Q139" s="11" t="str">
        <f>VLOOKUP(O139,方块表_二级标签,3,1)</f>
        <v>set:items.json image:block_5</v>
      </c>
      <c r="R139" s="11" t="str">
        <f>VLOOKUP(O139,方块表_二级标签,6,1)</f>
        <v>block_tag_5</v>
      </c>
      <c r="S139" s="30">
        <v>9</v>
      </c>
      <c r="U139" s="127" t="s">
        <v>73</v>
      </c>
      <c r="V139" s="96" t="str">
        <f>I139</f>
        <v>浅灰色羊毛</v>
      </c>
      <c r="W139" s="69" t="b">
        <f>IF(Y139&lt;&gt;0,COUNT($W$1:W138))</f>
        <v>0</v>
      </c>
      <c r="X139" s="69">
        <f>COUNTIF($E$3:E139,E139)</f>
        <v>9</v>
      </c>
      <c r="Y139" s="69">
        <f>IF(X139=1,E139,0)</f>
        <v>0</v>
      </c>
      <c r="Z139" s="69">
        <v>1</v>
      </c>
    </row>
    <row r="140" spans="1:26">
      <c r="A140">
        <f>ROW()-2</f>
        <v>138</v>
      </c>
      <c r="B140" s="18">
        <f>_xlfn.NUMBERVALUE(CONCATENATE(1,IF(LEN(E140)=1,"00"&amp;E140,IF(LEN(E140)=2,"0"&amp;E140,E140)),IF(LEN(F140)=1,"0"&amp;F140,F140)))</f>
        <v>103509</v>
      </c>
      <c r="C140" s="18">
        <f>_xlfn.NUMBERVALUE(CONCATENATE(O140,G140,IF(LEN(S140)=1,"0"&amp;S140,S140)))</f>
        <v>5210</v>
      </c>
      <c r="D140" s="18">
        <f>_xlfn.NUMBERVALUE(CONCATENATE(G140,IF(LEN(E140)=1,"00"&amp;E140,IF(LEN(E140)=2,"0"&amp;E140,E140)),IF(LEN(F140)=1,"0"&amp;F140,F140)))</f>
        <v>203509</v>
      </c>
      <c r="E140" s="1">
        <v>35</v>
      </c>
      <c r="F140" s="1">
        <v>9</v>
      </c>
      <c r="G140" s="1">
        <v>2</v>
      </c>
      <c r="H140" s="18">
        <f t="shared" si="1"/>
        <v>0.1</v>
      </c>
      <c r="I140" s="20" t="s">
        <v>200</v>
      </c>
      <c r="J140" s="11">
        <f>VLOOKUP($G140,经济表_方块价格积分,J$2,1)</f>
        <v>4</v>
      </c>
      <c r="K140" s="11">
        <f>VLOOKUP($G140,经济表_方块价格积分,K$2,1)</f>
        <v>4</v>
      </c>
      <c r="L140" s="11">
        <f>VLOOKUP($G140,经济表_方块价格积分,L$2,1)</f>
        <v>1</v>
      </c>
      <c r="M140" s="11">
        <f>K140*64</f>
        <v>256</v>
      </c>
      <c r="N140" s="95">
        <f>FLOOR(L140*64,1)+1</f>
        <v>65</v>
      </c>
      <c r="O140" s="71">
        <v>5</v>
      </c>
      <c r="P140" s="19" t="s">
        <v>1363</v>
      </c>
      <c r="Q140" s="11" t="str">
        <f>VLOOKUP(O140,方块表_二级标签,3,1)</f>
        <v>set:items.json image:block_5</v>
      </c>
      <c r="R140" s="11" t="str">
        <f>VLOOKUP(O140,方块表_二级标签,6,1)</f>
        <v>block_tag_5</v>
      </c>
      <c r="S140" s="30">
        <v>10</v>
      </c>
      <c r="U140" s="127" t="s">
        <v>73</v>
      </c>
      <c r="V140" s="96" t="str">
        <f>I140</f>
        <v>青色羊毛</v>
      </c>
      <c r="W140" s="69" t="b">
        <f>IF(Y140&lt;&gt;0,COUNT($W$1:W139))</f>
        <v>0</v>
      </c>
      <c r="X140" s="69">
        <f>COUNTIF($E$3:E140,E140)</f>
        <v>10</v>
      </c>
      <c r="Y140" s="69">
        <f>IF(X140=1,E140,0)</f>
        <v>0</v>
      </c>
      <c r="Z140" s="69">
        <v>1</v>
      </c>
    </row>
    <row r="141" spans="1:26">
      <c r="A141">
        <f>ROW()-2</f>
        <v>139</v>
      </c>
      <c r="B141" s="18">
        <f>_xlfn.NUMBERVALUE(CONCATENATE(1,IF(LEN(E141)=1,"00"&amp;E141,IF(LEN(E141)=2,"0"&amp;E141,E141)),IF(LEN(F141)=1,"0"&amp;F141,F141)))</f>
        <v>103510</v>
      </c>
      <c r="C141" s="18">
        <f>_xlfn.NUMBERVALUE(CONCATENATE(O141,G141,IF(LEN(S141)=1,"0"&amp;S141,S141)))</f>
        <v>5211</v>
      </c>
      <c r="D141" s="18">
        <f>_xlfn.NUMBERVALUE(CONCATENATE(G141,IF(LEN(E141)=1,"00"&amp;E141,IF(LEN(E141)=2,"0"&amp;E141,E141)),IF(LEN(F141)=1,"0"&amp;F141,F141)))</f>
        <v>203510</v>
      </c>
      <c r="E141" s="1">
        <v>35</v>
      </c>
      <c r="F141" s="1">
        <v>10</v>
      </c>
      <c r="G141" s="1">
        <v>2</v>
      </c>
      <c r="H141" s="18">
        <f t="shared" si="1"/>
        <v>0.1</v>
      </c>
      <c r="I141" s="20" t="s">
        <v>204</v>
      </c>
      <c r="J141" s="11">
        <f>VLOOKUP($G141,经济表_方块价格积分,J$2,1)</f>
        <v>4</v>
      </c>
      <c r="K141" s="11">
        <f>VLOOKUP($G141,经济表_方块价格积分,K$2,1)</f>
        <v>4</v>
      </c>
      <c r="L141" s="11">
        <f>VLOOKUP($G141,经济表_方块价格积分,L$2,1)</f>
        <v>1</v>
      </c>
      <c r="M141" s="11">
        <f>K141*64</f>
        <v>256</v>
      </c>
      <c r="N141" s="95">
        <f>FLOOR(L141*64,1)+1</f>
        <v>65</v>
      </c>
      <c r="O141" s="71">
        <v>5</v>
      </c>
      <c r="P141" s="19" t="s">
        <v>1363</v>
      </c>
      <c r="Q141" s="11" t="str">
        <f>VLOOKUP(O141,方块表_二级标签,3,1)</f>
        <v>set:items.json image:block_5</v>
      </c>
      <c r="R141" s="11" t="str">
        <f>VLOOKUP(O141,方块表_二级标签,6,1)</f>
        <v>block_tag_5</v>
      </c>
      <c r="S141" s="30">
        <v>11</v>
      </c>
      <c r="U141" s="127" t="s">
        <v>73</v>
      </c>
      <c r="V141" s="96" t="str">
        <f>I141</f>
        <v>紫色羊毛</v>
      </c>
      <c r="W141" s="69" t="b">
        <f>IF(Y141&lt;&gt;0,COUNT($W$1:W140))</f>
        <v>0</v>
      </c>
      <c r="X141" s="69">
        <f>COUNTIF($E$3:E141,E141)</f>
        <v>11</v>
      </c>
      <c r="Y141" s="69">
        <f>IF(X141=1,E141,0)</f>
        <v>0</v>
      </c>
      <c r="Z141" s="69">
        <v>1</v>
      </c>
    </row>
    <row r="142" spans="1:26">
      <c r="A142">
        <f>ROW()-2</f>
        <v>140</v>
      </c>
      <c r="B142" s="18">
        <f>_xlfn.NUMBERVALUE(CONCATENATE(1,IF(LEN(E142)=1,"00"&amp;E142,IF(LEN(E142)=2,"0"&amp;E142,E142)),IF(LEN(F142)=1,"0"&amp;F142,F142)))</f>
        <v>103511</v>
      </c>
      <c r="C142" s="18">
        <f>_xlfn.NUMBERVALUE(CONCATENATE(O142,G142,IF(LEN(S142)=1,"0"&amp;S142,S142)))</f>
        <v>5212</v>
      </c>
      <c r="D142" s="18">
        <f>_xlfn.NUMBERVALUE(CONCATENATE(G142,IF(LEN(E142)=1,"00"&amp;E142,IF(LEN(E142)=2,"0"&amp;E142,E142)),IF(LEN(F142)=1,"0"&amp;F142,F142)))</f>
        <v>203511</v>
      </c>
      <c r="E142" s="1">
        <v>35</v>
      </c>
      <c r="F142" s="1">
        <v>11</v>
      </c>
      <c r="G142" s="1">
        <v>2</v>
      </c>
      <c r="H142" s="18">
        <f t="shared" si="1"/>
        <v>0.1</v>
      </c>
      <c r="I142" s="20" t="s">
        <v>209</v>
      </c>
      <c r="J142" s="11">
        <f>VLOOKUP($G142,经济表_方块价格积分,J$2,1)</f>
        <v>4</v>
      </c>
      <c r="K142" s="11">
        <f>VLOOKUP($G142,经济表_方块价格积分,K$2,1)</f>
        <v>4</v>
      </c>
      <c r="L142" s="11">
        <f>VLOOKUP($G142,经济表_方块价格积分,L$2,1)</f>
        <v>1</v>
      </c>
      <c r="M142" s="11">
        <f>K142*64</f>
        <v>256</v>
      </c>
      <c r="N142" s="95">
        <f>FLOOR(L142*64,1)+1</f>
        <v>65</v>
      </c>
      <c r="O142" s="71">
        <v>5</v>
      </c>
      <c r="P142" s="19" t="s">
        <v>1363</v>
      </c>
      <c r="Q142" s="11" t="str">
        <f>VLOOKUP(O142,方块表_二级标签,3,1)</f>
        <v>set:items.json image:block_5</v>
      </c>
      <c r="R142" s="11" t="str">
        <f>VLOOKUP(O142,方块表_二级标签,6,1)</f>
        <v>block_tag_5</v>
      </c>
      <c r="S142" s="30">
        <v>12</v>
      </c>
      <c r="U142" s="127" t="s">
        <v>73</v>
      </c>
      <c r="V142" s="96" t="str">
        <f>I142</f>
        <v>蓝色羊毛</v>
      </c>
      <c r="W142" s="69" t="b">
        <f>IF(Y142&lt;&gt;0,COUNT($W$1:W141))</f>
        <v>0</v>
      </c>
      <c r="X142" s="69">
        <f>COUNTIF($E$3:E142,E142)</f>
        <v>12</v>
      </c>
      <c r="Y142" s="69">
        <f>IF(X142=1,E142,0)</f>
        <v>0</v>
      </c>
      <c r="Z142" s="69">
        <v>1</v>
      </c>
    </row>
    <row r="143" spans="1:26">
      <c r="A143">
        <f>ROW()-2</f>
        <v>141</v>
      </c>
      <c r="B143" s="18">
        <f>_xlfn.NUMBERVALUE(CONCATENATE(1,IF(LEN(E143)=1,"00"&amp;E143,IF(LEN(E143)=2,"0"&amp;E143,E143)),IF(LEN(F143)=1,"0"&amp;F143,F143)))</f>
        <v>103512</v>
      </c>
      <c r="C143" s="18">
        <f>_xlfn.NUMBERVALUE(CONCATENATE(O143,G143,IF(LEN(S143)=1,"0"&amp;S143,S143)))</f>
        <v>5213</v>
      </c>
      <c r="D143" s="18">
        <f>_xlfn.NUMBERVALUE(CONCATENATE(G143,IF(LEN(E143)=1,"00"&amp;E143,IF(LEN(E143)=2,"0"&amp;E143,E143)),IF(LEN(F143)=1,"0"&amp;F143,F143)))</f>
        <v>203512</v>
      </c>
      <c r="E143" s="1">
        <v>35</v>
      </c>
      <c r="F143" s="1">
        <v>12</v>
      </c>
      <c r="G143" s="1">
        <v>2</v>
      </c>
      <c r="H143" s="18">
        <f t="shared" si="1"/>
        <v>0.1</v>
      </c>
      <c r="I143" s="20" t="s">
        <v>214</v>
      </c>
      <c r="J143" s="11">
        <f>VLOOKUP($G143,经济表_方块价格积分,J$2,1)</f>
        <v>4</v>
      </c>
      <c r="K143" s="11">
        <f>VLOOKUP($G143,经济表_方块价格积分,K$2,1)</f>
        <v>4</v>
      </c>
      <c r="L143" s="11">
        <f>VLOOKUP($G143,经济表_方块价格积分,L$2,1)</f>
        <v>1</v>
      </c>
      <c r="M143" s="11">
        <f>K143*64</f>
        <v>256</v>
      </c>
      <c r="N143" s="95">
        <f>FLOOR(L143*64,1)+1</f>
        <v>65</v>
      </c>
      <c r="O143" s="71">
        <v>5</v>
      </c>
      <c r="P143" s="19" t="s">
        <v>1363</v>
      </c>
      <c r="Q143" s="11" t="str">
        <f>VLOOKUP(O143,方块表_二级标签,3,1)</f>
        <v>set:items.json image:block_5</v>
      </c>
      <c r="R143" s="11" t="str">
        <f>VLOOKUP(O143,方块表_二级标签,6,1)</f>
        <v>block_tag_5</v>
      </c>
      <c r="S143" s="30">
        <v>13</v>
      </c>
      <c r="U143" s="127" t="s">
        <v>73</v>
      </c>
      <c r="V143" s="96" t="str">
        <f>I143</f>
        <v>棕色羊毛</v>
      </c>
      <c r="W143" s="69" t="b">
        <f>IF(Y143&lt;&gt;0,COUNT($W$1:W142))</f>
        <v>0</v>
      </c>
      <c r="X143" s="69">
        <f>COUNTIF($E$3:E143,E143)</f>
        <v>13</v>
      </c>
      <c r="Y143" s="69">
        <f>IF(X143=1,E143,0)</f>
        <v>0</v>
      </c>
      <c r="Z143" s="69">
        <v>1</v>
      </c>
    </row>
    <row r="144" spans="1:26">
      <c r="A144">
        <f>ROW()-2</f>
        <v>142</v>
      </c>
      <c r="B144" s="18">
        <f>_xlfn.NUMBERVALUE(CONCATENATE(1,IF(LEN(E144)=1,"00"&amp;E144,IF(LEN(E144)=2,"0"&amp;E144,E144)),IF(LEN(F144)=1,"0"&amp;F144,F144)))</f>
        <v>103513</v>
      </c>
      <c r="C144" s="18">
        <f>_xlfn.NUMBERVALUE(CONCATENATE(O144,G144,IF(LEN(S144)=1,"0"&amp;S144,S144)))</f>
        <v>5214</v>
      </c>
      <c r="D144" s="18">
        <f>_xlfn.NUMBERVALUE(CONCATENATE(G144,IF(LEN(E144)=1,"00"&amp;E144,IF(LEN(E144)=2,"0"&amp;E144,E144)),IF(LEN(F144)=1,"0"&amp;F144,F144)))</f>
        <v>203513</v>
      </c>
      <c r="E144" s="1">
        <v>35</v>
      </c>
      <c r="F144" s="1">
        <v>13</v>
      </c>
      <c r="G144" s="1">
        <v>2</v>
      </c>
      <c r="H144" s="18">
        <f t="shared" si="1"/>
        <v>0.1</v>
      </c>
      <c r="I144" s="20" t="s">
        <v>219</v>
      </c>
      <c r="J144" s="11">
        <f>VLOOKUP($G144,经济表_方块价格积分,J$2,1)</f>
        <v>4</v>
      </c>
      <c r="K144" s="11">
        <f>VLOOKUP($G144,经济表_方块价格积分,K$2,1)</f>
        <v>4</v>
      </c>
      <c r="L144" s="11">
        <f>VLOOKUP($G144,经济表_方块价格积分,L$2,1)</f>
        <v>1</v>
      </c>
      <c r="M144" s="11">
        <f>K144*64</f>
        <v>256</v>
      </c>
      <c r="N144" s="95">
        <f>FLOOR(L144*64,1)+1</f>
        <v>65</v>
      </c>
      <c r="O144" s="71">
        <v>5</v>
      </c>
      <c r="P144" s="19" t="s">
        <v>1363</v>
      </c>
      <c r="Q144" s="11" t="str">
        <f>VLOOKUP(O144,方块表_二级标签,3,1)</f>
        <v>set:items.json image:block_5</v>
      </c>
      <c r="R144" s="11" t="str">
        <f>VLOOKUP(O144,方块表_二级标签,6,1)</f>
        <v>block_tag_5</v>
      </c>
      <c r="S144" s="30">
        <v>14</v>
      </c>
      <c r="U144" s="127" t="s">
        <v>73</v>
      </c>
      <c r="V144" s="96" t="str">
        <f>I144</f>
        <v>绿色羊毛</v>
      </c>
      <c r="W144" s="69" t="b">
        <f>IF(Y144&lt;&gt;0,COUNT($W$1:W143))</f>
        <v>0</v>
      </c>
      <c r="X144" s="69">
        <f>COUNTIF($E$3:E144,E144)</f>
        <v>14</v>
      </c>
      <c r="Y144" s="69">
        <f>IF(X144=1,E144,0)</f>
        <v>0</v>
      </c>
      <c r="Z144" s="69">
        <v>1</v>
      </c>
    </row>
    <row r="145" spans="1:26">
      <c r="A145">
        <f>ROW()-2</f>
        <v>143</v>
      </c>
      <c r="B145" s="18">
        <f>_xlfn.NUMBERVALUE(CONCATENATE(1,IF(LEN(E145)=1,"00"&amp;E145,IF(LEN(E145)=2,"0"&amp;E145,E145)),IF(LEN(F145)=1,"0"&amp;F145,F145)))</f>
        <v>103514</v>
      </c>
      <c r="C145" s="18">
        <f>_xlfn.NUMBERVALUE(CONCATENATE(O145,G145,IF(LEN(S145)=1,"0"&amp;S145,S145)))</f>
        <v>5215</v>
      </c>
      <c r="D145" s="18">
        <f>_xlfn.NUMBERVALUE(CONCATENATE(G145,IF(LEN(E145)=1,"00"&amp;E145,IF(LEN(E145)=2,"0"&amp;E145,E145)),IF(LEN(F145)=1,"0"&amp;F145,F145)))</f>
        <v>203514</v>
      </c>
      <c r="E145" s="1">
        <v>35</v>
      </c>
      <c r="F145" s="1">
        <v>14</v>
      </c>
      <c r="G145" s="1">
        <v>2</v>
      </c>
      <c r="H145" s="18">
        <f t="shared" si="1"/>
        <v>0.1</v>
      </c>
      <c r="I145" s="20" t="s">
        <v>224</v>
      </c>
      <c r="J145" s="11">
        <f>VLOOKUP($G145,经济表_方块价格积分,J$2,1)</f>
        <v>4</v>
      </c>
      <c r="K145" s="11">
        <f>VLOOKUP($G145,经济表_方块价格积分,K$2,1)</f>
        <v>4</v>
      </c>
      <c r="L145" s="11">
        <f>VLOOKUP($G145,经济表_方块价格积分,L$2,1)</f>
        <v>1</v>
      </c>
      <c r="M145" s="11">
        <f>K145*64</f>
        <v>256</v>
      </c>
      <c r="N145" s="95">
        <f>FLOOR(L145*64,1)+1</f>
        <v>65</v>
      </c>
      <c r="O145" s="71">
        <v>5</v>
      </c>
      <c r="P145" s="19" t="s">
        <v>1363</v>
      </c>
      <c r="Q145" s="11" t="str">
        <f>VLOOKUP(O145,方块表_二级标签,3,1)</f>
        <v>set:items.json image:block_5</v>
      </c>
      <c r="R145" s="11" t="str">
        <f>VLOOKUP(O145,方块表_二级标签,6,1)</f>
        <v>block_tag_5</v>
      </c>
      <c r="S145" s="30">
        <v>15</v>
      </c>
      <c r="U145" s="127" t="s">
        <v>73</v>
      </c>
      <c r="V145" s="96" t="str">
        <f>I145</f>
        <v>红色羊毛</v>
      </c>
      <c r="W145" s="69" t="b">
        <f>IF(Y145&lt;&gt;0,COUNT($W$1:W144))</f>
        <v>0</v>
      </c>
      <c r="X145" s="69">
        <f>COUNTIF($E$3:E145,E145)</f>
        <v>15</v>
      </c>
      <c r="Y145" s="69">
        <f>IF(X145=1,E145,0)</f>
        <v>0</v>
      </c>
      <c r="Z145" s="69">
        <v>1</v>
      </c>
    </row>
    <row r="146" spans="1:26">
      <c r="A146">
        <f>ROW()-2</f>
        <v>144</v>
      </c>
      <c r="B146" s="18">
        <f>_xlfn.NUMBERVALUE(CONCATENATE(1,IF(LEN(E146)=1,"00"&amp;E146,IF(LEN(E146)=2,"0"&amp;E146,E146)),IF(LEN(F146)=1,"0"&amp;F146,F146)))</f>
        <v>103515</v>
      </c>
      <c r="C146" s="18">
        <f>_xlfn.NUMBERVALUE(CONCATENATE(O146,G146,IF(LEN(S146)=1,"0"&amp;S146,S146)))</f>
        <v>5216</v>
      </c>
      <c r="D146" s="18">
        <f>_xlfn.NUMBERVALUE(CONCATENATE(G146,IF(LEN(E146)=1,"00"&amp;E146,IF(LEN(E146)=2,"0"&amp;E146,E146)),IF(LEN(F146)=1,"0"&amp;F146,F146)))</f>
        <v>203515</v>
      </c>
      <c r="E146" s="1">
        <v>35</v>
      </c>
      <c r="F146" s="1">
        <v>15</v>
      </c>
      <c r="G146" s="1">
        <v>2</v>
      </c>
      <c r="H146" s="18">
        <f t="shared" si="1"/>
        <v>0.1</v>
      </c>
      <c r="I146" s="20" t="s">
        <v>229</v>
      </c>
      <c r="J146" s="11">
        <f>VLOOKUP($G146,经济表_方块价格积分,J$2,1)</f>
        <v>4</v>
      </c>
      <c r="K146" s="11">
        <f>VLOOKUP($G146,经济表_方块价格积分,K$2,1)</f>
        <v>4</v>
      </c>
      <c r="L146" s="11">
        <f>VLOOKUP($G146,经济表_方块价格积分,L$2,1)</f>
        <v>1</v>
      </c>
      <c r="M146" s="11">
        <f>K146*64</f>
        <v>256</v>
      </c>
      <c r="N146" s="95">
        <f>FLOOR(L146*64,1)+1</f>
        <v>65</v>
      </c>
      <c r="O146" s="71">
        <v>5</v>
      </c>
      <c r="P146" s="19" t="s">
        <v>1363</v>
      </c>
      <c r="Q146" s="11" t="str">
        <f>VLOOKUP(O146,方块表_二级标签,3,1)</f>
        <v>set:items.json image:block_5</v>
      </c>
      <c r="R146" s="11" t="str">
        <f>VLOOKUP(O146,方块表_二级标签,6,1)</f>
        <v>block_tag_5</v>
      </c>
      <c r="S146" s="30">
        <v>16</v>
      </c>
      <c r="U146" s="127" t="s">
        <v>73</v>
      </c>
      <c r="V146" s="96" t="str">
        <f>I146</f>
        <v>黑色羊毛</v>
      </c>
      <c r="W146" s="69" t="b">
        <f>IF(Y146&lt;&gt;0,COUNT($W$1:W145))</f>
        <v>0</v>
      </c>
      <c r="X146" s="69">
        <f>COUNTIF($E$3:E146,E146)</f>
        <v>16</v>
      </c>
      <c r="Y146" s="69">
        <f>IF(X146=1,E146,0)</f>
        <v>0</v>
      </c>
      <c r="Z146" s="69">
        <v>1</v>
      </c>
    </row>
    <row r="147" spans="1:26">
      <c r="A147">
        <f>ROW()-2</f>
        <v>145</v>
      </c>
      <c r="B147" s="18">
        <f>_xlfn.NUMBERVALUE(CONCATENATE(1,IF(LEN(E147)=1,"00"&amp;E147,IF(LEN(E147)=2,"0"&amp;E147,E147)),IF(LEN(F147)=1,"0"&amp;F147,F147)))</f>
        <v>117100</v>
      </c>
      <c r="C147" s="18">
        <f>_xlfn.NUMBERVALUE(CONCATENATE(O147,G147,IF(LEN(S147)=1,"0"&amp;S147,S147)))</f>
        <v>5217</v>
      </c>
      <c r="D147" s="18">
        <f>_xlfn.NUMBERVALUE(CONCATENATE(G147,IF(LEN(E147)=1,"00"&amp;E147,IF(LEN(E147)=2,"0"&amp;E147,E147)),IF(LEN(F147)=1,"0"&amp;F147,F147)))</f>
        <v>217100</v>
      </c>
      <c r="E147" s="1">
        <v>171</v>
      </c>
      <c r="F147" s="1">
        <v>0</v>
      </c>
      <c r="G147" s="1">
        <v>2</v>
      </c>
      <c r="H147" s="18">
        <f t="shared" si="1"/>
        <v>0.1</v>
      </c>
      <c r="I147" s="20" t="s">
        <v>264</v>
      </c>
      <c r="J147" s="11">
        <f>VLOOKUP($G147,经济表_方块价格积分,J$2,1)</f>
        <v>4</v>
      </c>
      <c r="K147" s="11">
        <f>VLOOKUP($G147,经济表_方块价格积分,K$2,1)</f>
        <v>4</v>
      </c>
      <c r="L147" s="11">
        <f>VLOOKUP($G147,经济表_方块价格积分,L$2,1)</f>
        <v>1</v>
      </c>
      <c r="M147" s="11">
        <f>K147*64</f>
        <v>256</v>
      </c>
      <c r="N147" s="95">
        <f>FLOOR(L147*64,1)+1</f>
        <v>65</v>
      </c>
      <c r="O147" s="71">
        <v>5</v>
      </c>
      <c r="P147" s="19" t="s">
        <v>1368</v>
      </c>
      <c r="Q147" s="11" t="str">
        <f>VLOOKUP(O147,方块表_二级标签,3,1)</f>
        <v>set:items.json image:block_5</v>
      </c>
      <c r="R147" s="11" t="str">
        <f>VLOOKUP(O147,方块表_二级标签,6,1)</f>
        <v>block_tag_5</v>
      </c>
      <c r="S147" s="30">
        <v>17</v>
      </c>
      <c r="U147" s="127" t="s">
        <v>73</v>
      </c>
      <c r="V147" s="96" t="str">
        <f>I147</f>
        <v>白色地毯</v>
      </c>
      <c r="W147" s="69">
        <f>IF(Y147&lt;&gt;0,COUNT($W$1:W146))</f>
        <v>42</v>
      </c>
      <c r="X147" s="69">
        <f>COUNTIF($E$3:E147,E147)</f>
        <v>1</v>
      </c>
      <c r="Y147" s="69">
        <f>IF(X147=1,E147,0)</f>
        <v>171</v>
      </c>
      <c r="Z147" s="69">
        <v>1</v>
      </c>
    </row>
    <row r="148" spans="1:26">
      <c r="A148">
        <f>ROW()-2</f>
        <v>146</v>
      </c>
      <c r="B148" s="18">
        <f>_xlfn.NUMBERVALUE(CONCATENATE(1,IF(LEN(E148)=1,"00"&amp;E148,IF(LEN(E148)=2,"0"&amp;E148,E148)),IF(LEN(F148)=1,"0"&amp;F148,F148)))</f>
        <v>117101</v>
      </c>
      <c r="C148" s="18">
        <f>_xlfn.NUMBERVALUE(CONCATENATE(O148,G148,IF(LEN(S148)=1,"0"&amp;S148,S148)))</f>
        <v>5218</v>
      </c>
      <c r="D148" s="18">
        <f>_xlfn.NUMBERVALUE(CONCATENATE(G148,IF(LEN(E148)=1,"00"&amp;E148,IF(LEN(E148)=2,"0"&amp;E148,E148)),IF(LEN(F148)=1,"0"&amp;F148,F148)))</f>
        <v>217101</v>
      </c>
      <c r="E148" s="1">
        <v>171</v>
      </c>
      <c r="F148" s="1">
        <v>1</v>
      </c>
      <c r="G148" s="1">
        <v>2</v>
      </c>
      <c r="H148" s="18">
        <f t="shared" si="1"/>
        <v>0.1</v>
      </c>
      <c r="I148" s="20" t="s">
        <v>269</v>
      </c>
      <c r="J148" s="11">
        <f>VLOOKUP($G148,经济表_方块价格积分,J$2,1)</f>
        <v>4</v>
      </c>
      <c r="K148" s="11">
        <f>VLOOKUP($G148,经济表_方块价格积分,K$2,1)</f>
        <v>4</v>
      </c>
      <c r="L148" s="11">
        <f>VLOOKUP($G148,经济表_方块价格积分,L$2,1)</f>
        <v>1</v>
      </c>
      <c r="M148" s="11">
        <f>K148*64</f>
        <v>256</v>
      </c>
      <c r="N148" s="95">
        <f>FLOOR(L148*64,1)+1</f>
        <v>65</v>
      </c>
      <c r="O148" s="71">
        <v>5</v>
      </c>
      <c r="P148" s="19" t="s">
        <v>1368</v>
      </c>
      <c r="Q148" s="11" t="str">
        <f>VLOOKUP(O148,方块表_二级标签,3,1)</f>
        <v>set:items.json image:block_5</v>
      </c>
      <c r="R148" s="11" t="str">
        <f>VLOOKUP(O148,方块表_二级标签,6,1)</f>
        <v>block_tag_5</v>
      </c>
      <c r="S148" s="30">
        <v>18</v>
      </c>
      <c r="U148" s="127" t="s">
        <v>73</v>
      </c>
      <c r="V148" s="96" t="str">
        <f>I148</f>
        <v>橙色地毯</v>
      </c>
      <c r="W148" s="69" t="b">
        <f>IF(Y148&lt;&gt;0,COUNT($W$1:W147))</f>
        <v>0</v>
      </c>
      <c r="X148" s="69">
        <f>COUNTIF($E$3:E148,E148)</f>
        <v>2</v>
      </c>
      <c r="Y148" s="69">
        <f>IF(X148=1,E148,0)</f>
        <v>0</v>
      </c>
      <c r="Z148" s="69">
        <v>1</v>
      </c>
    </row>
    <row r="149" spans="1:26">
      <c r="A149">
        <f>ROW()-2</f>
        <v>147</v>
      </c>
      <c r="B149" s="18">
        <f>_xlfn.NUMBERVALUE(CONCATENATE(1,IF(LEN(E149)=1,"00"&amp;E149,IF(LEN(E149)=2,"0"&amp;E149,E149)),IF(LEN(F149)=1,"0"&amp;F149,F149)))</f>
        <v>117102</v>
      </c>
      <c r="C149" s="18">
        <f>_xlfn.NUMBERVALUE(CONCATENATE(O149,G149,IF(LEN(S149)=1,"0"&amp;S149,S149)))</f>
        <v>5219</v>
      </c>
      <c r="D149" s="18">
        <f>_xlfn.NUMBERVALUE(CONCATENATE(G149,IF(LEN(E149)=1,"00"&amp;E149,IF(LEN(E149)=2,"0"&amp;E149,E149)),IF(LEN(F149)=1,"0"&amp;F149,F149)))</f>
        <v>217102</v>
      </c>
      <c r="E149" s="1">
        <v>171</v>
      </c>
      <c r="F149" s="1">
        <v>2</v>
      </c>
      <c r="G149" s="1">
        <v>2</v>
      </c>
      <c r="H149" s="18">
        <f t="shared" si="1"/>
        <v>0.1</v>
      </c>
      <c r="I149" s="20" t="s">
        <v>274</v>
      </c>
      <c r="J149" s="11">
        <f>VLOOKUP($G149,经济表_方块价格积分,J$2,1)</f>
        <v>4</v>
      </c>
      <c r="K149" s="11">
        <f>VLOOKUP($G149,经济表_方块价格积分,K$2,1)</f>
        <v>4</v>
      </c>
      <c r="L149" s="11">
        <f>VLOOKUP($G149,经济表_方块价格积分,L$2,1)</f>
        <v>1</v>
      </c>
      <c r="M149" s="11">
        <f>K149*64</f>
        <v>256</v>
      </c>
      <c r="N149" s="95">
        <f>FLOOR(L149*64,1)+1</f>
        <v>65</v>
      </c>
      <c r="O149" s="71">
        <v>5</v>
      </c>
      <c r="P149" s="19" t="s">
        <v>1368</v>
      </c>
      <c r="Q149" s="11" t="str">
        <f>VLOOKUP(O149,方块表_二级标签,3,1)</f>
        <v>set:items.json image:block_5</v>
      </c>
      <c r="R149" s="11" t="str">
        <f>VLOOKUP(O149,方块表_二级标签,6,1)</f>
        <v>block_tag_5</v>
      </c>
      <c r="S149" s="30">
        <v>19</v>
      </c>
      <c r="U149" s="127" t="s">
        <v>73</v>
      </c>
      <c r="V149" s="96" t="str">
        <f>I149</f>
        <v>品红色地毯</v>
      </c>
      <c r="W149" s="69" t="b">
        <f>IF(Y149&lt;&gt;0,COUNT($W$1:W148))</f>
        <v>0</v>
      </c>
      <c r="X149" s="69">
        <f>COUNTIF($E$3:E149,E149)</f>
        <v>3</v>
      </c>
      <c r="Y149" s="69">
        <f>IF(X149=1,E149,0)</f>
        <v>0</v>
      </c>
      <c r="Z149" s="69">
        <v>1</v>
      </c>
    </row>
    <row r="150" spans="1:26">
      <c r="A150">
        <f>ROW()-2</f>
        <v>148</v>
      </c>
      <c r="B150" s="18">
        <f>_xlfn.NUMBERVALUE(CONCATENATE(1,IF(LEN(E150)=1,"00"&amp;E150,IF(LEN(E150)=2,"0"&amp;E150,E150)),IF(LEN(F150)=1,"0"&amp;F150,F150)))</f>
        <v>117103</v>
      </c>
      <c r="C150" s="18">
        <f>_xlfn.NUMBERVALUE(CONCATENATE(O150,G150,IF(LEN(S150)=1,"0"&amp;S150,S150)))</f>
        <v>5220</v>
      </c>
      <c r="D150" s="18">
        <f>_xlfn.NUMBERVALUE(CONCATENATE(G150,IF(LEN(E150)=1,"00"&amp;E150,IF(LEN(E150)=2,"0"&amp;E150,E150)),IF(LEN(F150)=1,"0"&amp;F150,F150)))</f>
        <v>217103</v>
      </c>
      <c r="E150" s="1">
        <v>171</v>
      </c>
      <c r="F150" s="1">
        <v>3</v>
      </c>
      <c r="G150" s="1">
        <v>2</v>
      </c>
      <c r="H150" s="18">
        <f t="shared" si="1"/>
        <v>0.1</v>
      </c>
      <c r="I150" s="20" t="s">
        <v>279</v>
      </c>
      <c r="J150" s="11">
        <f>VLOOKUP($G150,经济表_方块价格积分,J$2,1)</f>
        <v>4</v>
      </c>
      <c r="K150" s="11">
        <f>VLOOKUP($G150,经济表_方块价格积分,K$2,1)</f>
        <v>4</v>
      </c>
      <c r="L150" s="11">
        <f>VLOOKUP($G150,经济表_方块价格积分,L$2,1)</f>
        <v>1</v>
      </c>
      <c r="M150" s="11">
        <f>K150*64</f>
        <v>256</v>
      </c>
      <c r="N150" s="95">
        <f>FLOOR(L150*64,1)+1</f>
        <v>65</v>
      </c>
      <c r="O150" s="71">
        <v>5</v>
      </c>
      <c r="P150" s="19" t="s">
        <v>1368</v>
      </c>
      <c r="Q150" s="11" t="str">
        <f>VLOOKUP(O150,方块表_二级标签,3,1)</f>
        <v>set:items.json image:block_5</v>
      </c>
      <c r="R150" s="11" t="str">
        <f>VLOOKUP(O150,方块表_二级标签,6,1)</f>
        <v>block_tag_5</v>
      </c>
      <c r="S150" s="30">
        <v>20</v>
      </c>
      <c r="U150" s="127" t="s">
        <v>73</v>
      </c>
      <c r="V150" s="96" t="str">
        <f>I150</f>
        <v>浅蓝色地毯</v>
      </c>
      <c r="W150" s="69" t="b">
        <f>IF(Y150&lt;&gt;0,COUNT($W$1:W149))</f>
        <v>0</v>
      </c>
      <c r="X150" s="69">
        <f>COUNTIF($E$3:E150,E150)</f>
        <v>4</v>
      </c>
      <c r="Y150" s="69">
        <f>IF(X150=1,E150,0)</f>
        <v>0</v>
      </c>
      <c r="Z150" s="69">
        <v>1</v>
      </c>
    </row>
    <row r="151" spans="1:26">
      <c r="A151">
        <f>ROW()-2</f>
        <v>149</v>
      </c>
      <c r="B151" s="18">
        <f>_xlfn.NUMBERVALUE(CONCATENATE(1,IF(LEN(E151)=1,"00"&amp;E151,IF(LEN(E151)=2,"0"&amp;E151,E151)),IF(LEN(F151)=1,"0"&amp;F151,F151)))</f>
        <v>117104</v>
      </c>
      <c r="C151" s="18">
        <f>_xlfn.NUMBERVALUE(CONCATENATE(O151,G151,IF(LEN(S151)=1,"0"&amp;S151,S151)))</f>
        <v>5221</v>
      </c>
      <c r="D151" s="18">
        <f>_xlfn.NUMBERVALUE(CONCATENATE(G151,IF(LEN(E151)=1,"00"&amp;E151,IF(LEN(E151)=2,"0"&amp;E151,E151)),IF(LEN(F151)=1,"0"&amp;F151,F151)))</f>
        <v>217104</v>
      </c>
      <c r="E151" s="1">
        <v>171</v>
      </c>
      <c r="F151" s="1">
        <v>4</v>
      </c>
      <c r="G151" s="1">
        <v>2</v>
      </c>
      <c r="H151" s="18">
        <f t="shared" si="1"/>
        <v>0.1</v>
      </c>
      <c r="I151" s="20" t="s">
        <v>284</v>
      </c>
      <c r="J151" s="11">
        <f>VLOOKUP($G151,经济表_方块价格积分,J$2,1)</f>
        <v>4</v>
      </c>
      <c r="K151" s="11">
        <f>VLOOKUP($G151,经济表_方块价格积分,K$2,1)</f>
        <v>4</v>
      </c>
      <c r="L151" s="11">
        <f>VLOOKUP($G151,经济表_方块价格积分,L$2,1)</f>
        <v>1</v>
      </c>
      <c r="M151" s="11">
        <f>K151*64</f>
        <v>256</v>
      </c>
      <c r="N151" s="95">
        <f>FLOOR(L151*64,1)+1</f>
        <v>65</v>
      </c>
      <c r="O151" s="71">
        <v>5</v>
      </c>
      <c r="P151" s="19" t="s">
        <v>1368</v>
      </c>
      <c r="Q151" s="11" t="str">
        <f>VLOOKUP(O151,方块表_二级标签,3,1)</f>
        <v>set:items.json image:block_5</v>
      </c>
      <c r="R151" s="11" t="str">
        <f>VLOOKUP(O151,方块表_二级标签,6,1)</f>
        <v>block_tag_5</v>
      </c>
      <c r="S151" s="30">
        <v>21</v>
      </c>
      <c r="U151" s="127" t="s">
        <v>73</v>
      </c>
      <c r="V151" s="96" t="str">
        <f>I151</f>
        <v>黄色地毯</v>
      </c>
      <c r="W151" s="69" t="b">
        <f>IF(Y151&lt;&gt;0,COUNT($W$1:W150))</f>
        <v>0</v>
      </c>
      <c r="X151" s="69">
        <f>COUNTIF($E$3:E151,E151)</f>
        <v>5</v>
      </c>
      <c r="Y151" s="69">
        <f>IF(X151=1,E151,0)</f>
        <v>0</v>
      </c>
      <c r="Z151" s="69">
        <v>1</v>
      </c>
    </row>
    <row r="152" spans="1:26">
      <c r="A152">
        <f>ROW()-2</f>
        <v>150</v>
      </c>
      <c r="B152" s="18">
        <f>_xlfn.NUMBERVALUE(CONCATENATE(1,IF(LEN(E152)=1,"00"&amp;E152,IF(LEN(E152)=2,"0"&amp;E152,E152)),IF(LEN(F152)=1,"0"&amp;F152,F152)))</f>
        <v>117105</v>
      </c>
      <c r="C152" s="18">
        <f>_xlfn.NUMBERVALUE(CONCATENATE(O152,G152,IF(LEN(S152)=1,"0"&amp;S152,S152)))</f>
        <v>5222</v>
      </c>
      <c r="D152" s="18">
        <f>_xlfn.NUMBERVALUE(CONCATENATE(G152,IF(LEN(E152)=1,"00"&amp;E152,IF(LEN(E152)=2,"0"&amp;E152,E152)),IF(LEN(F152)=1,"0"&amp;F152,F152)))</f>
        <v>217105</v>
      </c>
      <c r="E152" s="1">
        <v>171</v>
      </c>
      <c r="F152" s="1">
        <v>5</v>
      </c>
      <c r="G152" s="1">
        <v>2</v>
      </c>
      <c r="H152" s="18">
        <f t="shared" si="1"/>
        <v>0.1</v>
      </c>
      <c r="I152" s="20" t="s">
        <v>289</v>
      </c>
      <c r="J152" s="11">
        <f>VLOOKUP($G152,经济表_方块价格积分,J$2,1)</f>
        <v>4</v>
      </c>
      <c r="K152" s="11">
        <f>VLOOKUP($G152,经济表_方块价格积分,K$2,1)</f>
        <v>4</v>
      </c>
      <c r="L152" s="11">
        <f>VLOOKUP($G152,经济表_方块价格积分,L$2,1)</f>
        <v>1</v>
      </c>
      <c r="M152" s="11">
        <f>K152*64</f>
        <v>256</v>
      </c>
      <c r="N152" s="95">
        <f>FLOOR(L152*64,1)+1</f>
        <v>65</v>
      </c>
      <c r="O152" s="71">
        <v>5</v>
      </c>
      <c r="P152" s="19" t="s">
        <v>1368</v>
      </c>
      <c r="Q152" s="11" t="str">
        <f>VLOOKUP(O152,方块表_二级标签,3,1)</f>
        <v>set:items.json image:block_5</v>
      </c>
      <c r="R152" s="11" t="str">
        <f>VLOOKUP(O152,方块表_二级标签,6,1)</f>
        <v>block_tag_5</v>
      </c>
      <c r="S152" s="30">
        <v>22</v>
      </c>
      <c r="U152" s="127" t="s">
        <v>73</v>
      </c>
      <c r="V152" s="96" t="str">
        <f>I152</f>
        <v>浅绿色地毯</v>
      </c>
      <c r="W152" s="69" t="b">
        <f>IF(Y152&lt;&gt;0,COUNT($W$1:W151))</f>
        <v>0</v>
      </c>
      <c r="X152" s="69">
        <f>COUNTIF($E$3:E152,E152)</f>
        <v>6</v>
      </c>
      <c r="Y152" s="69">
        <f>IF(X152=1,E152,0)</f>
        <v>0</v>
      </c>
      <c r="Z152" s="69">
        <v>1</v>
      </c>
    </row>
    <row r="153" spans="1:26">
      <c r="A153">
        <f>ROW()-2</f>
        <v>151</v>
      </c>
      <c r="B153" s="18">
        <f>_xlfn.NUMBERVALUE(CONCATENATE(1,IF(LEN(E153)=1,"00"&amp;E153,IF(LEN(E153)=2,"0"&amp;E153,E153)),IF(LEN(F153)=1,"0"&amp;F153,F153)))</f>
        <v>117106</v>
      </c>
      <c r="C153" s="18">
        <f>_xlfn.NUMBERVALUE(CONCATENATE(O153,G153,IF(LEN(S153)=1,"0"&amp;S153,S153)))</f>
        <v>5223</v>
      </c>
      <c r="D153" s="18">
        <f>_xlfn.NUMBERVALUE(CONCATENATE(G153,IF(LEN(E153)=1,"00"&amp;E153,IF(LEN(E153)=2,"0"&amp;E153,E153)),IF(LEN(F153)=1,"0"&amp;F153,F153)))</f>
        <v>217106</v>
      </c>
      <c r="E153" s="1">
        <v>171</v>
      </c>
      <c r="F153" s="1">
        <v>6</v>
      </c>
      <c r="G153" s="1">
        <v>2</v>
      </c>
      <c r="H153" s="18">
        <f t="shared" si="1"/>
        <v>0.1</v>
      </c>
      <c r="I153" s="20" t="s">
        <v>294</v>
      </c>
      <c r="J153" s="11">
        <f>VLOOKUP($G153,经济表_方块价格积分,J$2,1)</f>
        <v>4</v>
      </c>
      <c r="K153" s="11">
        <f>VLOOKUP($G153,经济表_方块价格积分,K$2,1)</f>
        <v>4</v>
      </c>
      <c r="L153" s="11">
        <f>VLOOKUP($G153,经济表_方块价格积分,L$2,1)</f>
        <v>1</v>
      </c>
      <c r="M153" s="11">
        <f>K153*64</f>
        <v>256</v>
      </c>
      <c r="N153" s="95">
        <f>FLOOR(L153*64,1)+1</f>
        <v>65</v>
      </c>
      <c r="O153" s="71">
        <v>5</v>
      </c>
      <c r="P153" s="19" t="s">
        <v>1368</v>
      </c>
      <c r="Q153" s="11" t="str">
        <f>VLOOKUP(O153,方块表_二级标签,3,1)</f>
        <v>set:items.json image:block_5</v>
      </c>
      <c r="R153" s="11" t="str">
        <f>VLOOKUP(O153,方块表_二级标签,6,1)</f>
        <v>block_tag_5</v>
      </c>
      <c r="S153" s="30">
        <v>23</v>
      </c>
      <c r="U153" s="127" t="s">
        <v>73</v>
      </c>
      <c r="V153" s="96" t="str">
        <f>I153</f>
        <v>粉色地毯</v>
      </c>
      <c r="W153" s="69" t="b">
        <f>IF(Y153&lt;&gt;0,COUNT($W$1:W152))</f>
        <v>0</v>
      </c>
      <c r="X153" s="69">
        <f>COUNTIF($E$3:E153,E153)</f>
        <v>7</v>
      </c>
      <c r="Y153" s="69">
        <f>IF(X153=1,E153,0)</f>
        <v>0</v>
      </c>
      <c r="Z153" s="69">
        <v>1</v>
      </c>
    </row>
    <row r="154" spans="1:26">
      <c r="A154">
        <f>ROW()-2</f>
        <v>152</v>
      </c>
      <c r="B154" s="18">
        <f>_xlfn.NUMBERVALUE(CONCATENATE(1,IF(LEN(E154)=1,"00"&amp;E154,IF(LEN(E154)=2,"0"&amp;E154,E154)),IF(LEN(F154)=1,"0"&amp;F154,F154)))</f>
        <v>117107</v>
      </c>
      <c r="C154" s="18">
        <f>_xlfn.NUMBERVALUE(CONCATENATE(O154,G154,IF(LEN(S154)=1,"0"&amp;S154,S154)))</f>
        <v>5224</v>
      </c>
      <c r="D154" s="18">
        <f>_xlfn.NUMBERVALUE(CONCATENATE(G154,IF(LEN(E154)=1,"00"&amp;E154,IF(LEN(E154)=2,"0"&amp;E154,E154)),IF(LEN(F154)=1,"0"&amp;F154,F154)))</f>
        <v>217107</v>
      </c>
      <c r="E154" s="1">
        <v>171</v>
      </c>
      <c r="F154" s="1">
        <v>7</v>
      </c>
      <c r="G154" s="1">
        <v>2</v>
      </c>
      <c r="H154" s="18">
        <f t="shared" si="1"/>
        <v>0.1</v>
      </c>
      <c r="I154" s="20" t="s">
        <v>299</v>
      </c>
      <c r="J154" s="11">
        <f>VLOOKUP($G154,经济表_方块价格积分,J$2,1)</f>
        <v>4</v>
      </c>
      <c r="K154" s="11">
        <f>VLOOKUP($G154,经济表_方块价格积分,K$2,1)</f>
        <v>4</v>
      </c>
      <c r="L154" s="11">
        <f>VLOOKUP($G154,经济表_方块价格积分,L$2,1)</f>
        <v>1</v>
      </c>
      <c r="M154" s="11">
        <f>K154*64</f>
        <v>256</v>
      </c>
      <c r="N154" s="95">
        <f>FLOOR(L154*64,1)+1</f>
        <v>65</v>
      </c>
      <c r="O154" s="71">
        <v>5</v>
      </c>
      <c r="P154" s="19" t="s">
        <v>1368</v>
      </c>
      <c r="Q154" s="11" t="str">
        <f>VLOOKUP(O154,方块表_二级标签,3,1)</f>
        <v>set:items.json image:block_5</v>
      </c>
      <c r="R154" s="11" t="str">
        <f>VLOOKUP(O154,方块表_二级标签,6,1)</f>
        <v>block_tag_5</v>
      </c>
      <c r="S154" s="30">
        <v>24</v>
      </c>
      <c r="U154" s="127" t="s">
        <v>73</v>
      </c>
      <c r="V154" s="96" t="str">
        <f>I154</f>
        <v>灰色地毯</v>
      </c>
      <c r="W154" s="69" t="b">
        <f>IF(Y154&lt;&gt;0,COUNT($W$1:W153))</f>
        <v>0</v>
      </c>
      <c r="X154" s="69">
        <f>COUNTIF($E$3:E154,E154)</f>
        <v>8</v>
      </c>
      <c r="Y154" s="69">
        <f>IF(X154=1,E154,0)</f>
        <v>0</v>
      </c>
      <c r="Z154" s="69">
        <v>1</v>
      </c>
    </row>
    <row r="155" spans="1:26">
      <c r="A155">
        <f>ROW()-2</f>
        <v>153</v>
      </c>
      <c r="B155" s="18">
        <f>_xlfn.NUMBERVALUE(CONCATENATE(1,IF(LEN(E155)=1,"00"&amp;E155,IF(LEN(E155)=2,"0"&amp;E155,E155)),IF(LEN(F155)=1,"0"&amp;F155,F155)))</f>
        <v>117108</v>
      </c>
      <c r="C155" s="18">
        <f>_xlfn.NUMBERVALUE(CONCATENATE(O155,G155,IF(LEN(S155)=1,"0"&amp;S155,S155)))</f>
        <v>5225</v>
      </c>
      <c r="D155" s="18">
        <f>_xlfn.NUMBERVALUE(CONCATENATE(G155,IF(LEN(E155)=1,"00"&amp;E155,IF(LEN(E155)=2,"0"&amp;E155,E155)),IF(LEN(F155)=1,"0"&amp;F155,F155)))</f>
        <v>217108</v>
      </c>
      <c r="E155" s="1">
        <v>171</v>
      </c>
      <c r="F155" s="1">
        <v>8</v>
      </c>
      <c r="G155" s="1">
        <v>2</v>
      </c>
      <c r="H155" s="18">
        <f t="shared" si="1"/>
        <v>0.1</v>
      </c>
      <c r="I155" s="20" t="s">
        <v>304</v>
      </c>
      <c r="J155" s="11">
        <f>VLOOKUP($G155,经济表_方块价格积分,J$2,1)</f>
        <v>4</v>
      </c>
      <c r="K155" s="11">
        <f>VLOOKUP($G155,经济表_方块价格积分,K$2,1)</f>
        <v>4</v>
      </c>
      <c r="L155" s="11">
        <f>VLOOKUP($G155,经济表_方块价格积分,L$2,1)</f>
        <v>1</v>
      </c>
      <c r="M155" s="11">
        <f>K155*64</f>
        <v>256</v>
      </c>
      <c r="N155" s="95">
        <f>FLOOR(L155*64,1)+1</f>
        <v>65</v>
      </c>
      <c r="O155" s="71">
        <v>5</v>
      </c>
      <c r="P155" s="19" t="s">
        <v>1368</v>
      </c>
      <c r="Q155" s="11" t="str">
        <f>VLOOKUP(O155,方块表_二级标签,3,1)</f>
        <v>set:items.json image:block_5</v>
      </c>
      <c r="R155" s="11" t="str">
        <f>VLOOKUP(O155,方块表_二级标签,6,1)</f>
        <v>block_tag_5</v>
      </c>
      <c r="S155" s="30">
        <v>25</v>
      </c>
      <c r="U155" s="127" t="s">
        <v>73</v>
      </c>
      <c r="V155" s="96" t="str">
        <f>I155</f>
        <v>浅灰色地毯</v>
      </c>
      <c r="W155" s="69" t="b">
        <f>IF(Y155&lt;&gt;0,COUNT($W$1:W154))</f>
        <v>0</v>
      </c>
      <c r="X155" s="69">
        <f>COUNTIF($E$3:E155,E155)</f>
        <v>9</v>
      </c>
      <c r="Y155" s="69">
        <f>IF(X155=1,E155,0)</f>
        <v>0</v>
      </c>
      <c r="Z155" s="69">
        <v>1</v>
      </c>
    </row>
    <row r="156" spans="1:26">
      <c r="A156">
        <f>ROW()-2</f>
        <v>154</v>
      </c>
      <c r="B156" s="18">
        <f>_xlfn.NUMBERVALUE(CONCATENATE(1,IF(LEN(E156)=1,"00"&amp;E156,IF(LEN(E156)=2,"0"&amp;E156,E156)),IF(LEN(F156)=1,"0"&amp;F156,F156)))</f>
        <v>117109</v>
      </c>
      <c r="C156" s="18">
        <f>_xlfn.NUMBERVALUE(CONCATENATE(O156,G156,IF(LEN(S156)=1,"0"&amp;S156,S156)))</f>
        <v>5226</v>
      </c>
      <c r="D156" s="18">
        <f>_xlfn.NUMBERVALUE(CONCATENATE(G156,IF(LEN(E156)=1,"00"&amp;E156,IF(LEN(E156)=2,"0"&amp;E156,E156)),IF(LEN(F156)=1,"0"&amp;F156,F156)))</f>
        <v>217109</v>
      </c>
      <c r="E156" s="1">
        <v>171</v>
      </c>
      <c r="F156" s="1">
        <v>9</v>
      </c>
      <c r="G156" s="1">
        <v>2</v>
      </c>
      <c r="H156" s="18">
        <f t="shared" si="1"/>
        <v>0.1</v>
      </c>
      <c r="I156" s="20" t="s">
        <v>309</v>
      </c>
      <c r="J156" s="11">
        <f>VLOOKUP($G156,经济表_方块价格积分,J$2,1)</f>
        <v>4</v>
      </c>
      <c r="K156" s="11">
        <f>VLOOKUP($G156,经济表_方块价格积分,K$2,1)</f>
        <v>4</v>
      </c>
      <c r="L156" s="11">
        <f>VLOOKUP($G156,经济表_方块价格积分,L$2,1)</f>
        <v>1</v>
      </c>
      <c r="M156" s="11">
        <f>K156*64</f>
        <v>256</v>
      </c>
      <c r="N156" s="95">
        <f>FLOOR(L156*64,1)+1</f>
        <v>65</v>
      </c>
      <c r="O156" s="71">
        <v>5</v>
      </c>
      <c r="P156" s="19" t="s">
        <v>1368</v>
      </c>
      <c r="Q156" s="11" t="str">
        <f>VLOOKUP(O156,方块表_二级标签,3,1)</f>
        <v>set:items.json image:block_5</v>
      </c>
      <c r="R156" s="11" t="str">
        <f>VLOOKUP(O156,方块表_二级标签,6,1)</f>
        <v>block_tag_5</v>
      </c>
      <c r="S156" s="30">
        <v>26</v>
      </c>
      <c r="U156" s="127" t="s">
        <v>73</v>
      </c>
      <c r="V156" s="96" t="str">
        <f>I156</f>
        <v>青色地毯</v>
      </c>
      <c r="W156" s="69" t="b">
        <f>IF(Y156&lt;&gt;0,COUNT($W$1:W155))</f>
        <v>0</v>
      </c>
      <c r="X156" s="69">
        <f>COUNTIF($E$3:E156,E156)</f>
        <v>10</v>
      </c>
      <c r="Y156" s="69">
        <f>IF(X156=1,E156,0)</f>
        <v>0</v>
      </c>
      <c r="Z156" s="69">
        <v>1</v>
      </c>
    </row>
    <row r="157" spans="1:26">
      <c r="A157">
        <f>ROW()-2</f>
        <v>155</v>
      </c>
      <c r="B157" s="18">
        <f>_xlfn.NUMBERVALUE(CONCATENATE(1,IF(LEN(E157)=1,"00"&amp;E157,IF(LEN(E157)=2,"0"&amp;E157,E157)),IF(LEN(F157)=1,"0"&amp;F157,F157)))</f>
        <v>117110</v>
      </c>
      <c r="C157" s="18">
        <f>_xlfn.NUMBERVALUE(CONCATENATE(O157,G157,IF(LEN(S157)=1,"0"&amp;S157,S157)))</f>
        <v>5227</v>
      </c>
      <c r="D157" s="18">
        <f>_xlfn.NUMBERVALUE(CONCATENATE(G157,IF(LEN(E157)=1,"00"&amp;E157,IF(LEN(E157)=2,"0"&amp;E157,E157)),IF(LEN(F157)=1,"0"&amp;F157,F157)))</f>
        <v>217110</v>
      </c>
      <c r="E157" s="1">
        <v>171</v>
      </c>
      <c r="F157" s="1">
        <v>10</v>
      </c>
      <c r="G157" s="1">
        <v>2</v>
      </c>
      <c r="H157" s="18">
        <f t="shared" si="1"/>
        <v>0.1</v>
      </c>
      <c r="I157" s="20" t="s">
        <v>314</v>
      </c>
      <c r="J157" s="11">
        <f>VLOOKUP($G157,经济表_方块价格积分,J$2,1)</f>
        <v>4</v>
      </c>
      <c r="K157" s="11">
        <f>VLOOKUP($G157,经济表_方块价格积分,K$2,1)</f>
        <v>4</v>
      </c>
      <c r="L157" s="11">
        <f>VLOOKUP($G157,经济表_方块价格积分,L$2,1)</f>
        <v>1</v>
      </c>
      <c r="M157" s="11">
        <f>K157*64</f>
        <v>256</v>
      </c>
      <c r="N157" s="95">
        <f>FLOOR(L157*64,1)+1</f>
        <v>65</v>
      </c>
      <c r="O157" s="71">
        <v>5</v>
      </c>
      <c r="P157" s="19" t="s">
        <v>1368</v>
      </c>
      <c r="Q157" s="11" t="str">
        <f>VLOOKUP(O157,方块表_二级标签,3,1)</f>
        <v>set:items.json image:block_5</v>
      </c>
      <c r="R157" s="11" t="str">
        <f>VLOOKUP(O157,方块表_二级标签,6,1)</f>
        <v>block_tag_5</v>
      </c>
      <c r="S157" s="30">
        <v>27</v>
      </c>
      <c r="U157" s="127" t="s">
        <v>73</v>
      </c>
      <c r="V157" s="96" t="str">
        <f>I157</f>
        <v>紫色地毯</v>
      </c>
      <c r="W157" s="69" t="b">
        <f>IF(Y157&lt;&gt;0,COUNT($W$1:W156))</f>
        <v>0</v>
      </c>
      <c r="X157" s="69">
        <f>COUNTIF($E$3:E157,E157)</f>
        <v>11</v>
      </c>
      <c r="Y157" s="69">
        <f>IF(X157=1,E157,0)</f>
        <v>0</v>
      </c>
      <c r="Z157" s="69">
        <v>1</v>
      </c>
    </row>
    <row r="158" spans="1:26">
      <c r="A158">
        <f>ROW()-2</f>
        <v>156</v>
      </c>
      <c r="B158" s="18">
        <f>_xlfn.NUMBERVALUE(CONCATENATE(1,IF(LEN(E158)=1,"00"&amp;E158,IF(LEN(E158)=2,"0"&amp;E158,E158)),IF(LEN(F158)=1,"0"&amp;F158,F158)))</f>
        <v>117111</v>
      </c>
      <c r="C158" s="18">
        <f>_xlfn.NUMBERVALUE(CONCATENATE(O158,G158,IF(LEN(S158)=1,"0"&amp;S158,S158)))</f>
        <v>5228</v>
      </c>
      <c r="D158" s="18">
        <f>_xlfn.NUMBERVALUE(CONCATENATE(G158,IF(LEN(E158)=1,"00"&amp;E158,IF(LEN(E158)=2,"0"&amp;E158,E158)),IF(LEN(F158)=1,"0"&amp;F158,F158)))</f>
        <v>217111</v>
      </c>
      <c r="E158" s="1">
        <v>171</v>
      </c>
      <c r="F158" s="1">
        <v>11</v>
      </c>
      <c r="G158" s="1">
        <v>2</v>
      </c>
      <c r="H158" s="18">
        <f t="shared" si="1"/>
        <v>0.1</v>
      </c>
      <c r="I158" s="20" t="s">
        <v>318</v>
      </c>
      <c r="J158" s="11">
        <f>VLOOKUP($G158,经济表_方块价格积分,J$2,1)</f>
        <v>4</v>
      </c>
      <c r="K158" s="11">
        <f>VLOOKUP($G158,经济表_方块价格积分,K$2,1)</f>
        <v>4</v>
      </c>
      <c r="L158" s="11">
        <f>VLOOKUP($G158,经济表_方块价格积分,L$2,1)</f>
        <v>1</v>
      </c>
      <c r="M158" s="11">
        <f>K158*64</f>
        <v>256</v>
      </c>
      <c r="N158" s="95">
        <f>FLOOR(L158*64,1)+1</f>
        <v>65</v>
      </c>
      <c r="O158" s="71">
        <v>5</v>
      </c>
      <c r="P158" s="19" t="s">
        <v>1368</v>
      </c>
      <c r="Q158" s="11" t="str">
        <f>VLOOKUP(O158,方块表_二级标签,3,1)</f>
        <v>set:items.json image:block_5</v>
      </c>
      <c r="R158" s="11" t="str">
        <f>VLOOKUP(O158,方块表_二级标签,6,1)</f>
        <v>block_tag_5</v>
      </c>
      <c r="S158" s="30">
        <v>28</v>
      </c>
      <c r="U158" s="127" t="s">
        <v>73</v>
      </c>
      <c r="V158" s="96" t="str">
        <f>I158</f>
        <v>蓝色地毯</v>
      </c>
      <c r="W158" s="69" t="b">
        <f>IF(Y158&lt;&gt;0,COUNT($W$1:W157))</f>
        <v>0</v>
      </c>
      <c r="X158" s="69">
        <f>COUNTIF($E$3:E158,E158)</f>
        <v>12</v>
      </c>
      <c r="Y158" s="69">
        <f>IF(X158=1,E158,0)</f>
        <v>0</v>
      </c>
      <c r="Z158" s="69">
        <v>1</v>
      </c>
    </row>
    <row r="159" spans="1:26">
      <c r="A159">
        <f>ROW()-2</f>
        <v>157</v>
      </c>
      <c r="B159" s="18">
        <f>_xlfn.NUMBERVALUE(CONCATENATE(1,IF(LEN(E159)=1,"00"&amp;E159,IF(LEN(E159)=2,"0"&amp;E159,E159)),IF(LEN(F159)=1,"0"&amp;F159,F159)))</f>
        <v>117112</v>
      </c>
      <c r="C159" s="18">
        <f>_xlfn.NUMBERVALUE(CONCATENATE(O159,G159,IF(LEN(S159)=1,"0"&amp;S159,S159)))</f>
        <v>5229</v>
      </c>
      <c r="D159" s="18">
        <f>_xlfn.NUMBERVALUE(CONCATENATE(G159,IF(LEN(E159)=1,"00"&amp;E159,IF(LEN(E159)=2,"0"&amp;E159,E159)),IF(LEN(F159)=1,"0"&amp;F159,F159)))</f>
        <v>217112</v>
      </c>
      <c r="E159" s="1">
        <v>171</v>
      </c>
      <c r="F159" s="1">
        <v>12</v>
      </c>
      <c r="G159" s="1">
        <v>2</v>
      </c>
      <c r="H159" s="18">
        <f t="shared" ref="H159:H187" si="2">$H$2</f>
        <v>0.1</v>
      </c>
      <c r="I159" s="20" t="s">
        <v>323</v>
      </c>
      <c r="J159" s="11">
        <f>VLOOKUP($G159,经济表_方块价格积分,J$2,1)</f>
        <v>4</v>
      </c>
      <c r="K159" s="11">
        <f>VLOOKUP($G159,经济表_方块价格积分,K$2,1)</f>
        <v>4</v>
      </c>
      <c r="L159" s="11">
        <f>VLOOKUP($G159,经济表_方块价格积分,L$2,1)</f>
        <v>1</v>
      </c>
      <c r="M159" s="11">
        <f>K159*64</f>
        <v>256</v>
      </c>
      <c r="N159" s="95">
        <f>FLOOR(L159*64,1)+1</f>
        <v>65</v>
      </c>
      <c r="O159" s="71">
        <v>5</v>
      </c>
      <c r="P159" s="19" t="s">
        <v>1368</v>
      </c>
      <c r="Q159" s="11" t="str">
        <f>VLOOKUP(O159,方块表_二级标签,3,1)</f>
        <v>set:items.json image:block_5</v>
      </c>
      <c r="R159" s="11" t="str">
        <f>VLOOKUP(O159,方块表_二级标签,6,1)</f>
        <v>block_tag_5</v>
      </c>
      <c r="S159" s="30">
        <v>29</v>
      </c>
      <c r="U159" s="127" t="s">
        <v>73</v>
      </c>
      <c r="V159" s="96" t="str">
        <f>I159</f>
        <v>棕色地毯</v>
      </c>
      <c r="W159" s="69" t="b">
        <f>IF(Y159&lt;&gt;0,COUNT($W$1:W158))</f>
        <v>0</v>
      </c>
      <c r="X159" s="69">
        <f>COUNTIF($E$3:E159,E159)</f>
        <v>13</v>
      </c>
      <c r="Y159" s="69">
        <f>IF(X159=1,E159,0)</f>
        <v>0</v>
      </c>
      <c r="Z159" s="69">
        <v>1</v>
      </c>
    </row>
    <row r="160" spans="1:26">
      <c r="A160">
        <f>ROW()-2</f>
        <v>158</v>
      </c>
      <c r="B160" s="18">
        <f>_xlfn.NUMBERVALUE(CONCATENATE(1,IF(LEN(E160)=1,"00"&amp;E160,IF(LEN(E160)=2,"0"&amp;E160,E160)),IF(LEN(F160)=1,"0"&amp;F160,F160)))</f>
        <v>117113</v>
      </c>
      <c r="C160" s="18">
        <f>_xlfn.NUMBERVALUE(CONCATENATE(O160,G160,IF(LEN(S160)=1,"0"&amp;S160,S160)))</f>
        <v>5230</v>
      </c>
      <c r="D160" s="18">
        <f>_xlfn.NUMBERVALUE(CONCATENATE(G160,IF(LEN(E160)=1,"00"&amp;E160,IF(LEN(E160)=2,"0"&amp;E160,E160)),IF(LEN(F160)=1,"0"&amp;F160,F160)))</f>
        <v>217113</v>
      </c>
      <c r="E160" s="1">
        <v>171</v>
      </c>
      <c r="F160" s="1">
        <v>13</v>
      </c>
      <c r="G160" s="1">
        <v>2</v>
      </c>
      <c r="H160" s="18">
        <f t="shared" si="2"/>
        <v>0.1</v>
      </c>
      <c r="I160" s="20" t="s">
        <v>328</v>
      </c>
      <c r="J160" s="11">
        <f>VLOOKUP($G160,经济表_方块价格积分,J$2,1)</f>
        <v>4</v>
      </c>
      <c r="K160" s="11">
        <f>VLOOKUP($G160,经济表_方块价格积分,K$2,1)</f>
        <v>4</v>
      </c>
      <c r="L160" s="11">
        <f>VLOOKUP($G160,经济表_方块价格积分,L$2,1)</f>
        <v>1</v>
      </c>
      <c r="M160" s="11">
        <f>K160*64</f>
        <v>256</v>
      </c>
      <c r="N160" s="95">
        <f>FLOOR(L160*64,1)+1</f>
        <v>65</v>
      </c>
      <c r="O160" s="71">
        <v>5</v>
      </c>
      <c r="P160" s="19" t="s">
        <v>1368</v>
      </c>
      <c r="Q160" s="11" t="str">
        <f>VLOOKUP(O160,方块表_二级标签,3,1)</f>
        <v>set:items.json image:block_5</v>
      </c>
      <c r="R160" s="11" t="str">
        <f>VLOOKUP(O160,方块表_二级标签,6,1)</f>
        <v>block_tag_5</v>
      </c>
      <c r="S160" s="30">
        <v>30</v>
      </c>
      <c r="U160" s="127" t="s">
        <v>73</v>
      </c>
      <c r="V160" s="96" t="str">
        <f>I160</f>
        <v>绿色地毯</v>
      </c>
      <c r="W160" s="69" t="b">
        <f>IF(Y160&lt;&gt;0,COUNT($W$1:W159))</f>
        <v>0</v>
      </c>
      <c r="X160" s="69">
        <f>COUNTIF($E$3:E160,E160)</f>
        <v>14</v>
      </c>
      <c r="Y160" s="69">
        <f>IF(X160=1,E160,0)</f>
        <v>0</v>
      </c>
      <c r="Z160" s="69">
        <v>1</v>
      </c>
    </row>
    <row r="161" spans="1:26">
      <c r="A161">
        <f>ROW()-2</f>
        <v>159</v>
      </c>
      <c r="B161" s="18">
        <f>_xlfn.NUMBERVALUE(CONCATENATE(1,IF(LEN(E161)=1,"00"&amp;E161,IF(LEN(E161)=2,"0"&amp;E161,E161)),IF(LEN(F161)=1,"0"&amp;F161,F161)))</f>
        <v>117114</v>
      </c>
      <c r="C161" s="18">
        <f>_xlfn.NUMBERVALUE(CONCATENATE(O161,G161,IF(LEN(S161)=1,"0"&amp;S161,S161)))</f>
        <v>5231</v>
      </c>
      <c r="D161" s="18">
        <f>_xlfn.NUMBERVALUE(CONCATENATE(G161,IF(LEN(E161)=1,"00"&amp;E161,IF(LEN(E161)=2,"0"&amp;E161,E161)),IF(LEN(F161)=1,"0"&amp;F161,F161)))</f>
        <v>217114</v>
      </c>
      <c r="E161" s="1">
        <v>171</v>
      </c>
      <c r="F161" s="1">
        <v>14</v>
      </c>
      <c r="G161" s="1">
        <v>2</v>
      </c>
      <c r="H161" s="18">
        <f t="shared" si="2"/>
        <v>0.1</v>
      </c>
      <c r="I161" s="20" t="s">
        <v>333</v>
      </c>
      <c r="J161" s="11">
        <f>VLOOKUP($G161,经济表_方块价格积分,J$2,1)</f>
        <v>4</v>
      </c>
      <c r="K161" s="11">
        <f>VLOOKUP($G161,经济表_方块价格积分,K$2,1)</f>
        <v>4</v>
      </c>
      <c r="L161" s="11">
        <f>VLOOKUP($G161,经济表_方块价格积分,L$2,1)</f>
        <v>1</v>
      </c>
      <c r="M161" s="11">
        <f>K161*64</f>
        <v>256</v>
      </c>
      <c r="N161" s="95">
        <f>FLOOR(L161*64,1)+1</f>
        <v>65</v>
      </c>
      <c r="O161" s="71">
        <v>5</v>
      </c>
      <c r="P161" s="19" t="s">
        <v>1368</v>
      </c>
      <c r="Q161" s="11" t="str">
        <f>VLOOKUP(O161,方块表_二级标签,3,1)</f>
        <v>set:items.json image:block_5</v>
      </c>
      <c r="R161" s="11" t="str">
        <f>VLOOKUP(O161,方块表_二级标签,6,1)</f>
        <v>block_tag_5</v>
      </c>
      <c r="S161" s="30">
        <v>31</v>
      </c>
      <c r="U161" s="127" t="s">
        <v>73</v>
      </c>
      <c r="V161" s="96" t="str">
        <f>I161</f>
        <v>红色地毯</v>
      </c>
      <c r="W161" s="69" t="b">
        <f>IF(Y161&lt;&gt;0,COUNT($W$1:W160))</f>
        <v>0</v>
      </c>
      <c r="X161" s="69">
        <f>COUNTIF($E$3:E161,E161)</f>
        <v>15</v>
      </c>
      <c r="Y161" s="69">
        <f>IF(X161=1,E161,0)</f>
        <v>0</v>
      </c>
      <c r="Z161" s="69">
        <v>1</v>
      </c>
    </row>
    <row r="162" spans="1:26">
      <c r="A162">
        <f>ROW()-2</f>
        <v>160</v>
      </c>
      <c r="B162" s="18">
        <f>_xlfn.NUMBERVALUE(CONCATENATE(1,IF(LEN(E162)=1,"00"&amp;E162,IF(LEN(E162)=2,"0"&amp;E162,E162)),IF(LEN(F162)=1,"0"&amp;F162,F162)))</f>
        <v>117115</v>
      </c>
      <c r="C162" s="18">
        <f>_xlfn.NUMBERVALUE(CONCATENATE(O162,G162,IF(LEN(S162)=1,"0"&amp;S162,S162)))</f>
        <v>5232</v>
      </c>
      <c r="D162" s="18">
        <f>_xlfn.NUMBERVALUE(CONCATENATE(G162,IF(LEN(E162)=1,"00"&amp;E162,IF(LEN(E162)=2,"0"&amp;E162,E162)),IF(LEN(F162)=1,"0"&amp;F162,F162)))</f>
        <v>217115</v>
      </c>
      <c r="E162" s="1">
        <v>171</v>
      </c>
      <c r="F162" s="1">
        <v>15</v>
      </c>
      <c r="G162" s="1">
        <v>2</v>
      </c>
      <c r="H162" s="18">
        <f t="shared" si="2"/>
        <v>0.1</v>
      </c>
      <c r="I162" s="20" t="s">
        <v>338</v>
      </c>
      <c r="J162" s="11">
        <f>VLOOKUP($G162,经济表_方块价格积分,J$2,1)</f>
        <v>4</v>
      </c>
      <c r="K162" s="11">
        <f>VLOOKUP($G162,经济表_方块价格积分,K$2,1)</f>
        <v>4</v>
      </c>
      <c r="L162" s="11">
        <f>VLOOKUP($G162,经济表_方块价格积分,L$2,1)</f>
        <v>1</v>
      </c>
      <c r="M162" s="11">
        <f>K162*64</f>
        <v>256</v>
      </c>
      <c r="N162" s="95">
        <f>FLOOR(L162*64,1)+1</f>
        <v>65</v>
      </c>
      <c r="O162" s="71">
        <v>5</v>
      </c>
      <c r="P162" s="19" t="s">
        <v>1368</v>
      </c>
      <c r="Q162" s="11" t="str">
        <f>VLOOKUP(O162,方块表_二级标签,3,1)</f>
        <v>set:items.json image:block_5</v>
      </c>
      <c r="R162" s="11" t="str">
        <f>VLOOKUP(O162,方块表_二级标签,6,1)</f>
        <v>block_tag_5</v>
      </c>
      <c r="S162" s="30">
        <v>32</v>
      </c>
      <c r="U162" s="127" t="s">
        <v>73</v>
      </c>
      <c r="V162" s="96" t="str">
        <f>I162</f>
        <v>黑色地毯</v>
      </c>
      <c r="W162" s="69" t="b">
        <f>IF(Y162&lt;&gt;0,COUNT($W$1:W161))</f>
        <v>0</v>
      </c>
      <c r="X162" s="69">
        <f>COUNTIF($E$3:E162,E162)</f>
        <v>16</v>
      </c>
      <c r="Y162" s="69">
        <f>IF(X162=1,E162,0)</f>
        <v>0</v>
      </c>
      <c r="Z162" s="69">
        <v>1</v>
      </c>
    </row>
    <row r="163" spans="1:26">
      <c r="A163">
        <f>ROW()-2</f>
        <v>161</v>
      </c>
      <c r="B163" s="18">
        <f>_xlfn.NUMBERVALUE(CONCATENATE(1,IF(LEN(E163)=1,"00"&amp;E163,IF(LEN(E163)=2,"0"&amp;E163,E163)),IF(LEN(F163)=1,"0"&amp;F163,F163)))</f>
        <v>103000</v>
      </c>
      <c r="C163" s="18">
        <f>_xlfn.NUMBERVALUE(CONCATENATE(O163,G163,IF(LEN(S163)=1,"0"&amp;S163,S163)))</f>
        <v>6310</v>
      </c>
      <c r="D163" s="18">
        <f>_xlfn.NUMBERVALUE(CONCATENATE(G163,IF(LEN(E163)=1,"00"&amp;E163,IF(LEN(E163)=2,"0"&amp;E163,E163)),IF(LEN(F163)=1,"0"&amp;F163,F163)))</f>
        <v>303000</v>
      </c>
      <c r="E163" s="1">
        <v>30</v>
      </c>
      <c r="F163" s="1">
        <v>0</v>
      </c>
      <c r="G163" s="1">
        <v>3</v>
      </c>
      <c r="H163" s="18">
        <f t="shared" si="2"/>
        <v>0.1</v>
      </c>
      <c r="I163" s="20" t="s">
        <v>373</v>
      </c>
      <c r="J163" s="11">
        <f>VLOOKUP($G163,经济表_方块价格积分,J$2,1)</f>
        <v>6</v>
      </c>
      <c r="K163" s="11">
        <f>VLOOKUP($G163,经济表_方块价格积分,K$2,1)</f>
        <v>6</v>
      </c>
      <c r="L163" s="11">
        <f>VLOOKUP($G163,经济表_方块价格积分,L$2,1)</f>
        <v>1</v>
      </c>
      <c r="M163" s="11">
        <f>K163*64</f>
        <v>384</v>
      </c>
      <c r="N163" s="95">
        <f>FLOOR(L163*64,1)+1</f>
        <v>65</v>
      </c>
      <c r="O163" s="71">
        <v>6</v>
      </c>
      <c r="P163" s="19" t="s">
        <v>1369</v>
      </c>
      <c r="Q163" s="11" t="str">
        <f>VLOOKUP(O163,方块表_二级标签,3,1)</f>
        <v>set:items.json image:block_6</v>
      </c>
      <c r="R163" s="11" t="str">
        <f>VLOOKUP(O163,方块表_二级标签,6,1)</f>
        <v>block_tag_6</v>
      </c>
      <c r="S163" s="30">
        <v>10</v>
      </c>
      <c r="U163" s="127" t="s">
        <v>73</v>
      </c>
      <c r="V163" s="96" t="str">
        <f>I163</f>
        <v>蜘蛛网</v>
      </c>
      <c r="W163" s="69">
        <f>IF(Y163&lt;&gt;0,COUNT($W$1:W162))</f>
        <v>43</v>
      </c>
      <c r="X163" s="69">
        <f>COUNTIF($E$3:E163,E163)</f>
        <v>1</v>
      </c>
      <c r="Y163" s="69">
        <f>IF(X163=1,E163,0)</f>
        <v>30</v>
      </c>
      <c r="Z163" s="69">
        <v>1</v>
      </c>
    </row>
    <row r="164" spans="1:26">
      <c r="A164">
        <f>ROW()-2</f>
        <v>162</v>
      </c>
      <c r="B164" s="18">
        <f>_xlfn.NUMBERVALUE(CONCATENATE(1,IF(LEN(E164)=1,"00"&amp;E164,IF(LEN(E164)=2,"0"&amp;E164,E164)),IF(LEN(F164)=1,"0"&amp;F164,F164)))</f>
        <v>108500</v>
      </c>
      <c r="C164" s="18">
        <f>_xlfn.NUMBERVALUE(CONCATENATE(O164,G164,IF(LEN(S164)=1,"0"&amp;S164,S164)))</f>
        <v>6311</v>
      </c>
      <c r="D164" s="18">
        <f>_xlfn.NUMBERVALUE(CONCATENATE(G164,IF(LEN(E164)=1,"00"&amp;E164,IF(LEN(E164)=2,"0"&amp;E164,E164)),IF(LEN(F164)=1,"0"&amp;F164,F164)))</f>
        <v>308500</v>
      </c>
      <c r="E164" s="1">
        <v>85</v>
      </c>
      <c r="F164" s="1">
        <v>0</v>
      </c>
      <c r="G164" s="1">
        <v>3</v>
      </c>
      <c r="H164" s="18">
        <f t="shared" si="2"/>
        <v>0.1</v>
      </c>
      <c r="I164" s="20" t="s">
        <v>422</v>
      </c>
      <c r="J164" s="11">
        <f>VLOOKUP($G164,经济表_方块价格积分,J$2,1)</f>
        <v>6</v>
      </c>
      <c r="K164" s="11">
        <f>VLOOKUP($G164,经济表_方块价格积分,K$2,1)</f>
        <v>6</v>
      </c>
      <c r="L164" s="11">
        <f>VLOOKUP($G164,经济表_方块价格积分,L$2,1)</f>
        <v>1</v>
      </c>
      <c r="M164" s="11">
        <f>K164*64</f>
        <v>384</v>
      </c>
      <c r="N164" s="95">
        <f>FLOOR(L164*64,1)+1</f>
        <v>65</v>
      </c>
      <c r="O164" s="71">
        <v>6</v>
      </c>
      <c r="P164" s="19" t="s">
        <v>1370</v>
      </c>
      <c r="Q164" s="11" t="str">
        <f>VLOOKUP(O164,方块表_二级标签,3,1)</f>
        <v>set:items.json image:block_6</v>
      </c>
      <c r="R164" s="11" t="str">
        <f>VLOOKUP(O164,方块表_二级标签,6,1)</f>
        <v>block_tag_6</v>
      </c>
      <c r="S164" s="30">
        <v>11</v>
      </c>
      <c r="U164" s="127" t="s">
        <v>73</v>
      </c>
      <c r="V164" s="96" t="str">
        <f>I164</f>
        <v>橡木栅栏</v>
      </c>
      <c r="W164" s="69">
        <f>IF(Y164&lt;&gt;0,COUNT($W$1:W163))</f>
        <v>44</v>
      </c>
      <c r="X164" s="69">
        <f>COUNTIF($E$3:E164,E164)</f>
        <v>1</v>
      </c>
      <c r="Y164" s="69">
        <f>IF(X164=1,E164,0)</f>
        <v>85</v>
      </c>
      <c r="Z164" s="69">
        <v>1</v>
      </c>
    </row>
    <row r="165" spans="1:26">
      <c r="A165">
        <f>ROW()-2</f>
        <v>163</v>
      </c>
      <c r="B165" s="18">
        <f>_xlfn.NUMBERVALUE(CONCATENATE(1,IF(LEN(E165)=1,"00"&amp;E165,IF(LEN(E165)=2,"0"&amp;E165,E165)),IF(LEN(F165)=1,"0"&amp;F165,F165)))</f>
        <v>111300</v>
      </c>
      <c r="C165" s="18">
        <f>_xlfn.NUMBERVALUE(CONCATENATE(O165,G165,IF(LEN(S165)=1,"0"&amp;S165,S165)))</f>
        <v>6312</v>
      </c>
      <c r="D165" s="18">
        <f>_xlfn.NUMBERVALUE(CONCATENATE(G165,IF(LEN(E165)=1,"00"&amp;E165,IF(LEN(E165)=2,"0"&amp;E165,E165)),IF(LEN(F165)=1,"0"&amp;F165,F165)))</f>
        <v>311300</v>
      </c>
      <c r="E165" s="1">
        <v>113</v>
      </c>
      <c r="F165" s="1">
        <v>0</v>
      </c>
      <c r="G165" s="1">
        <v>3</v>
      </c>
      <c r="H165" s="18">
        <f t="shared" si="2"/>
        <v>0.1</v>
      </c>
      <c r="I165" s="20" t="s">
        <v>470</v>
      </c>
      <c r="J165" s="11">
        <f>VLOOKUP($G165,经济表_方块价格积分,J$2,1)</f>
        <v>6</v>
      </c>
      <c r="K165" s="11">
        <f>VLOOKUP($G165,经济表_方块价格积分,K$2,1)</f>
        <v>6</v>
      </c>
      <c r="L165" s="11">
        <f>VLOOKUP($G165,经济表_方块价格积分,L$2,1)</f>
        <v>1</v>
      </c>
      <c r="M165" s="11">
        <f>K165*64</f>
        <v>384</v>
      </c>
      <c r="N165" s="95">
        <f>FLOOR(L165*64,1)+1</f>
        <v>65</v>
      </c>
      <c r="O165" s="71">
        <v>6</v>
      </c>
      <c r="P165" s="19" t="s">
        <v>1370</v>
      </c>
      <c r="Q165" s="11" t="str">
        <f>VLOOKUP(O165,方块表_二级标签,3,1)</f>
        <v>set:items.json image:block_6</v>
      </c>
      <c r="R165" s="11" t="str">
        <f>VLOOKUP(O165,方块表_二级标签,6,1)</f>
        <v>block_tag_6</v>
      </c>
      <c r="S165" s="30">
        <v>12</v>
      </c>
      <c r="U165" s="127" t="s">
        <v>73</v>
      </c>
      <c r="V165" s="96" t="str">
        <f>I165</f>
        <v>暗砖栅栏</v>
      </c>
      <c r="W165" s="69">
        <f>IF(Y165&lt;&gt;0,COUNT($W$1:W164))</f>
        <v>45</v>
      </c>
      <c r="X165" s="69">
        <f>COUNTIF($E$3:E165,E165)</f>
        <v>1</v>
      </c>
      <c r="Y165" s="69">
        <f>IF(X165=1,E165,0)</f>
        <v>113</v>
      </c>
      <c r="Z165" s="69">
        <v>1</v>
      </c>
    </row>
    <row r="166" spans="1:26">
      <c r="A166">
        <f>ROW()-2</f>
        <v>164</v>
      </c>
      <c r="B166" s="18">
        <f>_xlfn.NUMBERVALUE(CONCATENATE(1,IF(LEN(E166)=1,"00"&amp;E166,IF(LEN(E166)=2,"0"&amp;E166,E166)),IF(LEN(F166)=1,"0"&amp;F166,F166)))</f>
        <v>113900</v>
      </c>
      <c r="C166" s="18">
        <f>_xlfn.NUMBERVALUE(CONCATENATE(O166,G166,IF(LEN(S166)=1,"0"&amp;S166,S166)))</f>
        <v>6313</v>
      </c>
      <c r="D166" s="18">
        <f>_xlfn.NUMBERVALUE(CONCATENATE(G166,IF(LEN(E166)=1,"00"&amp;E166,IF(LEN(E166)=2,"0"&amp;E166,E166)),IF(LEN(F166)=1,"0"&amp;F166,F166)))</f>
        <v>313900</v>
      </c>
      <c r="E166" s="1">
        <v>139</v>
      </c>
      <c r="F166" s="1">
        <v>0</v>
      </c>
      <c r="G166" s="1">
        <v>3</v>
      </c>
      <c r="H166" s="18">
        <f t="shared" si="2"/>
        <v>0.1</v>
      </c>
      <c r="I166" s="20" t="s">
        <v>494</v>
      </c>
      <c r="J166" s="11">
        <f>VLOOKUP($G166,经济表_方块价格积分,J$2,1)</f>
        <v>6</v>
      </c>
      <c r="K166" s="11">
        <f>VLOOKUP($G166,经济表_方块价格积分,K$2,1)</f>
        <v>6</v>
      </c>
      <c r="L166" s="11">
        <f>VLOOKUP($G166,经济表_方块价格积分,L$2,1)</f>
        <v>1</v>
      </c>
      <c r="M166" s="11">
        <f>K166*64</f>
        <v>384</v>
      </c>
      <c r="N166" s="95">
        <f>FLOOR(L166*64,1)+1</f>
        <v>65</v>
      </c>
      <c r="O166" s="71">
        <v>6</v>
      </c>
      <c r="P166" s="19" t="s">
        <v>1370</v>
      </c>
      <c r="Q166" s="11" t="str">
        <f>VLOOKUP(O166,方块表_二级标签,3,1)</f>
        <v>set:items.json image:block_6</v>
      </c>
      <c r="R166" s="11" t="str">
        <f>VLOOKUP(O166,方块表_二级标签,6,1)</f>
        <v>block_tag_6</v>
      </c>
      <c r="S166" s="30">
        <v>13</v>
      </c>
      <c r="U166" s="127" t="s">
        <v>73</v>
      </c>
      <c r="V166" s="96" t="str">
        <f>I166</f>
        <v>鹅卵石墙</v>
      </c>
      <c r="W166" s="69">
        <f>IF(Y166&lt;&gt;0,COUNT($W$1:W165))</f>
        <v>46</v>
      </c>
      <c r="X166" s="69">
        <f>COUNTIF($E$3:E166,E166)</f>
        <v>1</v>
      </c>
      <c r="Y166" s="69">
        <f>IF(X166=1,E166,0)</f>
        <v>139</v>
      </c>
      <c r="Z166" s="69">
        <v>1</v>
      </c>
    </row>
    <row r="167" spans="1:26">
      <c r="A167">
        <f>ROW()-2</f>
        <v>165</v>
      </c>
      <c r="B167" s="18">
        <f>_xlfn.NUMBERVALUE(CONCATENATE(1,IF(LEN(E167)=1,"00"&amp;E167,IF(LEN(E167)=2,"0"&amp;E167,E167)),IF(LEN(F167)=1,"0"&amp;F167,F167)))</f>
        <v>113901</v>
      </c>
      <c r="C167" s="18">
        <f>_xlfn.NUMBERVALUE(CONCATENATE(O167,G167,IF(LEN(S167)=1,"0"&amp;S167,S167)))</f>
        <v>6315</v>
      </c>
      <c r="D167" s="18">
        <f>_xlfn.NUMBERVALUE(CONCATENATE(G167,IF(LEN(E167)=1,"00"&amp;E167,IF(LEN(E167)=2,"0"&amp;E167,E167)),IF(LEN(F167)=1,"0"&amp;F167,F167)))</f>
        <v>313901</v>
      </c>
      <c r="E167" s="1">
        <v>139</v>
      </c>
      <c r="F167" s="1">
        <v>1</v>
      </c>
      <c r="G167" s="1">
        <v>3</v>
      </c>
      <c r="H167" s="18">
        <f t="shared" si="2"/>
        <v>0.1</v>
      </c>
      <c r="I167" s="20" t="s">
        <v>1301</v>
      </c>
      <c r="J167" s="11">
        <f>VLOOKUP($G167,经济表_方块价格积分,J$2,1)</f>
        <v>6</v>
      </c>
      <c r="K167" s="11">
        <f>VLOOKUP($G167,经济表_方块价格积分,K$2,1)</f>
        <v>6</v>
      </c>
      <c r="L167" s="11">
        <f>VLOOKUP($G167,经济表_方块价格积分,L$2,1)</f>
        <v>1</v>
      </c>
      <c r="M167" s="11">
        <f>K167*64</f>
        <v>384</v>
      </c>
      <c r="N167" s="95">
        <f>FLOOR(L167*64,1)+1</f>
        <v>65</v>
      </c>
      <c r="O167" s="71">
        <v>6</v>
      </c>
      <c r="P167" s="19" t="s">
        <v>1370</v>
      </c>
      <c r="Q167" s="11" t="str">
        <f>VLOOKUP(O167,方块表_二级标签,3,1)</f>
        <v>set:items.json image:block_6</v>
      </c>
      <c r="R167" s="11" t="str">
        <f>VLOOKUP(O167,方块表_二级标签,6,1)</f>
        <v>block_tag_6</v>
      </c>
      <c r="S167" s="30">
        <v>15</v>
      </c>
      <c r="U167" s="127" t="s">
        <v>73</v>
      </c>
      <c r="V167" s="96" t="str">
        <f>I167</f>
        <v>苔藓鹅卵石墙</v>
      </c>
      <c r="W167" s="69" t="b">
        <f>IF(Y167&lt;&gt;0,COUNT($W$1:W166))</f>
        <v>0</v>
      </c>
      <c r="X167" s="69">
        <f>COUNTIF($E$3:E167,E167)</f>
        <v>2</v>
      </c>
      <c r="Y167" s="69">
        <f>IF(X167=1,E167,0)</f>
        <v>0</v>
      </c>
      <c r="Z167" s="69">
        <v>2</v>
      </c>
    </row>
    <row r="168" spans="1:26">
      <c r="A168">
        <f>ROW()-2</f>
        <v>166</v>
      </c>
      <c r="B168" s="18">
        <f>_xlfn.NUMBERVALUE(CONCATENATE(1,IF(LEN(E168)=1,"00"&amp;E168,IF(LEN(E168)=2,"0"&amp;E168,E168)),IF(LEN(F168)=1,"0"&amp;F168,F168)))</f>
        <v>107200</v>
      </c>
      <c r="C168" s="18">
        <f>_xlfn.NUMBERVALUE(CONCATENATE(O168,G168,IF(LEN(S168)=1,"0"&amp;S168,S168)))</f>
        <v>6316</v>
      </c>
      <c r="D168" s="18">
        <f>_xlfn.NUMBERVALUE(CONCATENATE(G168,IF(LEN(E168)=1,"00"&amp;E168,IF(LEN(E168)=2,"0"&amp;E168,E168)),IF(LEN(F168)=1,"0"&amp;F168,F168)))</f>
        <v>307200</v>
      </c>
      <c r="E168" s="1">
        <v>72</v>
      </c>
      <c r="F168" s="1">
        <v>0</v>
      </c>
      <c r="G168" s="1">
        <v>3</v>
      </c>
      <c r="H168" s="18">
        <f t="shared" si="2"/>
        <v>0.1</v>
      </c>
      <c r="I168" s="20" t="s">
        <v>420</v>
      </c>
      <c r="J168" s="11">
        <f>VLOOKUP($G168,经济表_方块价格积分,J$2,1)</f>
        <v>6</v>
      </c>
      <c r="K168" s="11">
        <f>VLOOKUP($G168,经济表_方块价格积分,K$2,1)</f>
        <v>6</v>
      </c>
      <c r="L168" s="11">
        <f>VLOOKUP($G168,经济表_方块价格积分,L$2,1)</f>
        <v>1</v>
      </c>
      <c r="M168" s="11">
        <f>K168*64</f>
        <v>384</v>
      </c>
      <c r="N168" s="95">
        <f>FLOOR(L168*64,1)+1</f>
        <v>65</v>
      </c>
      <c r="O168" s="71">
        <v>6</v>
      </c>
      <c r="P168" s="19" t="s">
        <v>1371</v>
      </c>
      <c r="Q168" s="11" t="str">
        <f>VLOOKUP(O168,方块表_二级标签,3,1)</f>
        <v>set:items.json image:block_6</v>
      </c>
      <c r="R168" s="11" t="str">
        <f>VLOOKUP(O168,方块表_二级标签,6,1)</f>
        <v>block_tag_6</v>
      </c>
      <c r="S168" s="30">
        <v>16</v>
      </c>
      <c r="U168" s="127" t="s">
        <v>73</v>
      </c>
      <c r="V168" s="96" t="str">
        <f>I168</f>
        <v>木质压力板</v>
      </c>
      <c r="W168" s="69">
        <f>IF(Y168&lt;&gt;0,COUNT($W$1:W166))</f>
        <v>47</v>
      </c>
      <c r="X168" s="69">
        <f>COUNTIF($E$3:E168,E168)</f>
        <v>1</v>
      </c>
      <c r="Y168" s="69">
        <f>IF(X168=1,E168,0)</f>
        <v>72</v>
      </c>
      <c r="Z168" s="69">
        <v>1</v>
      </c>
    </row>
    <row r="169" spans="1:26">
      <c r="A169">
        <f>ROW()-2</f>
        <v>167</v>
      </c>
      <c r="B169" s="18">
        <f>_xlfn.NUMBERVALUE(CONCATENATE(1,IF(LEN(E169)=1,"00"&amp;E169,IF(LEN(E169)=2,"0"&amp;E169,E169)),IF(LEN(F169)=1,"0"&amp;F169,F169)))</f>
        <v>103100</v>
      </c>
      <c r="C169" s="18">
        <f>_xlfn.NUMBERVALUE(CONCATENATE(O169,G169,IF(LEN(S169)=1,"0"&amp;S169,S169)))</f>
        <v>6317</v>
      </c>
      <c r="D169" s="18">
        <f>_xlfn.NUMBERVALUE(CONCATENATE(G169,IF(LEN(E169)=1,"00"&amp;E169,IF(LEN(E169)=2,"0"&amp;E169,E169)),IF(LEN(F169)=1,"0"&amp;F169,F169)))</f>
        <v>303100</v>
      </c>
      <c r="E169" s="1">
        <v>31</v>
      </c>
      <c r="F169" s="1">
        <v>0</v>
      </c>
      <c r="G169" s="1">
        <v>3</v>
      </c>
      <c r="H169" s="18">
        <f t="shared" si="2"/>
        <v>0.1</v>
      </c>
      <c r="I169" s="20" t="s">
        <v>1356</v>
      </c>
      <c r="J169" s="11">
        <f>VLOOKUP($G169,经济表_方块价格积分,J$2,1)</f>
        <v>6</v>
      </c>
      <c r="K169" s="11">
        <f>VLOOKUP($G169,经济表_方块价格积分,K$2,1)</f>
        <v>6</v>
      </c>
      <c r="L169" s="11">
        <f>VLOOKUP($G169,经济表_方块价格积分,L$2,1)</f>
        <v>1</v>
      </c>
      <c r="M169" s="11">
        <f>K169*64</f>
        <v>384</v>
      </c>
      <c r="N169" s="95">
        <f>FLOOR(L169*64,1)+1</f>
        <v>65</v>
      </c>
      <c r="O169" s="71">
        <v>6</v>
      </c>
      <c r="P169" s="19" t="s">
        <v>1363</v>
      </c>
      <c r="Q169" s="11" t="str">
        <f>VLOOKUP(O169,方块表_二级标签,3,1)</f>
        <v>set:items.json image:block_6</v>
      </c>
      <c r="R169" s="11" t="str">
        <f>VLOOKUP(O169,方块表_二级标签,6,1)</f>
        <v>block_tag_6</v>
      </c>
      <c r="S169" s="30">
        <v>17</v>
      </c>
      <c r="U169" s="127" t="s">
        <v>73</v>
      </c>
      <c r="V169" s="96" t="str">
        <f>I169</f>
        <v>枯草</v>
      </c>
      <c r="W169" s="69">
        <f>IF(Y169&lt;&gt;0,COUNT($W$1:W167))</f>
        <v>47</v>
      </c>
      <c r="X169" s="69">
        <f>COUNTIF($E$3:E169,E169)</f>
        <v>1</v>
      </c>
      <c r="Y169" s="69">
        <f>IF(X169=1,E169,0)</f>
        <v>31</v>
      </c>
      <c r="Z169" s="69">
        <v>2</v>
      </c>
    </row>
    <row r="170" spans="1:26">
      <c r="A170">
        <f>ROW()-2</f>
        <v>168</v>
      </c>
      <c r="B170" s="18">
        <f>_xlfn.NUMBERVALUE(CONCATENATE(1,IF(LEN(E170)=1,"00"&amp;E170,IF(LEN(E170)=2,"0"&amp;E170,E170)),IF(LEN(F170)=1,"0"&amp;F170,F170)))</f>
        <v>103101</v>
      </c>
      <c r="C170" s="18">
        <f>_xlfn.NUMBERVALUE(CONCATENATE(O170,G170,IF(LEN(S170)=1,"0"&amp;S170,S170)))</f>
        <v>6318</v>
      </c>
      <c r="D170" s="18">
        <f>_xlfn.NUMBERVALUE(CONCATENATE(G170,IF(LEN(E170)=1,"00"&amp;E170,IF(LEN(E170)=2,"0"&amp;E170,E170)),IF(LEN(F170)=1,"0"&amp;F170,F170)))</f>
        <v>303101</v>
      </c>
      <c r="E170" s="1">
        <v>31</v>
      </c>
      <c r="F170" s="1">
        <v>1</v>
      </c>
      <c r="G170" s="1">
        <v>3</v>
      </c>
      <c r="H170" s="18">
        <f t="shared" si="2"/>
        <v>0.1</v>
      </c>
      <c r="I170" s="20" t="s">
        <v>1357</v>
      </c>
      <c r="J170" s="11">
        <f>VLOOKUP($G170,经济表_方块价格积分,J$2,1)</f>
        <v>6</v>
      </c>
      <c r="K170" s="11">
        <f>VLOOKUP($G170,经济表_方块价格积分,K$2,1)</f>
        <v>6</v>
      </c>
      <c r="L170" s="11">
        <f>VLOOKUP($G170,经济表_方块价格积分,L$2,1)</f>
        <v>1</v>
      </c>
      <c r="M170" s="11">
        <f>K170*64</f>
        <v>384</v>
      </c>
      <c r="N170" s="95">
        <f>FLOOR(L170*64,1)+1</f>
        <v>65</v>
      </c>
      <c r="O170" s="71">
        <v>6</v>
      </c>
      <c r="P170" s="19" t="s">
        <v>1363</v>
      </c>
      <c r="Q170" s="11" t="str">
        <f>VLOOKUP(O170,方块表_二级标签,3,1)</f>
        <v>set:items.json image:block_6</v>
      </c>
      <c r="R170" s="11" t="str">
        <f>VLOOKUP(O170,方块表_二级标签,6,1)</f>
        <v>block_tag_6</v>
      </c>
      <c r="S170" s="30">
        <v>18</v>
      </c>
      <c r="U170" s="127" t="s">
        <v>73</v>
      </c>
      <c r="V170" s="96" t="str">
        <f>I170</f>
        <v>草</v>
      </c>
      <c r="W170" s="69" t="b">
        <f>IF(Y170&lt;&gt;0,COUNT($W$1:W168))</f>
        <v>0</v>
      </c>
      <c r="X170" s="69">
        <f>COUNTIF($E$3:E170,E170)</f>
        <v>2</v>
      </c>
      <c r="Y170" s="69">
        <f>IF(X170=1,E170,0)</f>
        <v>0</v>
      </c>
      <c r="Z170" s="69">
        <v>2</v>
      </c>
    </row>
    <row r="171" spans="1:26">
      <c r="A171">
        <f>ROW()-2</f>
        <v>169</v>
      </c>
      <c r="B171" s="18">
        <f>_xlfn.NUMBERVALUE(CONCATENATE(1,IF(LEN(E171)=1,"00"&amp;E171,IF(LEN(E171)=2,"0"&amp;E171,E171)),IF(LEN(F171)=1,"0"&amp;F171,F171)))</f>
        <v>109600</v>
      </c>
      <c r="C171" s="18">
        <f>_xlfn.NUMBERVALUE(CONCATENATE(O171,G171,IF(LEN(S171)=1,"0"&amp;S171,S171)))</f>
        <v>6406</v>
      </c>
      <c r="D171" s="18">
        <f>_xlfn.NUMBERVALUE(CONCATENATE(G171,IF(LEN(E171)=1,"00"&amp;E171,IF(LEN(E171)=2,"0"&amp;E171,E171)),IF(LEN(F171)=1,"0"&amp;F171,F171)))</f>
        <v>409600</v>
      </c>
      <c r="E171" s="1">
        <v>96</v>
      </c>
      <c r="F171" s="1">
        <v>0</v>
      </c>
      <c r="G171" s="1">
        <v>4</v>
      </c>
      <c r="H171" s="18">
        <f t="shared" si="2"/>
        <v>0.1</v>
      </c>
      <c r="I171" s="20" t="s">
        <v>1285</v>
      </c>
      <c r="J171" s="11">
        <f>VLOOKUP($G171,经济表_方块价格积分,J$2,1)</f>
        <v>8</v>
      </c>
      <c r="K171" s="11">
        <f>VLOOKUP($G171,经济表_方块价格积分,K$2,1)</f>
        <v>8</v>
      </c>
      <c r="L171" s="11">
        <f>VLOOKUP($G171,经济表_方块价格积分,L$2,1)</f>
        <v>1</v>
      </c>
      <c r="M171" s="11">
        <f>K171*64</f>
        <v>512</v>
      </c>
      <c r="N171" s="95">
        <f>FLOOR(L171*64,1)+1</f>
        <v>65</v>
      </c>
      <c r="O171" s="19">
        <v>6</v>
      </c>
      <c r="P171" s="19" t="s">
        <v>1372</v>
      </c>
      <c r="Q171" s="11" t="str">
        <f>VLOOKUP(O171,方块表_二级标签,3,1)</f>
        <v>set:items.json image:block_6</v>
      </c>
      <c r="R171" s="11" t="str">
        <f>VLOOKUP(O171,方块表_二级标签,6,1)</f>
        <v>block_tag_6</v>
      </c>
      <c r="S171" s="43">
        <v>6</v>
      </c>
      <c r="U171" s="127" t="s">
        <v>73</v>
      </c>
      <c r="V171" s="96" t="str">
        <f>I171</f>
        <v>活板门</v>
      </c>
      <c r="W171" s="69">
        <f>IF(Y171&lt;&gt;0,COUNT($W$1:W167))</f>
        <v>47</v>
      </c>
      <c r="X171" s="69">
        <f>COUNTIF($E$3:E171,E171)</f>
        <v>1</v>
      </c>
      <c r="Y171" s="69">
        <f>IF(X171=1,E171,0)</f>
        <v>96</v>
      </c>
      <c r="Z171" s="69">
        <v>2</v>
      </c>
    </row>
    <row r="172" spans="1:26">
      <c r="A172">
        <f>ROW()-2</f>
        <v>170</v>
      </c>
      <c r="B172" s="18">
        <f>_xlfn.NUMBERVALUE(CONCATENATE(1,IF(LEN(E172)=1,"00"&amp;E172,IF(LEN(E172)=2,"0"&amp;E172,E172)),IF(LEN(F172)=1,"0"&amp;F172,F172)))</f>
        <v>110700</v>
      </c>
      <c r="C172" s="95">
        <f>_xlfn.NUMBERVALUE(CONCATENATE(O172,G172,IF(LEN(S172)=1,"0"&amp;S172,S172)))</f>
        <v>6407</v>
      </c>
      <c r="D172" s="18">
        <f>_xlfn.NUMBERVALUE(CONCATENATE(G172,IF(LEN(E172)=1,"00"&amp;E172,IF(LEN(E172)=2,"0"&amp;E172,E172)),IF(LEN(F172)=1,"0"&amp;F172,F172)))</f>
        <v>410700</v>
      </c>
      <c r="E172" s="1">
        <v>107</v>
      </c>
      <c r="F172" s="1">
        <v>0</v>
      </c>
      <c r="G172" s="1">
        <v>4</v>
      </c>
      <c r="H172" s="18">
        <f t="shared" si="2"/>
        <v>0.1</v>
      </c>
      <c r="I172" s="20" t="s">
        <v>1288</v>
      </c>
      <c r="J172" s="11">
        <f>VLOOKUP($G172,经济表_方块价格积分,J$2,1)</f>
        <v>8</v>
      </c>
      <c r="K172" s="11">
        <f>VLOOKUP($G172,经济表_方块价格积分,K$2,1)</f>
        <v>8</v>
      </c>
      <c r="L172" s="11">
        <f>VLOOKUP($G172,经济表_方块价格积分,L$2,1)</f>
        <v>1</v>
      </c>
      <c r="M172" s="11">
        <f>K172*64</f>
        <v>512</v>
      </c>
      <c r="N172" s="95">
        <f>FLOOR(L172*64,1)+1</f>
        <v>65</v>
      </c>
      <c r="O172" s="19">
        <v>6</v>
      </c>
      <c r="P172" s="19" t="s">
        <v>1372</v>
      </c>
      <c r="Q172" s="11" t="str">
        <f>VLOOKUP(O172,方块表_二级标签,3,1)</f>
        <v>set:items.json image:block_6</v>
      </c>
      <c r="R172" s="11" t="str">
        <f>VLOOKUP(O172,方块表_二级标签,6,1)</f>
        <v>block_tag_6</v>
      </c>
      <c r="S172" s="43">
        <v>7</v>
      </c>
      <c r="U172" s="127" t="s">
        <v>73</v>
      </c>
      <c r="V172" s="96" t="str">
        <f>I172</f>
        <v>木质栅栏门</v>
      </c>
      <c r="W172" s="69">
        <f>IF(Y172&lt;&gt;0,COUNT($W$1:W171))</f>
        <v>50</v>
      </c>
      <c r="X172" s="69">
        <f>COUNTIF($E$3:E172,E172)</f>
        <v>1</v>
      </c>
      <c r="Y172" s="69">
        <f>IF(X172=1,E172,0)</f>
        <v>107</v>
      </c>
      <c r="Z172" s="69">
        <v>2</v>
      </c>
    </row>
    <row r="173" spans="1:26">
      <c r="A173">
        <f>ROW()-2</f>
        <v>171</v>
      </c>
      <c r="B173" s="18">
        <f>_xlfn.NUMBERVALUE(CONCATENATE(1,IF(LEN(E173)=1,"00"&amp;E173,IF(LEN(E173)=2,"0"&amp;E173,E173)),IF(LEN(F173)=1,"0"&amp;F173,F173)))</f>
        <v>103700</v>
      </c>
      <c r="C173" s="95">
        <f>_xlfn.NUMBERVALUE(CONCATENATE(O173,G173,IF(LEN(S173)=1,"0"&amp;S173,S173)))</f>
        <v>6408</v>
      </c>
      <c r="D173" s="18">
        <f>_xlfn.NUMBERVALUE(CONCATENATE(G173,IF(LEN(E173)=1,"00"&amp;E173,IF(LEN(E173)=2,"0"&amp;E173,E173)),IF(LEN(F173)=1,"0"&amp;F173,F173)))</f>
        <v>403700</v>
      </c>
      <c r="E173" s="1">
        <v>37</v>
      </c>
      <c r="F173" s="1">
        <v>0</v>
      </c>
      <c r="G173" s="1">
        <v>4</v>
      </c>
      <c r="H173" s="18">
        <f t="shared" si="2"/>
        <v>0.1</v>
      </c>
      <c r="I173" s="20" t="s">
        <v>1355</v>
      </c>
      <c r="J173" s="11">
        <f>VLOOKUP($G173,经济表_方块价格积分,J$2,1)</f>
        <v>8</v>
      </c>
      <c r="K173" s="11">
        <f>VLOOKUP($G173,经济表_方块价格积分,K$2,1)</f>
        <v>8</v>
      </c>
      <c r="L173" s="11">
        <f>VLOOKUP($G173,经济表_方块价格积分,L$2,1)</f>
        <v>1</v>
      </c>
      <c r="M173" s="11">
        <f>K173*64</f>
        <v>512</v>
      </c>
      <c r="N173" s="95">
        <f>FLOOR(L173*64,1)+1</f>
        <v>65</v>
      </c>
      <c r="O173" s="19">
        <v>6</v>
      </c>
      <c r="P173" s="19" t="s">
        <v>1363</v>
      </c>
      <c r="Q173" s="11" t="str">
        <f>VLOOKUP(O173,方块表_二级标签,3,1)</f>
        <v>set:items.json image:block_6</v>
      </c>
      <c r="R173" s="11" t="str">
        <f>VLOOKUP(O173,方块表_二级标签,6,1)</f>
        <v>block_tag_6</v>
      </c>
      <c r="S173" s="43">
        <v>8</v>
      </c>
      <c r="U173" s="127" t="s">
        <v>73</v>
      </c>
      <c r="V173" s="96" t="str">
        <f>I173</f>
        <v>黄花</v>
      </c>
      <c r="W173" s="69">
        <f>IF(Y173&lt;&gt;0,COUNT($W$1:W172))</f>
        <v>51</v>
      </c>
      <c r="X173" s="69">
        <f>COUNTIF($E$3:E173,E173)</f>
        <v>1</v>
      </c>
      <c r="Y173" s="69">
        <f>IF(X173=1,E173,0)</f>
        <v>37</v>
      </c>
      <c r="Z173" s="69">
        <v>2</v>
      </c>
    </row>
    <row r="174" spans="1:26">
      <c r="A174">
        <f>ROW()-2</f>
        <v>172</v>
      </c>
      <c r="B174" s="18">
        <f>_xlfn.NUMBERVALUE(CONCATENATE(1,IF(LEN(E174)=1,"00"&amp;E174,IF(LEN(E174)=2,"0"&amp;E174,E174)),IF(LEN(F174)=1,"0"&amp;F174,F174)))</f>
        <v>103800</v>
      </c>
      <c r="C174" s="18">
        <f>_xlfn.NUMBERVALUE(CONCATENATE(O174,G174,IF(LEN(S174)=1,"0"&amp;S174,S174)))</f>
        <v>6409</v>
      </c>
      <c r="D174" s="18">
        <f>_xlfn.NUMBERVALUE(CONCATENATE(G174,IF(LEN(E174)=1,"00"&amp;E174,IF(LEN(E174)=2,"0"&amp;E174,E174)),IF(LEN(F174)=1,"0"&amp;F174,F174)))</f>
        <v>403800</v>
      </c>
      <c r="E174" s="1">
        <v>38</v>
      </c>
      <c r="F174" s="1">
        <v>0</v>
      </c>
      <c r="G174" s="1">
        <v>4</v>
      </c>
      <c r="H174" s="18">
        <f t="shared" si="2"/>
        <v>0.1</v>
      </c>
      <c r="I174" s="20" t="s">
        <v>564</v>
      </c>
      <c r="J174" s="11">
        <f>VLOOKUP($G174,经济表_方块价格积分,J$2,1)</f>
        <v>8</v>
      </c>
      <c r="K174" s="11">
        <f>VLOOKUP($G174,经济表_方块价格积分,K$2,1)</f>
        <v>8</v>
      </c>
      <c r="L174" s="11">
        <f>VLOOKUP($G174,经济表_方块价格积分,L$2,1)</f>
        <v>1</v>
      </c>
      <c r="M174" s="11">
        <f>K174*64</f>
        <v>512</v>
      </c>
      <c r="N174" s="95">
        <f>FLOOR(L174*64,1)+1</f>
        <v>65</v>
      </c>
      <c r="O174" s="71">
        <v>6</v>
      </c>
      <c r="P174" s="19" t="s">
        <v>1363</v>
      </c>
      <c r="Q174" s="11" t="str">
        <f>VLOOKUP(O174,方块表_二级标签,3,1)</f>
        <v>set:items.json image:block_6</v>
      </c>
      <c r="R174" s="11" t="str">
        <f>VLOOKUP(O174,方块表_二级标签,6,1)</f>
        <v>block_tag_6</v>
      </c>
      <c r="S174" s="30">
        <v>9</v>
      </c>
      <c r="U174" s="127" t="s">
        <v>73</v>
      </c>
      <c r="V174" s="96" t="str">
        <f>I174</f>
        <v>红花</v>
      </c>
      <c r="W174" s="69">
        <f>IF(Y174&lt;&gt;0,COUNT($W$1:W173))</f>
        <v>52</v>
      </c>
      <c r="X174" s="69">
        <f>COUNTIF($E$3:E174,E174)</f>
        <v>1</v>
      </c>
      <c r="Y174" s="69">
        <f>IF(X174=1,E174,0)</f>
        <v>38</v>
      </c>
      <c r="Z174" s="69">
        <v>1</v>
      </c>
    </row>
    <row r="175" spans="1:26">
      <c r="A175">
        <f>ROW()-2</f>
        <v>173</v>
      </c>
      <c r="B175" s="18">
        <f>_xlfn.NUMBERVALUE(CONCATENATE(1,IF(LEN(E175)=1,"00"&amp;E175,IF(LEN(E175)=2,"0"&amp;E175,E175)),IF(LEN(F175)=1,"0"&amp;F175,F175)))</f>
        <v>104700</v>
      </c>
      <c r="C175" s="18">
        <f>_xlfn.NUMBERVALUE(CONCATENATE(O175,G175,IF(LEN(S175)=1,"0"&amp;S175,S175)))</f>
        <v>6410</v>
      </c>
      <c r="D175" s="18">
        <f>_xlfn.NUMBERVALUE(CONCATENATE(G175,IF(LEN(E175)=1,"00"&amp;E175,IF(LEN(E175)=2,"0"&amp;E175,E175)),IF(LEN(F175)=1,"0"&amp;F175,F175)))</f>
        <v>404700</v>
      </c>
      <c r="E175" s="1">
        <v>47</v>
      </c>
      <c r="F175" s="1">
        <v>0</v>
      </c>
      <c r="G175" s="1">
        <v>4</v>
      </c>
      <c r="H175" s="18">
        <f t="shared" si="2"/>
        <v>0.1</v>
      </c>
      <c r="I175" s="20" t="s">
        <v>570</v>
      </c>
      <c r="J175" s="11">
        <f>VLOOKUP($G175,经济表_方块价格积分,J$2,1)</f>
        <v>8</v>
      </c>
      <c r="K175" s="11">
        <f>VLOOKUP($G175,经济表_方块价格积分,K$2,1)</f>
        <v>8</v>
      </c>
      <c r="L175" s="11">
        <f>VLOOKUP($G175,经济表_方块价格积分,L$2,1)</f>
        <v>1</v>
      </c>
      <c r="M175" s="11">
        <f>K175*64</f>
        <v>512</v>
      </c>
      <c r="N175" s="95">
        <f>FLOOR(L175*64,1)+1</f>
        <v>65</v>
      </c>
      <c r="O175" s="71">
        <v>6</v>
      </c>
      <c r="P175" s="19" t="s">
        <v>1363</v>
      </c>
      <c r="Q175" s="11" t="str">
        <f>VLOOKUP(O175,方块表_二级标签,3,1)</f>
        <v>set:items.json image:block_6</v>
      </c>
      <c r="R175" s="11" t="str">
        <f>VLOOKUP(O175,方块表_二级标签,6,1)</f>
        <v>block_tag_6</v>
      </c>
      <c r="S175" s="30">
        <v>10</v>
      </c>
      <c r="U175" s="127" t="s">
        <v>73</v>
      </c>
      <c r="V175" s="96" t="str">
        <f>I175</f>
        <v>书架</v>
      </c>
      <c r="W175" s="69">
        <f>IF(Y175&lt;&gt;0,COUNT($W$1:W174))</f>
        <v>53</v>
      </c>
      <c r="X175" s="69">
        <f>COUNTIF($E$3:E175,E175)</f>
        <v>1</v>
      </c>
      <c r="Y175" s="69">
        <f>IF(X175=1,E175,0)</f>
        <v>47</v>
      </c>
      <c r="Z175" s="69">
        <v>1</v>
      </c>
    </row>
    <row r="176" spans="1:26">
      <c r="A176">
        <f>ROW()-2</f>
        <v>174</v>
      </c>
      <c r="B176" s="18">
        <f>_xlfn.NUMBERVALUE(CONCATENATE(1,IF(LEN(E176)=1,"00"&amp;E176,IF(LEN(E176)=2,"0"&amp;E176,E176)),IF(LEN(F176)=1,"0"&amp;F176,F176)))</f>
        <v>110100</v>
      </c>
      <c r="C176" s="18">
        <f>_xlfn.NUMBERVALUE(CONCATENATE(O176,G176,IF(LEN(S176)=1,"0"&amp;S176,S176)))</f>
        <v>6416</v>
      </c>
      <c r="D176" s="18">
        <f>_xlfn.NUMBERVALUE(CONCATENATE(G176,IF(LEN(E176)=1,"00"&amp;E176,IF(LEN(E176)=2,"0"&amp;E176,E176)),IF(LEN(F176)=1,"0"&amp;F176,F176)))</f>
        <v>410100</v>
      </c>
      <c r="E176" s="1">
        <v>101</v>
      </c>
      <c r="F176" s="1">
        <v>0</v>
      </c>
      <c r="G176" s="1">
        <v>4</v>
      </c>
      <c r="H176" s="18">
        <f t="shared" si="2"/>
        <v>0.1</v>
      </c>
      <c r="I176" s="20" t="s">
        <v>582</v>
      </c>
      <c r="J176" s="11">
        <f>VLOOKUP($G176,经济表_方块价格积分,J$2,1)</f>
        <v>8</v>
      </c>
      <c r="K176" s="11">
        <f>VLOOKUP($G176,经济表_方块价格积分,K$2,1)</f>
        <v>8</v>
      </c>
      <c r="L176" s="11">
        <f>VLOOKUP($G176,经济表_方块价格积分,L$2,1)</f>
        <v>1</v>
      </c>
      <c r="M176" s="11">
        <f>K176*64</f>
        <v>512</v>
      </c>
      <c r="N176" s="95">
        <f>FLOOR(L176*64,1)+1</f>
        <v>65</v>
      </c>
      <c r="O176" s="71">
        <v>6</v>
      </c>
      <c r="P176" s="19" t="s">
        <v>1373</v>
      </c>
      <c r="Q176" s="11" t="str">
        <f>VLOOKUP(O176,方块表_二级标签,3,1)</f>
        <v>set:items.json image:block_6</v>
      </c>
      <c r="R176" s="11" t="str">
        <f>VLOOKUP(O176,方块表_二级标签,6,1)</f>
        <v>block_tag_6</v>
      </c>
      <c r="S176" s="30">
        <v>16</v>
      </c>
      <c r="U176" s="127" t="s">
        <v>73</v>
      </c>
      <c r="V176" s="96" t="str">
        <f>I176</f>
        <v>铁栅栏</v>
      </c>
      <c r="W176" s="69">
        <f>IF(Y176&lt;&gt;0,COUNT($W$1:W175))</f>
        <v>54</v>
      </c>
      <c r="X176" s="69">
        <f>COUNTIF($E$3:E176,E176)</f>
        <v>1</v>
      </c>
      <c r="Y176" s="69">
        <f>IF(X176=1,E176,0)</f>
        <v>101</v>
      </c>
      <c r="Z176" s="69">
        <v>1</v>
      </c>
    </row>
    <row r="177" spans="1:26">
      <c r="A177">
        <f>ROW()-2</f>
        <v>175</v>
      </c>
      <c r="B177" s="18">
        <f>_xlfn.NUMBERVALUE(CONCATENATE(1,IF(LEN(E177)=1,"00"&amp;E177,IF(LEN(E177)=2,"0"&amp;E177,E177)),IF(LEN(F177)=1,"0"&amp;F177,F177)))</f>
        <v>103102</v>
      </c>
      <c r="C177" s="18">
        <f>_xlfn.NUMBERVALUE(CONCATENATE(O177,G177,IF(LEN(S177)=1,"0"&amp;S177,S177)))</f>
        <v>6419</v>
      </c>
      <c r="D177" s="18">
        <f>_xlfn.NUMBERVALUE(CONCATENATE(G177,IF(LEN(E177)=1,"00"&amp;E177,IF(LEN(E177)=2,"0"&amp;E177,E177)),IF(LEN(F177)=1,"0"&amp;F177,F177)))</f>
        <v>403102</v>
      </c>
      <c r="E177" s="1">
        <v>31</v>
      </c>
      <c r="F177" s="1">
        <v>2</v>
      </c>
      <c r="G177" s="1">
        <v>4</v>
      </c>
      <c r="H177" s="18">
        <f t="shared" si="2"/>
        <v>0.1</v>
      </c>
      <c r="I177" s="20" t="s">
        <v>1358</v>
      </c>
      <c r="J177" s="11">
        <f>VLOOKUP($G177,经济表_方块价格积分,J$2,1)</f>
        <v>8</v>
      </c>
      <c r="K177" s="11">
        <f>VLOOKUP($G177,经济表_方块价格积分,K$2,1)</f>
        <v>8</v>
      </c>
      <c r="L177" s="11">
        <f>VLOOKUP($G177,经济表_方块价格积分,L$2,1)</f>
        <v>1</v>
      </c>
      <c r="M177" s="11">
        <f>K177*64</f>
        <v>512</v>
      </c>
      <c r="N177" s="95">
        <f>FLOOR(L177*64,1)+1</f>
        <v>65</v>
      </c>
      <c r="O177" s="19">
        <v>6</v>
      </c>
      <c r="P177" s="19" t="s">
        <v>1363</v>
      </c>
      <c r="Q177" s="11" t="str">
        <f>VLOOKUP(O177,方块表_二级标签,3,1)</f>
        <v>set:items.json image:block_6</v>
      </c>
      <c r="R177" s="11" t="str">
        <f>VLOOKUP(O177,方块表_二级标签,6,1)</f>
        <v>block_tag_6</v>
      </c>
      <c r="S177" s="43">
        <v>19</v>
      </c>
      <c r="U177" s="127" t="s">
        <v>73</v>
      </c>
      <c r="V177" s="96" t="str">
        <f>I177</f>
        <v>高草</v>
      </c>
      <c r="W177" s="69" t="b">
        <f>IF(Y177&lt;&gt;0,COUNT($W$1:W175))</f>
        <v>0</v>
      </c>
      <c r="X177" s="69">
        <f>COUNTIF($E$3:E177,E177)</f>
        <v>3</v>
      </c>
      <c r="Y177" s="69">
        <f>IF(X177=1,E177,0)</f>
        <v>0</v>
      </c>
      <c r="Z177" s="69">
        <v>2</v>
      </c>
    </row>
    <row r="178" spans="1:26">
      <c r="A178">
        <f>ROW()-2</f>
        <v>176</v>
      </c>
      <c r="B178" s="18">
        <f>_xlfn.NUMBERVALUE(CONCATENATE(1,IF(LEN(E178)=1,"00"&amp;E178,IF(LEN(E178)=2,"0"&amp;E178,E178)),IF(LEN(F178)=1,"0"&amp;F178,F178)))</f>
        <v>105005</v>
      </c>
      <c r="C178" s="18">
        <f>_xlfn.NUMBERVALUE(CONCATENATE(O178,G178,IF(LEN(S178)=1,"0"&amp;S178,S178)))</f>
        <v>6421</v>
      </c>
      <c r="D178" s="18">
        <f>_xlfn.NUMBERVALUE(CONCATENATE(G178,IF(LEN(E178)=1,"00"&amp;E178,IF(LEN(E178)=2,"0"&amp;E178,E178)),IF(LEN(F178)=1,"0"&amp;F178,F178)))</f>
        <v>405005</v>
      </c>
      <c r="E178" s="1">
        <v>50</v>
      </c>
      <c r="F178" s="1">
        <v>5</v>
      </c>
      <c r="G178" s="1">
        <v>4</v>
      </c>
      <c r="H178" s="18">
        <f t="shared" si="2"/>
        <v>0.1</v>
      </c>
      <c r="I178" s="20" t="s">
        <v>572</v>
      </c>
      <c r="J178" s="11">
        <f>VLOOKUP($G178,经济表_方块价格积分,J$2,1)</f>
        <v>8</v>
      </c>
      <c r="K178" s="11">
        <f>VLOOKUP($G178,经济表_方块价格积分,K$2,1)</f>
        <v>8</v>
      </c>
      <c r="L178" s="11">
        <f>VLOOKUP($G178,经济表_方块价格积分,L$2,1)</f>
        <v>1</v>
      </c>
      <c r="M178" s="11">
        <f>K178*64</f>
        <v>512</v>
      </c>
      <c r="N178" s="95">
        <f>FLOOR(L178*64,1)+1</f>
        <v>65</v>
      </c>
      <c r="O178" s="71">
        <v>6</v>
      </c>
      <c r="P178" s="19" t="s">
        <v>1374</v>
      </c>
      <c r="Q178" s="11" t="str">
        <f>VLOOKUP(O178,方块表_二级标签,3,1)</f>
        <v>set:items.json image:block_6</v>
      </c>
      <c r="R178" s="11" t="str">
        <f>VLOOKUP(O178,方块表_二级标签,6,1)</f>
        <v>block_tag_6</v>
      </c>
      <c r="S178" s="30">
        <v>21</v>
      </c>
      <c r="U178" s="127" t="s">
        <v>73</v>
      </c>
      <c r="V178" s="96" t="str">
        <f>I178</f>
        <v>火把</v>
      </c>
      <c r="W178" s="69">
        <f>IF(Y178&lt;&gt;0,COUNT($W$1:W177))</f>
        <v>55</v>
      </c>
      <c r="X178" s="69">
        <f>COUNTIF($E$3:E178,E178)</f>
        <v>1</v>
      </c>
      <c r="Y178" s="69">
        <f>IF(X178=1,E178,0)</f>
        <v>50</v>
      </c>
      <c r="Z178" s="69">
        <v>1</v>
      </c>
    </row>
    <row r="179" spans="1:26">
      <c r="A179">
        <f>ROW()-2</f>
        <v>177</v>
      </c>
      <c r="B179" s="18">
        <f>_xlfn.NUMBERVALUE(CONCATENATE(1,IF(LEN(E179)=1,"00"&amp;E179,IF(LEN(E179)=2,"0"&amp;E179,E179)),IF(LEN(F179)=1,"0"&amp;F179,F179)))</f>
        <v>107605</v>
      </c>
      <c r="C179" s="18">
        <f>_xlfn.NUMBERVALUE(CONCATENATE(O179,G179,IF(LEN(S179)=1,"0"&amp;S179,S179)))</f>
        <v>6422</v>
      </c>
      <c r="D179" s="18">
        <f>_xlfn.NUMBERVALUE(CONCATENATE(G179,IF(LEN(E179)=1,"00"&amp;E179,IF(LEN(E179)=2,"0"&amp;E179,E179)),IF(LEN(F179)=1,"0"&amp;F179,F179)))</f>
        <v>407605</v>
      </c>
      <c r="E179" s="1">
        <v>76</v>
      </c>
      <c r="F179" s="1">
        <v>5</v>
      </c>
      <c r="G179" s="1">
        <v>4</v>
      </c>
      <c r="H179" s="18">
        <f t="shared" si="2"/>
        <v>0.1</v>
      </c>
      <c r="I179" s="20" t="s">
        <v>580</v>
      </c>
      <c r="J179" s="11">
        <f>VLOOKUP($G179,经济表_方块价格积分,J$2,1)</f>
        <v>8</v>
      </c>
      <c r="K179" s="11">
        <f>VLOOKUP($G179,经济表_方块价格积分,K$2,1)</f>
        <v>8</v>
      </c>
      <c r="L179" s="11">
        <f>VLOOKUP($G179,经济表_方块价格积分,L$2,1)</f>
        <v>1</v>
      </c>
      <c r="M179" s="11">
        <f>K179*64</f>
        <v>512</v>
      </c>
      <c r="N179" s="95">
        <f>FLOOR(L179*64,1)+1</f>
        <v>65</v>
      </c>
      <c r="O179" s="71">
        <v>6</v>
      </c>
      <c r="P179" s="19" t="s">
        <v>1374</v>
      </c>
      <c r="Q179" s="11" t="str">
        <f>VLOOKUP(O179,方块表_二级标签,3,1)</f>
        <v>set:items.json image:block_6</v>
      </c>
      <c r="R179" s="11" t="str">
        <f>VLOOKUP(O179,方块表_二级标签,6,1)</f>
        <v>block_tag_6</v>
      </c>
      <c r="S179" s="30">
        <v>22</v>
      </c>
      <c r="U179" s="127" t="s">
        <v>73</v>
      </c>
      <c r="V179" s="96" t="str">
        <f>I179</f>
        <v>红石火把</v>
      </c>
      <c r="W179" s="69">
        <f>IF(Y179&lt;&gt;0,COUNT($W$1:W178))</f>
        <v>56</v>
      </c>
      <c r="X179" s="69">
        <f>COUNTIF($E$3:E179,E179)</f>
        <v>1</v>
      </c>
      <c r="Y179" s="69">
        <f>IF(X179=1,E179,0)</f>
        <v>76</v>
      </c>
      <c r="Z179" s="69">
        <v>1</v>
      </c>
    </row>
    <row r="180" spans="1:26">
      <c r="A180">
        <f>ROW()-2</f>
        <v>178</v>
      </c>
      <c r="B180" s="18">
        <f>_xlfn.NUMBERVALUE(CONCATENATE(1,IF(LEN(E180)=1,"00"&amp;E180,IF(LEN(E180)=2,"0"&amp;E180,E180)),IF(LEN(F180)=1,"0"&amp;F180,F180)))</f>
        <v>106500</v>
      </c>
      <c r="C180" s="18">
        <f>_xlfn.NUMBERVALUE(CONCATENATE(O180,G180,IF(LEN(S180)=1,"0"&amp;S180,S180)))</f>
        <v>6451</v>
      </c>
      <c r="D180" s="18">
        <f>_xlfn.NUMBERVALUE(CONCATENATE(G180,IF(LEN(E180)=1,"00"&amp;E180,IF(LEN(E180)=2,"0"&amp;E180,E180)),IF(LEN(F180)=1,"0"&amp;F180,F180)))</f>
        <v>406500</v>
      </c>
      <c r="E180" s="1">
        <v>65</v>
      </c>
      <c r="F180" s="1">
        <v>0</v>
      </c>
      <c r="G180" s="1">
        <v>4</v>
      </c>
      <c r="H180" s="18">
        <f t="shared" si="2"/>
        <v>0.1</v>
      </c>
      <c r="I180" s="20" t="s">
        <v>578</v>
      </c>
      <c r="J180" s="11">
        <f>VLOOKUP($G180,经济表_方块价格积分,J$2,1)</f>
        <v>8</v>
      </c>
      <c r="K180" s="11">
        <f>VLOOKUP($G180,经济表_方块价格积分,K$2,1)</f>
        <v>8</v>
      </c>
      <c r="L180" s="11">
        <f>VLOOKUP($G180,经济表_方块价格积分,L$2,1)</f>
        <v>1</v>
      </c>
      <c r="M180" s="11">
        <f>K180*64</f>
        <v>512</v>
      </c>
      <c r="N180" s="95">
        <f>FLOOR(L180*64,1)+1</f>
        <v>65</v>
      </c>
      <c r="O180" s="71">
        <v>6</v>
      </c>
      <c r="P180" s="19" t="s">
        <v>1375</v>
      </c>
      <c r="Q180" s="11" t="str">
        <f>VLOOKUP(O180,方块表_二级标签,3,1)</f>
        <v>set:items.json image:block_6</v>
      </c>
      <c r="R180" s="11" t="str">
        <f>VLOOKUP(O180,方块表_二级标签,6,1)</f>
        <v>block_tag_6</v>
      </c>
      <c r="S180" s="30">
        <v>51</v>
      </c>
      <c r="U180" s="127" t="s">
        <v>73</v>
      </c>
      <c r="V180" s="96" t="str">
        <f>I180</f>
        <v>梯子</v>
      </c>
      <c r="W180" s="69">
        <f>IF(Y180&lt;&gt;0,COUNT($W$1:W179))</f>
        <v>57</v>
      </c>
      <c r="X180" s="69">
        <f>COUNTIF($E$3:E180,E180)</f>
        <v>1</v>
      </c>
      <c r="Y180" s="69">
        <f>IF(X180=1,E180,0)</f>
        <v>65</v>
      </c>
      <c r="Z180" s="69">
        <v>1</v>
      </c>
    </row>
    <row r="181" spans="1:26">
      <c r="A181">
        <f>ROW()-2</f>
        <v>179</v>
      </c>
      <c r="B181" s="18">
        <f>_xlfn.NUMBERVALUE(CONCATENATE(1,IF(LEN(E181)=1,"00"&amp;E181,IF(LEN(E181)=2,"0"&amp;E181,E181)),IF(LEN(F181)=1,"0"&amp;F181,F181)))</f>
        <v>132400</v>
      </c>
      <c r="C181" s="18">
        <f>_xlfn.NUMBERVALUE(CONCATENATE(O181,G181,IF(LEN(S181)=1,"0"&amp;S181,S181)))</f>
        <v>6499</v>
      </c>
      <c r="D181" s="18">
        <f>_xlfn.NUMBERVALUE(CONCATENATE(G181,IF(LEN(E181)=1,"00"&amp;E181,IF(LEN(E181)=2,"0"&amp;E181,E181)),IF(LEN(F181)=1,"0"&amp;F181,F181)))</f>
        <v>432400</v>
      </c>
      <c r="E181" s="19">
        <v>324</v>
      </c>
      <c r="F181" s="19">
        <v>0</v>
      </c>
      <c r="G181" s="19">
        <v>4</v>
      </c>
      <c r="H181" s="18">
        <f t="shared" si="2"/>
        <v>0.1</v>
      </c>
      <c r="I181" s="20" t="s">
        <v>697</v>
      </c>
      <c r="J181" s="56">
        <f>VLOOKUP($G181,经济表_方块价格积分,J$2,1)</f>
        <v>8</v>
      </c>
      <c r="K181" s="56">
        <f>VLOOKUP($G181,经济表_方块价格积分,K$2,1)</f>
        <v>8</v>
      </c>
      <c r="L181" s="56">
        <f>VLOOKUP($G181,经济表_方块价格积分,L$2,1)</f>
        <v>1</v>
      </c>
      <c r="M181" s="56">
        <f>K181*64</f>
        <v>512</v>
      </c>
      <c r="N181" s="95">
        <f>FLOOR(L181*64,1)+1</f>
        <v>65</v>
      </c>
      <c r="O181" s="76">
        <v>6</v>
      </c>
      <c r="P181" s="19" t="s">
        <v>1376</v>
      </c>
      <c r="Q181" s="56" t="str">
        <f>VLOOKUP(O181,方块表_二级标签,3,1)</f>
        <v>set:items.json image:block_6</v>
      </c>
      <c r="R181" s="56" t="str">
        <f>VLOOKUP(O181,方块表_二级标签,6,1)</f>
        <v>block_tag_6</v>
      </c>
      <c r="S181" s="43">
        <v>99</v>
      </c>
      <c r="T181" s="54"/>
      <c r="U181" s="128" t="s">
        <v>73</v>
      </c>
      <c r="V181" s="96" t="str">
        <f>I181</f>
        <v>item木门</v>
      </c>
      <c r="W181" s="69">
        <f>IF(Y181&lt;&gt;0,COUNT($W$1:W180))</f>
        <v>58</v>
      </c>
      <c r="X181" s="69">
        <f>COUNTIF($E$3:E181,E181)</f>
        <v>1</v>
      </c>
      <c r="Y181" s="69">
        <f>IF(X181=1,E181,0)</f>
        <v>324</v>
      </c>
      <c r="Z181" s="69">
        <v>1</v>
      </c>
    </row>
    <row r="182" spans="1:26">
      <c r="A182">
        <f>ROW()-2</f>
        <v>180</v>
      </c>
      <c r="B182" s="18">
        <f>_xlfn.NUMBERVALUE(CONCATENATE(1,IF(LEN(E182)=1,"00"&amp;E182,IF(LEN(E182)=2,"0"&amp;E182,E182)),IF(LEN(F182)=1,"0"&amp;F182,F182)))</f>
        <v>108900</v>
      </c>
      <c r="C182" s="18">
        <f>_xlfn.NUMBERVALUE(CONCATENATE(O182,G182,IF(LEN(S182)=1,"0"&amp;S182,S182)))</f>
        <v>6501</v>
      </c>
      <c r="D182" s="18">
        <f>_xlfn.NUMBERVALUE(CONCATENATE(G182,IF(LEN(E182)=1,"00"&amp;E182,IF(LEN(E182)=2,"0"&amp;E182,E182)),IF(LEN(F182)=1,"0"&amp;F182,F182)))</f>
        <v>508900</v>
      </c>
      <c r="E182" s="1">
        <v>89</v>
      </c>
      <c r="F182" s="1">
        <v>0</v>
      </c>
      <c r="G182" s="1">
        <v>5</v>
      </c>
      <c r="H182" s="18">
        <f t="shared" si="2"/>
        <v>0.1</v>
      </c>
      <c r="I182" s="20" t="s">
        <v>622</v>
      </c>
      <c r="J182" s="11">
        <f>VLOOKUP($G182,经济表_方块价格积分,J$2,1)</f>
        <v>10</v>
      </c>
      <c r="K182" s="11">
        <f>VLOOKUP($G182,经济表_方块价格积分,K$2,1)</f>
        <v>10</v>
      </c>
      <c r="L182" s="11">
        <f>VLOOKUP($G182,经济表_方块价格积分,L$2,1)</f>
        <v>1</v>
      </c>
      <c r="M182" s="11">
        <f>K182*64</f>
        <v>640</v>
      </c>
      <c r="N182" s="95">
        <f>FLOOR(L182*64,1)+1</f>
        <v>65</v>
      </c>
      <c r="O182" s="71">
        <v>6</v>
      </c>
      <c r="P182" s="19" t="s">
        <v>1377</v>
      </c>
      <c r="Q182" s="11" t="str">
        <f>VLOOKUP(O182,方块表_二级标签,3,1)</f>
        <v>set:items.json image:block_6</v>
      </c>
      <c r="R182" s="11" t="str">
        <f>VLOOKUP(O182,方块表_二级标签,6,1)</f>
        <v>block_tag_6</v>
      </c>
      <c r="S182" s="30">
        <v>1</v>
      </c>
      <c r="U182" s="127" t="s">
        <v>73</v>
      </c>
      <c r="V182" s="96" t="str">
        <f>I182</f>
        <v>萤石</v>
      </c>
      <c r="W182" s="69">
        <f>IF(Y182&lt;&gt;0,COUNT($W$1:W181))</f>
        <v>59</v>
      </c>
      <c r="X182" s="69">
        <f>COUNTIF($E$3:E182,E182)</f>
        <v>1</v>
      </c>
      <c r="Y182" s="69">
        <f>IF(X182=1,E182,0)</f>
        <v>89</v>
      </c>
      <c r="Z182" s="69">
        <v>1</v>
      </c>
    </row>
    <row r="183" spans="1:26">
      <c r="A183">
        <f>ROW()-2</f>
        <v>181</v>
      </c>
      <c r="B183" s="18">
        <f>_xlfn.NUMBERVALUE(CONCATENATE(1,IF(LEN(E183)=1,"00"&amp;E183,IF(LEN(E183)=2,"0"&amp;E183,E183)),IF(LEN(F183)=1,"0"&amp;F183,F183)))</f>
        <v>116800</v>
      </c>
      <c r="C183" s="18">
        <f>_xlfn.NUMBERVALUE(CONCATENATE(O183,G183,IF(LEN(S183)=1,"0"&amp;S183,S183)))</f>
        <v>6502</v>
      </c>
      <c r="D183" s="18">
        <f>_xlfn.NUMBERVALUE(CONCATENATE(G183,IF(LEN(E183)=1,"00"&amp;E183,IF(LEN(E183)=2,"0"&amp;E183,E183)),IF(LEN(F183)=1,"0"&amp;F183,F183)))</f>
        <v>516800</v>
      </c>
      <c r="E183" s="1">
        <v>168</v>
      </c>
      <c r="F183" s="1">
        <v>0</v>
      </c>
      <c r="G183" s="1">
        <v>5</v>
      </c>
      <c r="H183" s="18">
        <f t="shared" si="2"/>
        <v>0.1</v>
      </c>
      <c r="I183" s="20" t="s">
        <v>628</v>
      </c>
      <c r="J183" s="11">
        <f>VLOOKUP($G183,经济表_方块价格积分,J$2,1)</f>
        <v>10</v>
      </c>
      <c r="K183" s="11">
        <f>VLOOKUP($G183,经济表_方块价格积分,K$2,1)</f>
        <v>10</v>
      </c>
      <c r="L183" s="11">
        <f>VLOOKUP($G183,经济表_方块价格积分,L$2,1)</f>
        <v>1</v>
      </c>
      <c r="M183" s="11">
        <f>K183*64</f>
        <v>640</v>
      </c>
      <c r="N183" s="95">
        <f>FLOOR(L183*64,1)+1</f>
        <v>65</v>
      </c>
      <c r="O183" s="71">
        <v>6</v>
      </c>
      <c r="P183" s="19" t="s">
        <v>1378</v>
      </c>
      <c r="Q183" s="11" t="str">
        <f>VLOOKUP(O183,方块表_二级标签,3,1)</f>
        <v>set:items.json image:block_6</v>
      </c>
      <c r="R183" s="11" t="str">
        <f>VLOOKUP(O183,方块表_二级标签,6,1)</f>
        <v>block_tag_6</v>
      </c>
      <c r="S183" s="30">
        <v>2</v>
      </c>
      <c r="U183" s="127" t="s">
        <v>73</v>
      </c>
      <c r="V183" s="96" t="str">
        <f>I183</f>
        <v>海晶石</v>
      </c>
      <c r="W183" s="69">
        <f>IF(Y183&lt;&gt;0,COUNT($W$1:W182))</f>
        <v>60</v>
      </c>
      <c r="X183" s="69">
        <f>COUNTIF($E$3:E183,E183)</f>
        <v>1</v>
      </c>
      <c r="Y183" s="69">
        <f>IF(X183=1,E183,0)</f>
        <v>168</v>
      </c>
      <c r="Z183" s="69">
        <v>1</v>
      </c>
    </row>
    <row r="184" spans="1:26">
      <c r="A184">
        <f>ROW()-2</f>
        <v>182</v>
      </c>
      <c r="B184" s="18">
        <f>_xlfn.NUMBERVALUE(CONCATENATE(1,IF(LEN(E184)=1,"00"&amp;E184,IF(LEN(E184)=2,"0"&amp;E184,E184)),IF(LEN(F184)=1,"0"&amp;F184,F184)))</f>
        <v>115200</v>
      </c>
      <c r="C184" s="18">
        <f>_xlfn.NUMBERVALUE(CONCATENATE(O184,G184,IF(LEN(S184)=1,"0"&amp;S184,S184)))</f>
        <v>6505</v>
      </c>
      <c r="D184" s="18">
        <f>_xlfn.NUMBERVALUE(CONCATENATE(G184,IF(LEN(E184)=1,"00"&amp;E184,IF(LEN(E184)=2,"0"&amp;E184,E184)),IF(LEN(F184)=1,"0"&amp;F184,F184)))</f>
        <v>515200</v>
      </c>
      <c r="E184" s="1">
        <v>152</v>
      </c>
      <c r="F184" s="1">
        <v>0</v>
      </c>
      <c r="G184" s="1">
        <v>5</v>
      </c>
      <c r="H184" s="18">
        <f t="shared" si="2"/>
        <v>0.1</v>
      </c>
      <c r="I184" s="20" t="s">
        <v>626</v>
      </c>
      <c r="J184" s="11">
        <f>VLOOKUP($G184,经济表_方块价格积分,J$2,1)</f>
        <v>10</v>
      </c>
      <c r="K184" s="11">
        <f>VLOOKUP($G184,经济表_方块价格积分,K$2,1)</f>
        <v>10</v>
      </c>
      <c r="L184" s="11">
        <f>VLOOKUP($G184,经济表_方块价格积分,L$2,1)</f>
        <v>1</v>
      </c>
      <c r="M184" s="11">
        <f>K184*64</f>
        <v>640</v>
      </c>
      <c r="N184" s="95">
        <f>FLOOR(L184*64,1)+1</f>
        <v>65</v>
      </c>
      <c r="O184" s="76">
        <v>6</v>
      </c>
      <c r="P184" s="19" t="s">
        <v>1379</v>
      </c>
      <c r="Q184" s="11" t="str">
        <f>VLOOKUP(O184,方块表_二级标签,3,1)</f>
        <v>set:items.json image:block_6</v>
      </c>
      <c r="R184" s="11" t="str">
        <f>VLOOKUP(O184,方块表_二级标签,6,1)</f>
        <v>block_tag_6</v>
      </c>
      <c r="S184" s="30">
        <v>5</v>
      </c>
      <c r="U184" s="127" t="s">
        <v>73</v>
      </c>
      <c r="V184" s="96" t="str">
        <f>I184</f>
        <v>红石块</v>
      </c>
      <c r="W184" s="69">
        <f>IF(Y184&lt;&gt;0,COUNT($W$1:W183))</f>
        <v>61</v>
      </c>
      <c r="X184" s="69">
        <f>COUNTIF($E$3:E184,E184)</f>
        <v>1</v>
      </c>
      <c r="Y184" s="69">
        <f>IF(X184=1,E184,0)</f>
        <v>152</v>
      </c>
      <c r="Z184" s="69">
        <v>1</v>
      </c>
    </row>
    <row r="185" spans="1:26">
      <c r="A185">
        <f>ROW()-2</f>
        <v>183</v>
      </c>
      <c r="B185" s="18">
        <f>_xlfn.NUMBERVALUE(CONCATENATE(1,IF(LEN(E185)=1,"00"&amp;E185,IF(LEN(E185)=2,"0"&amp;E185,E185)),IF(LEN(F185)=1,"0"&amp;F185,F185)))</f>
        <v>113800</v>
      </c>
      <c r="C185" s="18">
        <f>_xlfn.NUMBERVALUE(CONCATENATE(O185,G185,IF(LEN(S185)=1,"0"&amp;S185,S185)))</f>
        <v>6603</v>
      </c>
      <c r="D185" s="18">
        <f>_xlfn.NUMBERVALUE(CONCATENATE(G185,IF(LEN(E185)=1,"00"&amp;E185,IF(LEN(E185)=2,"0"&amp;E185,E185)),IF(LEN(F185)=1,"0"&amp;F185,F185)))</f>
        <v>613800</v>
      </c>
      <c r="E185" s="1">
        <v>138</v>
      </c>
      <c r="F185" s="1">
        <v>0</v>
      </c>
      <c r="G185" s="1">
        <v>6</v>
      </c>
      <c r="H185" s="18">
        <f t="shared" si="2"/>
        <v>0.1</v>
      </c>
      <c r="I185" s="20" t="s">
        <v>634</v>
      </c>
      <c r="J185" s="11">
        <f>VLOOKUP($G185,经济表_方块价格积分,J$2,1)</f>
        <v>12</v>
      </c>
      <c r="K185" s="11">
        <f>VLOOKUP($G185,经济表_方块价格积分,K$2,1)</f>
        <v>12</v>
      </c>
      <c r="L185" s="11">
        <f>VLOOKUP($G185,经济表_方块价格积分,L$2,1)</f>
        <v>1</v>
      </c>
      <c r="M185" s="11">
        <f>K185*64</f>
        <v>768</v>
      </c>
      <c r="N185" s="95">
        <f>FLOOR(L185*64,1)+1</f>
        <v>65</v>
      </c>
      <c r="O185" s="77">
        <v>6</v>
      </c>
      <c r="P185" s="19" t="s">
        <v>1378</v>
      </c>
      <c r="Q185" s="11" t="str">
        <f>VLOOKUP(O185,方块表_二级标签,3,1)</f>
        <v>set:items.json image:block_6</v>
      </c>
      <c r="R185" s="11" t="str">
        <f>VLOOKUP(O185,方块表_二级标签,6,1)</f>
        <v>block_tag_6</v>
      </c>
      <c r="S185" s="30">
        <v>3</v>
      </c>
      <c r="U185" s="127" t="s">
        <v>73</v>
      </c>
      <c r="V185" s="96" t="str">
        <f>I185</f>
        <v>信标</v>
      </c>
      <c r="W185" s="69">
        <f>IF(Y185&lt;&gt;0,COUNT($W$1:W184))</f>
        <v>62</v>
      </c>
      <c r="X185" s="69">
        <f>COUNTIF($E$3:E185,E185)</f>
        <v>1</v>
      </c>
      <c r="Y185" s="69">
        <f>IF(X185=1,E185,0)</f>
        <v>138</v>
      </c>
      <c r="Z185" s="69">
        <v>1</v>
      </c>
    </row>
    <row r="186" spans="1:26">
      <c r="A186">
        <f>ROW()-2</f>
        <v>184</v>
      </c>
      <c r="B186" s="18">
        <f>_xlfn.NUMBERVALUE(CONCATENATE(1,IF(LEN(E186)=1,"00"&amp;E186,IF(LEN(E186)=2,"0"&amp;E186,E186)),IF(LEN(F186)=1,"0"&amp;F186,F186)))</f>
        <v>102500</v>
      </c>
      <c r="C186" s="18">
        <f>_xlfn.NUMBERVALUE(CONCATENATE(O186,G186,IF(LEN(S186)=1,"0"&amp;S186,S186)))</f>
        <v>6604</v>
      </c>
      <c r="D186" s="18">
        <f>_xlfn.NUMBERVALUE(CONCATENATE(G186,IF(LEN(E186)=1,"00"&amp;E186,IF(LEN(E186)=2,"0"&amp;E186,E186)),IF(LEN(F186)=1,"0"&amp;F186,F186)))</f>
        <v>602500</v>
      </c>
      <c r="E186" s="1">
        <v>25</v>
      </c>
      <c r="F186" s="1">
        <v>0</v>
      </c>
      <c r="G186" s="1">
        <v>6</v>
      </c>
      <c r="H186" s="18">
        <f t="shared" si="2"/>
        <v>0.1</v>
      </c>
      <c r="I186" s="20" t="s">
        <v>630</v>
      </c>
      <c r="J186" s="11">
        <f>VLOOKUP($G186,经济表_方块价格积分,J$2,1)</f>
        <v>12</v>
      </c>
      <c r="K186" s="11">
        <f>VLOOKUP($G186,经济表_方块价格积分,K$2,1)</f>
        <v>12</v>
      </c>
      <c r="L186" s="11">
        <f>VLOOKUP($G186,经济表_方块价格积分,L$2,1)</f>
        <v>1</v>
      </c>
      <c r="M186" s="11">
        <f>K186*64</f>
        <v>768</v>
      </c>
      <c r="N186" s="95">
        <f>FLOOR(L186*64,1)+1</f>
        <v>65</v>
      </c>
      <c r="O186" s="77">
        <v>6</v>
      </c>
      <c r="P186" s="19" t="s">
        <v>1363</v>
      </c>
      <c r="Q186" s="11" t="str">
        <f>VLOOKUP(O186,方块表_二级标签,3,1)</f>
        <v>set:items.json image:block_6</v>
      </c>
      <c r="R186" s="11" t="str">
        <f>VLOOKUP(O186,方块表_二级标签,6,1)</f>
        <v>block_tag_6</v>
      </c>
      <c r="S186" s="30">
        <v>4</v>
      </c>
      <c r="U186" s="127" t="s">
        <v>73</v>
      </c>
      <c r="V186" s="96" t="str">
        <f>I186</f>
        <v>音乐盒</v>
      </c>
      <c r="W186" s="69">
        <f>IF(Y186&lt;&gt;0,COUNT($W$1:W185))</f>
        <v>63</v>
      </c>
      <c r="X186" s="69">
        <f>COUNTIF($E$3:E186,E186)</f>
        <v>1</v>
      </c>
      <c r="Y186" s="69">
        <f>IF(X186=1,E186,0)</f>
        <v>25</v>
      </c>
      <c r="Z186" s="69">
        <v>1</v>
      </c>
    </row>
    <row r="187" spans="1:26">
      <c r="A187">
        <f>ROW()-2</f>
        <v>185</v>
      </c>
      <c r="B187" s="18">
        <f>_xlfn.NUMBERVALUE(CONCATENATE(1,IF(LEN(E187)=1,"00"&amp;E187,IF(LEN(E187)=2,"0"&amp;E187,E187)),IF(LEN(F187)=1,"0"&amp;F187,F187)))</f>
        <v>112300</v>
      </c>
      <c r="C187" s="18">
        <f>_xlfn.NUMBERVALUE(CONCATENATE(O187,G187,IF(LEN(S187)=1,"0"&amp;S187,S187)))</f>
        <v>6607</v>
      </c>
      <c r="D187" s="18">
        <f>_xlfn.NUMBERVALUE(CONCATENATE(G187,IF(LEN(E187)=1,"00"&amp;E187,IF(LEN(E187)=2,"0"&amp;E187,E187)),IF(LEN(F187)=1,"0"&amp;F187,F187)))</f>
        <v>612300</v>
      </c>
      <c r="E187" s="1">
        <v>123</v>
      </c>
      <c r="F187" s="1">
        <v>0</v>
      </c>
      <c r="G187" s="1">
        <v>6</v>
      </c>
      <c r="H187" s="18">
        <f t="shared" si="2"/>
        <v>0.1</v>
      </c>
      <c r="I187" s="20" t="s">
        <v>632</v>
      </c>
      <c r="J187" s="11">
        <f>VLOOKUP($G187,经济表_方块价格积分,J$2,1)</f>
        <v>12</v>
      </c>
      <c r="K187" s="11">
        <f>VLOOKUP($G187,经济表_方块价格积分,K$2,1)</f>
        <v>12</v>
      </c>
      <c r="L187" s="11">
        <f>VLOOKUP($G187,经济表_方块价格积分,L$2,1)</f>
        <v>1</v>
      </c>
      <c r="M187" s="11">
        <f>K187*64</f>
        <v>768</v>
      </c>
      <c r="N187" s="95">
        <f>FLOOR(L187*64,1)+1</f>
        <v>65</v>
      </c>
      <c r="O187" s="77">
        <v>6</v>
      </c>
      <c r="P187" s="19" t="s">
        <v>1377</v>
      </c>
      <c r="Q187" s="11" t="str">
        <f>VLOOKUP(O187,方块表_二级标签,3,1)</f>
        <v>set:items.json image:block_6</v>
      </c>
      <c r="R187" s="11" t="str">
        <f>VLOOKUP(O187,方块表_二级标签,6,1)</f>
        <v>block_tag_6</v>
      </c>
      <c r="S187" s="30">
        <v>7</v>
      </c>
      <c r="U187" s="127" t="s">
        <v>73</v>
      </c>
      <c r="V187" s="96" t="str">
        <f>I187</f>
        <v>红石灯</v>
      </c>
      <c r="W187" s="69">
        <f>IF(Y187&lt;&gt;0,COUNT($W$1:W186))</f>
        <v>64</v>
      </c>
      <c r="X187" s="69">
        <f>COUNTIF($E$3:E187,E187)</f>
        <v>1</v>
      </c>
      <c r="Y187" s="69">
        <f>IF(X187=1,E187,0)</f>
        <v>123</v>
      </c>
      <c r="Z187" s="69">
        <v>1</v>
      </c>
    </row>
  </sheetData>
  <sortState ref="A3:Z187">
    <sortCondition ref="C3:C187"/>
  </sortState>
  <mergeCells count="1">
    <mergeCell ref="AB1:AH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/>
  <sheetData>
    <row r="1" spans="1:13">
      <c r="A1" t="s">
        <v>1134</v>
      </c>
      <c r="B1" t="s">
        <v>1135</v>
      </c>
      <c r="C1" t="s">
        <v>1136</v>
      </c>
      <c r="D1" t="s">
        <v>641</v>
      </c>
      <c r="E1" t="s">
        <v>1137</v>
      </c>
      <c r="F1" t="s">
        <v>1138</v>
      </c>
      <c r="G1" t="s">
        <v>1139</v>
      </c>
      <c r="H1" t="s">
        <v>1140</v>
      </c>
      <c r="I1" t="s">
        <v>1136</v>
      </c>
      <c r="J1" t="s">
        <v>1141</v>
      </c>
      <c r="K1" t="s">
        <v>1142</v>
      </c>
      <c r="L1" t="s">
        <v>1143</v>
      </c>
      <c r="M1" t="s">
        <v>1144</v>
      </c>
    </row>
    <row r="2" spans="1:13">
      <c r="A2" t="s">
        <v>1145</v>
      </c>
      <c r="B2" t="s">
        <v>1146</v>
      </c>
      <c r="C2" t="s">
        <v>1147</v>
      </c>
      <c r="D2" t="s">
        <v>1148</v>
      </c>
      <c r="E2" t="s">
        <v>1149</v>
      </c>
      <c r="F2" t="s">
        <v>1150</v>
      </c>
      <c r="G2" t="s">
        <v>1151</v>
      </c>
      <c r="H2" t="s">
        <v>1152</v>
      </c>
      <c r="I2" t="s">
        <v>1153</v>
      </c>
      <c r="J2" t="s">
        <v>1154</v>
      </c>
      <c r="K2" t="s">
        <v>1155</v>
      </c>
      <c r="L2" t="s">
        <v>1156</v>
      </c>
      <c r="M2" t="s">
        <v>1157</v>
      </c>
    </row>
    <row r="3" spans="1:13">
      <c r="A3">
        <v>1</v>
      </c>
      <c r="B3">
        <v>10050</v>
      </c>
      <c r="C3">
        <v>0</v>
      </c>
      <c r="D3">
        <v>1</v>
      </c>
      <c r="E3">
        <v>64</v>
      </c>
      <c r="F3" t="s">
        <v>1158</v>
      </c>
      <c r="G3" t="s">
        <v>1159</v>
      </c>
      <c r="H3">
        <v>0</v>
      </c>
      <c r="I3">
        <v>0</v>
      </c>
      <c r="J3">
        <v>1</v>
      </c>
      <c r="K3">
        <v>10</v>
      </c>
      <c r="L3" t="s">
        <v>1158</v>
      </c>
      <c r="M3" t="s">
        <v>1159</v>
      </c>
    </row>
    <row r="4" spans="1:13">
      <c r="A4">
        <v>2</v>
      </c>
      <c r="B4">
        <v>10980</v>
      </c>
      <c r="C4">
        <v>0</v>
      </c>
      <c r="D4">
        <v>1</v>
      </c>
      <c r="E4">
        <v>64</v>
      </c>
      <c r="F4" t="s">
        <v>1160</v>
      </c>
      <c r="G4" t="s">
        <v>1161</v>
      </c>
      <c r="H4">
        <v>0</v>
      </c>
      <c r="I4">
        <v>0</v>
      </c>
      <c r="J4">
        <v>2</v>
      </c>
      <c r="K4">
        <v>10</v>
      </c>
      <c r="L4" t="s">
        <v>1160</v>
      </c>
      <c r="M4" t="s">
        <v>1161</v>
      </c>
    </row>
    <row r="5" spans="1:13">
      <c r="A5">
        <v>3</v>
      </c>
      <c r="B5">
        <v>10850</v>
      </c>
      <c r="C5">
        <v>0</v>
      </c>
      <c r="D5">
        <v>1</v>
      </c>
      <c r="E5">
        <v>64</v>
      </c>
      <c r="F5" t="s">
        <v>1162</v>
      </c>
      <c r="G5" t="s">
        <v>1163</v>
      </c>
      <c r="H5">
        <v>0</v>
      </c>
      <c r="I5">
        <v>0</v>
      </c>
      <c r="J5">
        <v>2</v>
      </c>
      <c r="K5">
        <v>10</v>
      </c>
      <c r="L5" t="s">
        <v>1162</v>
      </c>
      <c r="M5" t="s">
        <v>1163</v>
      </c>
    </row>
    <row r="6" spans="1:13">
      <c r="A6">
        <v>4</v>
      </c>
      <c r="B6">
        <v>10240</v>
      </c>
      <c r="C6">
        <v>0</v>
      </c>
      <c r="D6">
        <v>1</v>
      </c>
      <c r="E6">
        <v>64</v>
      </c>
      <c r="F6" t="s">
        <v>1158</v>
      </c>
      <c r="G6" t="s">
        <v>1159</v>
      </c>
      <c r="H6">
        <v>0</v>
      </c>
      <c r="I6">
        <v>0</v>
      </c>
      <c r="J6">
        <v>3</v>
      </c>
      <c r="K6">
        <v>10</v>
      </c>
      <c r="L6" t="s">
        <v>1158</v>
      </c>
      <c r="M6" t="s">
        <v>1159</v>
      </c>
    </row>
    <row r="7" spans="1:13">
      <c r="A7">
        <v>5</v>
      </c>
      <c r="B7">
        <v>10200</v>
      </c>
      <c r="C7">
        <v>0</v>
      </c>
      <c r="D7">
        <v>1</v>
      </c>
      <c r="E7">
        <v>32</v>
      </c>
      <c r="F7" t="s">
        <v>1164</v>
      </c>
      <c r="G7" t="s">
        <v>1165</v>
      </c>
      <c r="H7">
        <v>0</v>
      </c>
      <c r="I7">
        <v>0</v>
      </c>
      <c r="J7">
        <v>3</v>
      </c>
      <c r="K7">
        <v>10</v>
      </c>
      <c r="L7" t="s">
        <v>1164</v>
      </c>
      <c r="M7" t="s">
        <v>1165</v>
      </c>
    </row>
    <row r="8" spans="1:13">
      <c r="A8">
        <v>6</v>
      </c>
      <c r="B8">
        <v>10530</v>
      </c>
      <c r="C8">
        <v>0</v>
      </c>
      <c r="D8">
        <v>1</v>
      </c>
      <c r="E8">
        <v>32</v>
      </c>
      <c r="F8" t="s">
        <v>1162</v>
      </c>
      <c r="G8" t="s">
        <v>1163</v>
      </c>
      <c r="H8">
        <v>0</v>
      </c>
      <c r="I8">
        <v>0</v>
      </c>
      <c r="J8">
        <v>4</v>
      </c>
      <c r="K8">
        <v>5</v>
      </c>
      <c r="L8" t="s">
        <v>1166</v>
      </c>
      <c r="M8" t="s">
        <v>1167</v>
      </c>
    </row>
    <row r="9" spans="1:13">
      <c r="A9">
        <v>7</v>
      </c>
      <c r="B9">
        <v>4004</v>
      </c>
      <c r="C9">
        <v>4</v>
      </c>
      <c r="D9">
        <v>1</v>
      </c>
      <c r="E9">
        <v>1</v>
      </c>
      <c r="F9" t="s">
        <v>1168</v>
      </c>
      <c r="G9" t="s">
        <v>1169</v>
      </c>
      <c r="H9">
        <v>0</v>
      </c>
      <c r="I9">
        <v>0</v>
      </c>
      <c r="J9">
        <v>5</v>
      </c>
      <c r="K9">
        <v>5</v>
      </c>
      <c r="L9" t="s">
        <v>1162</v>
      </c>
      <c r="M9" t="s">
        <v>1163</v>
      </c>
    </row>
  </sheetData>
  <phoneticPr fontId="1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/>
  <cols>
    <col min="1" max="12" width="10.5" customWidth="1"/>
  </cols>
  <sheetData>
    <row r="1" spans="1:12">
      <c r="A1" t="s">
        <v>1170</v>
      </c>
      <c r="B1" t="s">
        <v>1108</v>
      </c>
      <c r="C1" t="s">
        <v>1029</v>
      </c>
      <c r="D1" t="s">
        <v>1009</v>
      </c>
      <c r="E1" t="s">
        <v>1171</v>
      </c>
      <c r="F1" t="s">
        <v>1172</v>
      </c>
      <c r="G1" t="s">
        <v>1173</v>
      </c>
      <c r="H1" t="s">
        <v>1174</v>
      </c>
      <c r="I1" t="s">
        <v>1175</v>
      </c>
      <c r="J1" t="s">
        <v>1176</v>
      </c>
      <c r="K1" t="s">
        <v>1177</v>
      </c>
      <c r="L1" s="2" t="s">
        <v>1178</v>
      </c>
    </row>
    <row r="2" spans="1:12">
      <c r="A2" t="s">
        <v>658</v>
      </c>
      <c r="B2" t="s">
        <v>1007</v>
      </c>
      <c r="C2" t="s">
        <v>1029</v>
      </c>
      <c r="D2" t="s">
        <v>1009</v>
      </c>
      <c r="E2" t="s">
        <v>1120</v>
      </c>
      <c r="F2" t="s">
        <v>1121</v>
      </c>
      <c r="G2" t="s">
        <v>1122</v>
      </c>
      <c r="H2" t="s">
        <v>1123</v>
      </c>
      <c r="I2" t="s">
        <v>1124</v>
      </c>
      <c r="J2" t="s">
        <v>1125</v>
      </c>
      <c r="K2" t="s">
        <v>1179</v>
      </c>
      <c r="L2" s="2" t="s">
        <v>1180</v>
      </c>
    </row>
    <row r="3" spans="1:12">
      <c r="A3" s="1">
        <v>1</v>
      </c>
      <c r="B3" s="1" t="s">
        <v>1181</v>
      </c>
      <c r="C3" s="1" t="s">
        <v>1029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1182</v>
      </c>
    </row>
    <row r="4" spans="1:12">
      <c r="A4" s="1">
        <v>2</v>
      </c>
      <c r="B4" s="1" t="s">
        <v>1181</v>
      </c>
      <c r="C4" s="1" t="s">
        <v>1029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1182</v>
      </c>
    </row>
    <row r="5" spans="1:12">
      <c r="A5" s="1">
        <v>3</v>
      </c>
      <c r="B5" s="1" t="s">
        <v>1181</v>
      </c>
      <c r="C5" s="1" t="s">
        <v>1029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1182</v>
      </c>
    </row>
    <row r="6" spans="1:12">
      <c r="A6" s="1">
        <v>4</v>
      </c>
      <c r="B6" s="1" t="s">
        <v>1181</v>
      </c>
      <c r="C6" s="1" t="s">
        <v>1029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1182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D24" sqref="D24"/>
    </sheetView>
  </sheetViews>
  <sheetFormatPr defaultColWidth="9" defaultRowHeight="14.25"/>
  <sheetData>
    <row r="1" spans="1:1">
      <c r="A1" t="s">
        <v>698</v>
      </c>
    </row>
    <row r="2" spans="1:1">
      <c r="A2" t="s">
        <v>699</v>
      </c>
    </row>
    <row r="3" spans="1:1">
      <c r="A3" t="s">
        <v>700</v>
      </c>
    </row>
    <row r="4" spans="1:1">
      <c r="A4" t="s">
        <v>701</v>
      </c>
    </row>
    <row r="5" spans="1:1">
      <c r="A5" t="s">
        <v>702</v>
      </c>
    </row>
    <row r="6" spans="1:1">
      <c r="A6" t="s">
        <v>703</v>
      </c>
    </row>
    <row r="7" spans="1:1">
      <c r="A7" t="s">
        <v>704</v>
      </c>
    </row>
    <row r="8" spans="1:1">
      <c r="A8" t="s">
        <v>705</v>
      </c>
    </row>
    <row r="9" spans="1:1">
      <c r="A9" t="s">
        <v>706</v>
      </c>
    </row>
    <row r="10" spans="1:1">
      <c r="A10" t="s">
        <v>707</v>
      </c>
    </row>
    <row r="11" spans="1:1">
      <c r="A11" t="s">
        <v>708</v>
      </c>
    </row>
    <row r="12" spans="1:1">
      <c r="A12" t="s">
        <v>709</v>
      </c>
    </row>
    <row r="13" spans="1:1">
      <c r="A13" t="s">
        <v>710</v>
      </c>
    </row>
    <row r="14" spans="1:1">
      <c r="A14" t="s">
        <v>711</v>
      </c>
    </row>
    <row r="15" spans="1:1">
      <c r="A15" t="s">
        <v>712</v>
      </c>
    </row>
    <row r="16" spans="1:1">
      <c r="A16" t="s">
        <v>713</v>
      </c>
    </row>
    <row r="17" spans="1:1">
      <c r="A17" t="s">
        <v>714</v>
      </c>
    </row>
    <row r="18" spans="1:1">
      <c r="A18" t="s">
        <v>715</v>
      </c>
    </row>
    <row r="19" spans="1:1">
      <c r="A19" t="s">
        <v>716</v>
      </c>
    </row>
    <row r="20" spans="1:1">
      <c r="A20" t="s">
        <v>717</v>
      </c>
    </row>
    <row r="21" spans="1:1">
      <c r="A21" t="s">
        <v>718</v>
      </c>
    </row>
    <row r="22" spans="1:1">
      <c r="A22" t="s">
        <v>719</v>
      </c>
    </row>
    <row r="23" spans="1:1">
      <c r="A23" t="s">
        <v>720</v>
      </c>
    </row>
    <row r="24" spans="1:1">
      <c r="A24" t="s">
        <v>721</v>
      </c>
    </row>
    <row r="25" spans="1:1">
      <c r="A25" t="s">
        <v>722</v>
      </c>
    </row>
    <row r="26" spans="1:1">
      <c r="A26" t="s">
        <v>723</v>
      </c>
    </row>
    <row r="27" spans="1:1">
      <c r="A27" t="s">
        <v>724</v>
      </c>
    </row>
    <row r="28" spans="1:1">
      <c r="A28" t="s">
        <v>725</v>
      </c>
    </row>
    <row r="29" spans="1:1">
      <c r="A29" t="s">
        <v>726</v>
      </c>
    </row>
    <row r="30" spans="1:1">
      <c r="A30" t="s">
        <v>727</v>
      </c>
    </row>
    <row r="31" spans="1:1">
      <c r="A31" t="s">
        <v>728</v>
      </c>
    </row>
    <row r="32" spans="1:1">
      <c r="A32" t="s">
        <v>729</v>
      </c>
    </row>
    <row r="33" spans="1:1">
      <c r="A33" t="s">
        <v>730</v>
      </c>
    </row>
    <row r="34" spans="1:1">
      <c r="A34" t="s">
        <v>731</v>
      </c>
    </row>
    <row r="35" spans="1:1">
      <c r="A35" t="s">
        <v>732</v>
      </c>
    </row>
    <row r="36" spans="1:1">
      <c r="A36" t="s">
        <v>733</v>
      </c>
    </row>
    <row r="37" spans="1:1">
      <c r="A37" t="s">
        <v>734</v>
      </c>
    </row>
    <row r="38" spans="1:1">
      <c r="A38" t="s">
        <v>735</v>
      </c>
    </row>
    <row r="39" spans="1:1">
      <c r="A39" t="s">
        <v>736</v>
      </c>
    </row>
    <row r="40" spans="1:1">
      <c r="A40" t="s">
        <v>737</v>
      </c>
    </row>
    <row r="41" spans="1:1">
      <c r="A41" t="s">
        <v>738</v>
      </c>
    </row>
    <row r="42" spans="1:1">
      <c r="A42" t="s">
        <v>739</v>
      </c>
    </row>
    <row r="43" spans="1:1">
      <c r="A43" t="s">
        <v>740</v>
      </c>
    </row>
    <row r="44" spans="1:1">
      <c r="A44" t="s">
        <v>741</v>
      </c>
    </row>
    <row r="45" spans="1:1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O27" sqref="O27"/>
    </sheetView>
  </sheetViews>
  <sheetFormatPr defaultRowHeight="14.25"/>
  <cols>
    <col min="1" max="1" width="8.5" style="9" customWidth="1"/>
    <col min="2" max="2" width="9" customWidth="1"/>
    <col min="3" max="3" width="8.75" customWidth="1"/>
    <col min="4" max="4" width="9" customWidth="1"/>
    <col min="5" max="5" width="9" style="11" customWidth="1"/>
    <col min="6" max="6" width="9" customWidth="1"/>
    <col min="7" max="7" width="9.25" style="154" customWidth="1"/>
    <col min="8" max="10" width="9" style="54"/>
    <col min="11" max="11" width="9" style="138"/>
    <col min="12" max="12" width="9" style="54"/>
    <col min="13" max="13" width="7.75" style="154" customWidth="1"/>
    <col min="14" max="15" width="9" style="143"/>
    <col min="16" max="16" width="11.625" style="147" customWidth="1"/>
    <col min="17" max="17" width="15.25" style="19" customWidth="1"/>
    <col min="18" max="18" width="6" style="19" customWidth="1"/>
    <col min="19" max="19" width="9" style="154"/>
    <col min="20" max="20" width="9" style="143"/>
    <col min="21" max="21" width="16.625" style="147" customWidth="1"/>
    <col min="22" max="22" width="9" style="143"/>
    <col min="23" max="23" width="9" style="144"/>
    <col min="24" max="24" width="9" style="54"/>
  </cols>
  <sheetData>
    <row r="1" spans="1:25">
      <c r="A1" s="166" t="s">
        <v>1238</v>
      </c>
      <c r="G1" s="153"/>
      <c r="H1" s="136">
        <f>COUNT($G:$G)</f>
        <v>19</v>
      </c>
      <c r="I1" s="136"/>
      <c r="J1" s="136"/>
      <c r="K1" s="137"/>
      <c r="L1" s="139"/>
      <c r="M1" s="153"/>
      <c r="N1" s="145"/>
      <c r="O1" s="145"/>
      <c r="P1" s="167"/>
      <c r="Q1" s="156"/>
      <c r="R1" s="156"/>
      <c r="S1" s="153">
        <f>COUNT(T:T)</f>
        <v>10</v>
      </c>
      <c r="T1" s="145"/>
      <c r="U1" s="167"/>
      <c r="V1" s="145"/>
      <c r="W1" s="146"/>
      <c r="X1" s="141"/>
    </row>
    <row r="2" spans="1:25">
      <c r="A2" s="9" t="s">
        <v>1191</v>
      </c>
      <c r="B2" t="s">
        <v>1192</v>
      </c>
      <c r="C2" t="s">
        <v>1198</v>
      </c>
      <c r="D2" s="152" t="s">
        <v>1239</v>
      </c>
      <c r="E2" s="11" t="s">
        <v>1193</v>
      </c>
      <c r="F2" t="s">
        <v>1194</v>
      </c>
      <c r="G2" s="154" t="s">
        <v>1195</v>
      </c>
      <c r="H2" s="54" t="s">
        <v>651</v>
      </c>
      <c r="I2" s="54" t="s">
        <v>1207</v>
      </c>
      <c r="J2" s="54" t="s">
        <v>1208</v>
      </c>
      <c r="K2" s="138" t="s">
        <v>1209</v>
      </c>
      <c r="M2" s="154" t="s">
        <v>1196</v>
      </c>
      <c r="N2" s="143" t="s">
        <v>651</v>
      </c>
      <c r="O2" s="143" t="s">
        <v>1202</v>
      </c>
      <c r="P2" s="147" t="s">
        <v>1203</v>
      </c>
      <c r="Q2" s="43" t="s">
        <v>1261</v>
      </c>
      <c r="R2" s="43" t="s">
        <v>1241</v>
      </c>
      <c r="S2" s="154" t="s">
        <v>1197</v>
      </c>
      <c r="T2" s="143" t="s">
        <v>651</v>
      </c>
      <c r="U2" s="147" t="s">
        <v>1207</v>
      </c>
      <c r="V2" s="143" t="s">
        <v>1208</v>
      </c>
      <c r="W2" s="144" t="s">
        <v>1209</v>
      </c>
      <c r="X2" s="43" t="s">
        <v>1261</v>
      </c>
      <c r="Y2" t="s">
        <v>1199</v>
      </c>
    </row>
    <row r="3" spans="1:25" s="46" customFormat="1">
      <c r="A3" s="100"/>
      <c r="B3" s="46">
        <v>1</v>
      </c>
      <c r="D3" s="46">
        <v>1</v>
      </c>
      <c r="E3" s="106">
        <f>A4</f>
        <v>110</v>
      </c>
      <c r="F3" s="46">
        <v>-1</v>
      </c>
      <c r="G3" s="155"/>
      <c r="K3" s="149"/>
      <c r="M3" s="155"/>
      <c r="N3" s="150"/>
      <c r="O3" s="150"/>
      <c r="P3" s="168"/>
      <c r="Q3" s="38"/>
      <c r="R3" s="38">
        <v>1</v>
      </c>
      <c r="S3" s="155"/>
      <c r="T3" s="150"/>
      <c r="U3" s="168"/>
      <c r="V3" s="150"/>
      <c r="W3" s="151"/>
    </row>
    <row r="4" spans="1:25" s="54" customFormat="1">
      <c r="A4" s="178">
        <f>CONCATENATE("1",D4,COUNTIF($D$4:D4,D4)-1)+0</f>
        <v>110</v>
      </c>
      <c r="B4" s="54">
        <f t="shared" ref="B4:B22" si="0">B$3</f>
        <v>1</v>
      </c>
      <c r="C4" s="54">
        <v>1</v>
      </c>
      <c r="D4" s="54">
        <v>1</v>
      </c>
      <c r="E4" s="56">
        <f>IF(D3=D4,E3,A4)</f>
        <v>110</v>
      </c>
      <c r="F4" s="54">
        <f t="shared" ref="F4" si="1">F$3</f>
        <v>-1</v>
      </c>
      <c r="G4" s="154">
        <f>M4*10</f>
        <v>1100</v>
      </c>
      <c r="H4" s="54">
        <v>3</v>
      </c>
      <c r="I4" s="54" t="s">
        <v>1204</v>
      </c>
      <c r="J4" s="54" t="s">
        <v>1204</v>
      </c>
      <c r="K4" s="138" t="s">
        <v>1204</v>
      </c>
      <c r="L4" s="159" t="s">
        <v>1210</v>
      </c>
      <c r="M4" s="154">
        <f>A4</f>
        <v>110</v>
      </c>
      <c r="N4" s="143">
        <v>2</v>
      </c>
      <c r="O4" s="40" t="s">
        <v>1279</v>
      </c>
      <c r="P4" s="147" t="s">
        <v>1204</v>
      </c>
      <c r="Q4" s="43" t="s">
        <v>1213</v>
      </c>
      <c r="R4" s="172">
        <f>R3+COUNT(T4)</f>
        <v>1</v>
      </c>
      <c r="S4" s="154">
        <f>IF(T4="@@@",0,M4*10+1)</f>
        <v>0</v>
      </c>
      <c r="T4" s="148" t="s">
        <v>1237</v>
      </c>
      <c r="U4" s="162" t="s">
        <v>1237</v>
      </c>
      <c r="V4" s="148" t="s">
        <v>1237</v>
      </c>
      <c r="W4" s="148" t="s">
        <v>1237</v>
      </c>
      <c r="X4" s="40" t="s">
        <v>1214</v>
      </c>
      <c r="Y4" s="46">
        <v>0</v>
      </c>
    </row>
    <row r="5" spans="1:25" s="46" customFormat="1">
      <c r="A5" s="100">
        <f>CONCATENATE("1",D5,COUNTIF($D$4:D5,D5)-1)+0</f>
        <v>111</v>
      </c>
      <c r="B5" s="46">
        <f>B$3</f>
        <v>1</v>
      </c>
      <c r="C5" s="46">
        <v>1</v>
      </c>
      <c r="D5" s="46">
        <v>1</v>
      </c>
      <c r="E5" s="183">
        <v>111</v>
      </c>
      <c r="F5" s="46">
        <f>F$3</f>
        <v>-1</v>
      </c>
      <c r="G5" s="155">
        <f t="shared" ref="G5:G22" si="2">M5*10</f>
        <v>1110</v>
      </c>
      <c r="H5" s="46">
        <v>4</v>
      </c>
      <c r="I5" s="46" t="s">
        <v>1204</v>
      </c>
      <c r="J5" s="171" t="s">
        <v>1281</v>
      </c>
      <c r="K5" s="149">
        <f ca="1">IF(H5=4,OFFSET($M$1,ROW()-2,0,1,1),IF(H5=3,"#","有问题"))</f>
        <v>110</v>
      </c>
      <c r="L5" s="171" t="s">
        <v>1211</v>
      </c>
      <c r="M5" s="155">
        <f t="shared" ref="M5:M22" si="3">A5</f>
        <v>111</v>
      </c>
      <c r="N5" s="38">
        <v>6</v>
      </c>
      <c r="O5" s="171" t="s">
        <v>1204</v>
      </c>
      <c r="P5" s="175" t="s">
        <v>1262</v>
      </c>
      <c r="Q5" s="172" t="s">
        <v>1212</v>
      </c>
      <c r="R5" s="172">
        <f t="shared" ref="R5:R22" si="4">R4+COUNT(T5)</f>
        <v>1</v>
      </c>
      <c r="S5" s="155">
        <f t="shared" ref="S5:S21" si="5">IF(T5="@@@",0,M5*10+1)</f>
        <v>0</v>
      </c>
      <c r="T5" s="176" t="s">
        <v>1237</v>
      </c>
      <c r="U5" s="177" t="s">
        <v>1237</v>
      </c>
      <c r="V5" s="176" t="s">
        <v>1237</v>
      </c>
      <c r="W5" s="176" t="s">
        <v>1237</v>
      </c>
      <c r="X5" s="171" t="s">
        <v>1214</v>
      </c>
      <c r="Y5" s="46">
        <v>0</v>
      </c>
    </row>
    <row r="6" spans="1:25" s="54" customFormat="1" ht="18" customHeight="1">
      <c r="A6" s="178">
        <f>CONCATENATE("1",D6,COUNTIF($D$4:D6,D6)-1)+0</f>
        <v>120</v>
      </c>
      <c r="B6" s="54">
        <f t="shared" ref="B6:B18" si="6">B$3</f>
        <v>1</v>
      </c>
      <c r="C6" s="54">
        <v>1</v>
      </c>
      <c r="D6" s="54">
        <v>2</v>
      </c>
      <c r="E6" s="106">
        <f t="shared" ref="E6:E18" si="7">IF(D5=D6,E5,A6)</f>
        <v>120</v>
      </c>
      <c r="F6" s="54">
        <f t="shared" ref="F6:F22" si="8">F$3</f>
        <v>-1</v>
      </c>
      <c r="G6" s="154">
        <f t="shared" si="2"/>
        <v>1200</v>
      </c>
      <c r="H6" s="54">
        <v>4</v>
      </c>
      <c r="I6" s="54" t="s">
        <v>1204</v>
      </c>
      <c r="J6" s="54" t="s">
        <v>1204</v>
      </c>
      <c r="K6" s="138">
        <f t="shared" ref="K6:K16" ca="1" si="9">IF(H6=4,OFFSET($M$1,ROW()-2,0,1,1),IF(H6=3,"#","有问题"))</f>
        <v>111</v>
      </c>
      <c r="L6" s="140" t="s">
        <v>1211</v>
      </c>
      <c r="M6" s="154">
        <f t="shared" si="3"/>
        <v>120</v>
      </c>
      <c r="N6" s="19">
        <v>3</v>
      </c>
      <c r="O6" s="142" t="s">
        <v>1277</v>
      </c>
      <c r="P6" s="43" t="s">
        <v>1278</v>
      </c>
      <c r="Q6" s="43" t="s">
        <v>1215</v>
      </c>
      <c r="R6" s="172">
        <f t="shared" si="4"/>
        <v>2</v>
      </c>
      <c r="S6" s="154">
        <f>IF(T6="@@@",0,M6*10+1)</f>
        <v>1201</v>
      </c>
      <c r="T6" s="143">
        <v>2</v>
      </c>
      <c r="U6" s="159" t="s">
        <v>1259</v>
      </c>
      <c r="V6" s="143" t="s">
        <v>1204</v>
      </c>
      <c r="W6" s="144">
        <v>68</v>
      </c>
      <c r="X6" s="142" t="s">
        <v>1231</v>
      </c>
      <c r="Y6" s="46">
        <v>0</v>
      </c>
    </row>
    <row r="7" spans="1:25" s="54" customFormat="1" ht="18" customHeight="1">
      <c r="A7" s="178">
        <f>CONCATENATE("1",D7,COUNTIF($D$4:D7,D7)-1)+0</f>
        <v>121</v>
      </c>
      <c r="B7" s="54">
        <f t="shared" si="6"/>
        <v>1</v>
      </c>
      <c r="C7" s="54">
        <v>1</v>
      </c>
      <c r="D7" s="54">
        <v>2</v>
      </c>
      <c r="E7" s="106">
        <f t="shared" si="7"/>
        <v>120</v>
      </c>
      <c r="F7" s="54">
        <f t="shared" si="8"/>
        <v>-1</v>
      </c>
      <c r="G7" s="154">
        <f t="shared" si="2"/>
        <v>1210</v>
      </c>
      <c r="H7" s="54">
        <v>4</v>
      </c>
      <c r="I7" s="54" t="s">
        <v>1204</v>
      </c>
      <c r="J7" s="54" t="s">
        <v>1204</v>
      </c>
      <c r="K7" s="138">
        <f ca="1">IF(H7=4,OFFSET($M$1,ROW()-2,0,1,1),IF(H7=3,"#","有问题"))</f>
        <v>120</v>
      </c>
      <c r="L7" s="140" t="s">
        <v>1211</v>
      </c>
      <c r="M7" s="154">
        <f t="shared" si="3"/>
        <v>121</v>
      </c>
      <c r="N7" s="19">
        <v>6</v>
      </c>
      <c r="O7" s="40" t="s">
        <v>1204</v>
      </c>
      <c r="P7" s="160" t="s">
        <v>1258</v>
      </c>
      <c r="Q7" s="43" t="s">
        <v>1212</v>
      </c>
      <c r="R7" s="172">
        <f t="shared" si="4"/>
        <v>2</v>
      </c>
      <c r="S7" s="154">
        <f>IF(T7="@@@",0,M7*10+1)</f>
        <v>0</v>
      </c>
      <c r="T7" s="148" t="s">
        <v>1237</v>
      </c>
      <c r="U7" s="162" t="s">
        <v>1237</v>
      </c>
      <c r="V7" s="148" t="s">
        <v>1237</v>
      </c>
      <c r="W7" s="148" t="s">
        <v>1237</v>
      </c>
      <c r="X7" s="40" t="s">
        <v>1214</v>
      </c>
      <c r="Y7" s="46">
        <v>0</v>
      </c>
    </row>
    <row r="8" spans="1:25" s="54" customFormat="1">
      <c r="A8" s="178">
        <f>CONCATENATE("1",D8,COUNTIF($D$4:D8,D8)-1)+0</f>
        <v>122</v>
      </c>
      <c r="B8" s="54">
        <f t="shared" si="6"/>
        <v>1</v>
      </c>
      <c r="C8" s="54">
        <v>1</v>
      </c>
      <c r="D8" s="54">
        <v>2</v>
      </c>
      <c r="E8" s="106">
        <f t="shared" si="7"/>
        <v>120</v>
      </c>
      <c r="F8" s="54">
        <f t="shared" si="8"/>
        <v>-1</v>
      </c>
      <c r="G8" s="154">
        <f t="shared" si="2"/>
        <v>1220</v>
      </c>
      <c r="H8" s="54">
        <v>4</v>
      </c>
      <c r="I8" s="54" t="s">
        <v>1204</v>
      </c>
      <c r="J8" s="54" t="s">
        <v>1204</v>
      </c>
      <c r="K8" s="138">
        <f t="shared" ca="1" si="9"/>
        <v>121</v>
      </c>
      <c r="L8" s="140" t="s">
        <v>1211</v>
      </c>
      <c r="M8" s="154">
        <f t="shared" si="3"/>
        <v>122</v>
      </c>
      <c r="N8" s="19">
        <v>3</v>
      </c>
      <c r="O8" s="142" t="s">
        <v>1277</v>
      </c>
      <c r="P8" s="43" t="s">
        <v>1278</v>
      </c>
      <c r="Q8" s="43" t="s">
        <v>1215</v>
      </c>
      <c r="R8" s="172">
        <f t="shared" si="4"/>
        <v>3</v>
      </c>
      <c r="S8" s="154">
        <f t="shared" si="5"/>
        <v>1221</v>
      </c>
      <c r="T8" s="143">
        <v>2</v>
      </c>
      <c r="U8" s="179" t="s">
        <v>1228</v>
      </c>
      <c r="V8" s="143" t="s">
        <v>1204</v>
      </c>
      <c r="W8" s="144">
        <v>81</v>
      </c>
      <c r="X8" s="142" t="s">
        <v>1232</v>
      </c>
      <c r="Y8" s="46">
        <v>0</v>
      </c>
    </row>
    <row r="9" spans="1:25" s="46" customFormat="1">
      <c r="A9" s="100">
        <f>CONCATENATE("1",D9,COUNTIF($D$4:D9,D9)-1)+0</f>
        <v>123</v>
      </c>
      <c r="B9" s="46">
        <f t="shared" si="6"/>
        <v>1</v>
      </c>
      <c r="C9" s="46">
        <v>1</v>
      </c>
      <c r="D9" s="46">
        <v>2</v>
      </c>
      <c r="E9" s="106">
        <f t="shared" si="7"/>
        <v>120</v>
      </c>
      <c r="F9" s="46">
        <f t="shared" si="8"/>
        <v>-1</v>
      </c>
      <c r="G9" s="155">
        <f t="shared" si="2"/>
        <v>1230</v>
      </c>
      <c r="H9" s="46">
        <v>4</v>
      </c>
      <c r="I9" s="46" t="s">
        <v>1204</v>
      </c>
      <c r="J9" s="46" t="s">
        <v>1204</v>
      </c>
      <c r="K9" s="149">
        <f t="shared" ca="1" si="9"/>
        <v>122</v>
      </c>
      <c r="L9" s="171" t="s">
        <v>1211</v>
      </c>
      <c r="M9" s="155">
        <f t="shared" si="3"/>
        <v>123</v>
      </c>
      <c r="N9" s="38">
        <v>3</v>
      </c>
      <c r="O9" s="173" t="s">
        <v>1280</v>
      </c>
      <c r="P9" s="43" t="s">
        <v>1278</v>
      </c>
      <c r="Q9" s="172" t="s">
        <v>1215</v>
      </c>
      <c r="R9" s="172">
        <f t="shared" si="4"/>
        <v>4</v>
      </c>
      <c r="S9" s="155">
        <f t="shared" si="5"/>
        <v>1231</v>
      </c>
      <c r="T9" s="150">
        <v>2</v>
      </c>
      <c r="U9" s="168" t="s">
        <v>1229</v>
      </c>
      <c r="V9" s="150" t="s">
        <v>1204</v>
      </c>
      <c r="W9" s="151">
        <v>175</v>
      </c>
      <c r="X9" s="173" t="s">
        <v>1233</v>
      </c>
      <c r="Y9" s="46">
        <v>0</v>
      </c>
    </row>
    <row r="10" spans="1:25" s="54" customFormat="1">
      <c r="A10" s="178">
        <f>CONCATENATE("1",D10,COUNTIF($D$4:D10,D10)-1)+0</f>
        <v>130</v>
      </c>
      <c r="B10" s="54">
        <f t="shared" si="6"/>
        <v>1</v>
      </c>
      <c r="C10" s="54">
        <v>1</v>
      </c>
      <c r="D10" s="54">
        <v>3</v>
      </c>
      <c r="E10" s="106">
        <f t="shared" si="7"/>
        <v>130</v>
      </c>
      <c r="F10" s="54">
        <f t="shared" si="8"/>
        <v>-1</v>
      </c>
      <c r="G10" s="154">
        <f>M10*10</f>
        <v>1300</v>
      </c>
      <c r="H10" s="54">
        <v>4</v>
      </c>
      <c r="I10" s="54" t="s">
        <v>1204</v>
      </c>
      <c r="J10" s="54" t="s">
        <v>1204</v>
      </c>
      <c r="K10" s="138">
        <f t="shared" ref="K10" ca="1" si="10">IF(H10=4,OFFSET($M$1,ROW()-2,0,1,1),IF(H10=3,"#","有问题"))</f>
        <v>123</v>
      </c>
      <c r="L10" s="140" t="s">
        <v>1211</v>
      </c>
      <c r="M10" s="154">
        <f t="shared" si="3"/>
        <v>130</v>
      </c>
      <c r="N10" s="19">
        <v>6</v>
      </c>
      <c r="O10" s="40" t="s">
        <v>1204</v>
      </c>
      <c r="P10" s="160" t="s">
        <v>1271</v>
      </c>
      <c r="Q10" s="43" t="s">
        <v>1212</v>
      </c>
      <c r="R10" s="172">
        <f t="shared" si="4"/>
        <v>4</v>
      </c>
      <c r="S10" s="154">
        <f t="shared" ref="S10" si="11">IF(T10="@@@",0,M10*10+1)</f>
        <v>0</v>
      </c>
      <c r="T10" s="148" t="s">
        <v>1237</v>
      </c>
      <c r="U10" s="162" t="s">
        <v>1237</v>
      </c>
      <c r="V10" s="148" t="s">
        <v>1237</v>
      </c>
      <c r="W10" s="148" t="s">
        <v>1237</v>
      </c>
      <c r="X10" s="40" t="s">
        <v>1214</v>
      </c>
      <c r="Y10" s="46">
        <v>0</v>
      </c>
    </row>
    <row r="11" spans="1:25" s="46" customFormat="1">
      <c r="A11" s="100">
        <f>CONCATENATE("1",D11,COUNTIF($D$4:D11,D11)-1)+0</f>
        <v>131</v>
      </c>
      <c r="B11" s="46">
        <f t="shared" si="6"/>
        <v>1</v>
      </c>
      <c r="C11" s="46">
        <v>1</v>
      </c>
      <c r="D11" s="46">
        <v>3</v>
      </c>
      <c r="E11" s="106">
        <f t="shared" si="7"/>
        <v>130</v>
      </c>
      <c r="F11" s="46">
        <f t="shared" si="8"/>
        <v>-1</v>
      </c>
      <c r="G11" s="155">
        <f>M11*10</f>
        <v>1310</v>
      </c>
      <c r="H11" s="46">
        <v>4</v>
      </c>
      <c r="I11" s="46" t="s">
        <v>1204</v>
      </c>
      <c r="J11" s="46" t="s">
        <v>1204</v>
      </c>
      <c r="K11" s="149">
        <f t="shared" ref="K11" ca="1" si="12">IF(H11=4,OFFSET($M$1,ROW()-2,0,1,1),IF(H11=3,"#","有问题"))</f>
        <v>130</v>
      </c>
      <c r="L11" s="174" t="s">
        <v>1211</v>
      </c>
      <c r="M11" s="155">
        <f t="shared" si="3"/>
        <v>131</v>
      </c>
      <c r="N11" s="38">
        <v>7</v>
      </c>
      <c r="O11" s="174" t="s">
        <v>1204</v>
      </c>
      <c r="P11" s="172" t="s">
        <v>1226</v>
      </c>
      <c r="Q11" s="172" t="s">
        <v>1227</v>
      </c>
      <c r="R11" s="172">
        <f t="shared" si="4"/>
        <v>4</v>
      </c>
      <c r="S11" s="155">
        <f t="shared" ref="S11" si="13">IF(T11="@@@",0,M11*10+1)</f>
        <v>0</v>
      </c>
      <c r="T11" s="176" t="s">
        <v>1237</v>
      </c>
      <c r="U11" s="177" t="s">
        <v>1237</v>
      </c>
      <c r="V11" s="176" t="s">
        <v>1237</v>
      </c>
      <c r="W11" s="176" t="s">
        <v>1237</v>
      </c>
      <c r="X11" s="171" t="s">
        <v>1214</v>
      </c>
      <c r="Y11" s="46">
        <v>0</v>
      </c>
    </row>
    <row r="12" spans="1:25" s="54" customFormat="1">
      <c r="A12" s="178">
        <f>CONCATENATE("1",D12,COUNTIF($D$4:D12,D12)-1)+0</f>
        <v>140</v>
      </c>
      <c r="B12" s="54">
        <f t="shared" si="6"/>
        <v>1</v>
      </c>
      <c r="C12" s="54">
        <v>1</v>
      </c>
      <c r="D12" s="54">
        <v>4</v>
      </c>
      <c r="E12" s="106">
        <f t="shared" si="7"/>
        <v>140</v>
      </c>
      <c r="F12" s="54">
        <f t="shared" si="8"/>
        <v>-1</v>
      </c>
      <c r="G12" s="154">
        <f t="shared" si="2"/>
        <v>1400</v>
      </c>
      <c r="H12" s="54">
        <v>4</v>
      </c>
      <c r="I12" s="54" t="s">
        <v>1204</v>
      </c>
      <c r="J12" s="54" t="s">
        <v>1204</v>
      </c>
      <c r="K12" s="138">
        <f ca="1">IF(H12=4,OFFSET($M$1,ROW()-2,0,1,1),IF(H12=3,"#","有问题"))</f>
        <v>131</v>
      </c>
      <c r="L12" s="140" t="s">
        <v>1211</v>
      </c>
      <c r="M12" s="154">
        <f t="shared" si="3"/>
        <v>140</v>
      </c>
      <c r="N12" s="19">
        <v>3</v>
      </c>
      <c r="O12" s="142" t="s">
        <v>1277</v>
      </c>
      <c r="P12" s="43" t="s">
        <v>1278</v>
      </c>
      <c r="Q12" s="43" t="s">
        <v>1215</v>
      </c>
      <c r="R12" s="172">
        <f t="shared" si="4"/>
        <v>5</v>
      </c>
      <c r="S12" s="154">
        <f t="shared" si="5"/>
        <v>1401</v>
      </c>
      <c r="T12" s="143">
        <v>2</v>
      </c>
      <c r="U12" s="159" t="s">
        <v>1260</v>
      </c>
      <c r="V12" s="143" t="s">
        <v>1204</v>
      </c>
      <c r="W12" s="144">
        <v>68</v>
      </c>
      <c r="X12" s="142" t="s">
        <v>1234</v>
      </c>
      <c r="Y12" s="46">
        <v>0</v>
      </c>
    </row>
    <row r="13" spans="1:25" s="54" customFormat="1" ht="14.25" customHeight="1">
      <c r="A13" s="178">
        <f>CONCATENATE("1",D13,COUNTIF($D$4:D13,D13)-1)+0</f>
        <v>141</v>
      </c>
      <c r="B13" s="54">
        <f t="shared" si="6"/>
        <v>1</v>
      </c>
      <c r="C13" s="54">
        <v>1</v>
      </c>
      <c r="D13" s="54">
        <v>4</v>
      </c>
      <c r="E13" s="106">
        <f t="shared" si="7"/>
        <v>140</v>
      </c>
      <c r="F13" s="54">
        <f t="shared" si="8"/>
        <v>-1</v>
      </c>
      <c r="G13" s="154">
        <f t="shared" si="2"/>
        <v>1410</v>
      </c>
      <c r="H13" s="54">
        <v>4</v>
      </c>
      <c r="I13" s="54" t="s">
        <v>1204</v>
      </c>
      <c r="J13" s="54" t="s">
        <v>1204</v>
      </c>
      <c r="K13" s="138">
        <f t="shared" ref="K13" ca="1" si="14">IF(H13=4,OFFSET($M$1,ROW()-2,0,1,1),IF(H13=3,"#","有问题"))</f>
        <v>140</v>
      </c>
      <c r="L13" s="40" t="s">
        <v>1211</v>
      </c>
      <c r="M13" s="154">
        <f t="shared" si="3"/>
        <v>141</v>
      </c>
      <c r="N13" s="19">
        <v>6</v>
      </c>
      <c r="O13" s="40" t="s">
        <v>1204</v>
      </c>
      <c r="P13" s="160" t="s">
        <v>1272</v>
      </c>
      <c r="Q13" s="43" t="s">
        <v>1212</v>
      </c>
      <c r="R13" s="172">
        <f t="shared" si="4"/>
        <v>5</v>
      </c>
      <c r="S13" s="154">
        <f t="shared" si="5"/>
        <v>0</v>
      </c>
      <c r="T13" s="148" t="s">
        <v>1237</v>
      </c>
      <c r="U13" s="169" t="s">
        <v>1237</v>
      </c>
      <c r="V13" s="182" t="s">
        <v>1237</v>
      </c>
      <c r="W13" s="148" t="s">
        <v>1237</v>
      </c>
      <c r="X13" s="40" t="s">
        <v>1214</v>
      </c>
      <c r="Y13" s="46">
        <v>0</v>
      </c>
    </row>
    <row r="14" spans="1:25" s="56" customFormat="1" ht="14.25" customHeight="1">
      <c r="A14" s="178">
        <f>CONCATENATE("1",D14,COUNTIF($D$4:D14,D14)-1)+0</f>
        <v>142</v>
      </c>
      <c r="B14" s="56">
        <f t="shared" si="6"/>
        <v>1</v>
      </c>
      <c r="C14" s="56">
        <v>1</v>
      </c>
      <c r="D14" s="56">
        <v>4</v>
      </c>
      <c r="E14" s="106">
        <f t="shared" si="7"/>
        <v>140</v>
      </c>
      <c r="F14" s="56">
        <f t="shared" si="8"/>
        <v>-1</v>
      </c>
      <c r="G14" s="154">
        <f t="shared" si="2"/>
        <v>1420</v>
      </c>
      <c r="H14" s="56">
        <v>4</v>
      </c>
      <c r="I14" s="142" t="s">
        <v>1214</v>
      </c>
      <c r="J14" s="56" t="s">
        <v>1204</v>
      </c>
      <c r="K14" s="161">
        <f t="shared" ca="1" si="9"/>
        <v>141</v>
      </c>
      <c r="L14" s="142" t="s">
        <v>1211</v>
      </c>
      <c r="M14" s="154">
        <f t="shared" si="3"/>
        <v>142</v>
      </c>
      <c r="N14" s="147">
        <v>3</v>
      </c>
      <c r="O14" s="159" t="s">
        <v>1277</v>
      </c>
      <c r="P14" s="43" t="s">
        <v>1278</v>
      </c>
      <c r="Q14" s="43" t="s">
        <v>1269</v>
      </c>
      <c r="R14" s="172">
        <f t="shared" si="4"/>
        <v>6</v>
      </c>
      <c r="S14" s="154">
        <f t="shared" si="5"/>
        <v>1421</v>
      </c>
      <c r="T14" s="162">
        <v>2</v>
      </c>
      <c r="U14" s="170" t="s">
        <v>1276</v>
      </c>
      <c r="V14" s="162" t="s">
        <v>1204</v>
      </c>
      <c r="W14" s="162">
        <v>73</v>
      </c>
      <c r="X14" s="159" t="s">
        <v>1270</v>
      </c>
      <c r="Y14" s="46">
        <v>0</v>
      </c>
    </row>
    <row r="15" spans="1:25" s="54" customFormat="1">
      <c r="A15" s="178">
        <f>CONCATENATE("1",D15,COUNTIF($D$4:D15,D15)-1)+0</f>
        <v>143</v>
      </c>
      <c r="B15" s="54">
        <f t="shared" si="6"/>
        <v>1</v>
      </c>
      <c r="C15" s="54">
        <v>1</v>
      </c>
      <c r="D15" s="54">
        <v>4</v>
      </c>
      <c r="E15" s="106">
        <f t="shared" si="7"/>
        <v>140</v>
      </c>
      <c r="F15" s="54">
        <f t="shared" si="8"/>
        <v>-1</v>
      </c>
      <c r="G15" s="154">
        <f t="shared" si="2"/>
        <v>1430</v>
      </c>
      <c r="H15" s="54">
        <v>4</v>
      </c>
      <c r="I15" s="54" t="s">
        <v>1204</v>
      </c>
      <c r="J15" s="54" t="s">
        <v>1204</v>
      </c>
      <c r="K15" s="138">
        <f t="shared" ca="1" si="9"/>
        <v>142</v>
      </c>
      <c r="L15" s="140" t="s">
        <v>1211</v>
      </c>
      <c r="M15" s="154">
        <f t="shared" si="3"/>
        <v>143</v>
      </c>
      <c r="N15" s="143">
        <v>3</v>
      </c>
      <c r="O15" s="141" t="s">
        <v>1277</v>
      </c>
      <c r="P15" s="43" t="s">
        <v>1278</v>
      </c>
      <c r="Q15" s="43" t="s">
        <v>1215</v>
      </c>
      <c r="R15" s="172">
        <f t="shared" si="4"/>
        <v>7</v>
      </c>
      <c r="S15" s="154">
        <f t="shared" si="5"/>
        <v>1431</v>
      </c>
      <c r="T15" s="143">
        <v>2</v>
      </c>
      <c r="U15" s="147" t="s">
        <v>1230</v>
      </c>
      <c r="V15" s="143" t="s">
        <v>1204</v>
      </c>
      <c r="W15" s="144">
        <v>136</v>
      </c>
      <c r="X15" s="141" t="s">
        <v>1235</v>
      </c>
      <c r="Y15" s="46">
        <v>0</v>
      </c>
    </row>
    <row r="16" spans="1:25">
      <c r="A16" s="9">
        <f>CONCATENATE("1",D16,COUNTIF($D$4:D16,D16)-1)+0</f>
        <v>144</v>
      </c>
      <c r="B16">
        <f t="shared" si="6"/>
        <v>1</v>
      </c>
      <c r="C16">
        <v>1</v>
      </c>
      <c r="D16">
        <v>4</v>
      </c>
      <c r="E16" s="106">
        <f t="shared" si="7"/>
        <v>140</v>
      </c>
      <c r="F16">
        <f t="shared" si="8"/>
        <v>-1</v>
      </c>
      <c r="G16" s="154">
        <f t="shared" si="2"/>
        <v>1440</v>
      </c>
      <c r="H16" s="54">
        <v>4</v>
      </c>
      <c r="I16" s="54" t="s">
        <v>1204</v>
      </c>
      <c r="J16" s="54" t="s">
        <v>1204</v>
      </c>
      <c r="K16" s="138">
        <f t="shared" ca="1" si="9"/>
        <v>143</v>
      </c>
      <c r="L16" s="40" t="s">
        <v>1211</v>
      </c>
      <c r="M16" s="154">
        <f t="shared" si="3"/>
        <v>144</v>
      </c>
      <c r="N16" s="143">
        <v>3</v>
      </c>
      <c r="O16" s="141" t="s">
        <v>1277</v>
      </c>
      <c r="P16" s="43" t="s">
        <v>1278</v>
      </c>
      <c r="Q16" s="43" t="s">
        <v>1215</v>
      </c>
      <c r="R16" s="172">
        <f t="shared" si="4"/>
        <v>8</v>
      </c>
      <c r="S16" s="154">
        <f t="shared" si="5"/>
        <v>1441</v>
      </c>
      <c r="T16" s="143">
        <v>2</v>
      </c>
      <c r="U16" s="170" t="s">
        <v>1265</v>
      </c>
      <c r="V16" s="143" t="s">
        <v>1214</v>
      </c>
      <c r="W16" s="144">
        <v>63</v>
      </c>
      <c r="X16" s="141" t="s">
        <v>1236</v>
      </c>
      <c r="Y16" s="46">
        <v>0</v>
      </c>
    </row>
    <row r="17" spans="1:25" s="11" customFormat="1">
      <c r="A17" s="9">
        <f>CONCATENATE("1",D17,COUNTIF($D$4:D17,D17)-1)+0</f>
        <v>145</v>
      </c>
      <c r="B17" s="11">
        <f t="shared" si="6"/>
        <v>1</v>
      </c>
      <c r="C17" s="11">
        <v>1</v>
      </c>
      <c r="D17" s="11">
        <v>4</v>
      </c>
      <c r="E17" s="106">
        <f t="shared" si="7"/>
        <v>140</v>
      </c>
      <c r="F17" s="11">
        <f t="shared" si="8"/>
        <v>-1</v>
      </c>
      <c r="G17" s="154">
        <f t="shared" si="2"/>
        <v>1450</v>
      </c>
      <c r="H17" s="56">
        <v>4</v>
      </c>
      <c r="I17" s="56" t="s">
        <v>1204</v>
      </c>
      <c r="J17" s="56" t="s">
        <v>1204</v>
      </c>
      <c r="K17" s="161">
        <f ca="1">IF(H17=4,OFFSET($M$1,ROW()-2,0,1,1),IF(H17=3,"#","有问题"))</f>
        <v>144</v>
      </c>
      <c r="L17" s="159" t="s">
        <v>1211</v>
      </c>
      <c r="M17" s="154">
        <f t="shared" si="3"/>
        <v>145</v>
      </c>
      <c r="N17" s="147">
        <v>3</v>
      </c>
      <c r="O17" s="159" t="s">
        <v>1277</v>
      </c>
      <c r="P17" s="43" t="s">
        <v>1278</v>
      </c>
      <c r="Q17" s="43" t="s">
        <v>1215</v>
      </c>
      <c r="R17" s="172">
        <f t="shared" si="4"/>
        <v>9</v>
      </c>
      <c r="S17" s="154">
        <f t="shared" si="5"/>
        <v>1451</v>
      </c>
      <c r="T17" s="147">
        <v>2</v>
      </c>
      <c r="U17" s="170" t="s">
        <v>1276</v>
      </c>
      <c r="V17" s="147" t="s">
        <v>1214</v>
      </c>
      <c r="W17" s="147">
        <v>73</v>
      </c>
      <c r="X17" s="159" t="s">
        <v>1266</v>
      </c>
      <c r="Y17" s="46">
        <v>0</v>
      </c>
    </row>
    <row r="18" spans="1:25" s="106" customFormat="1">
      <c r="A18" s="100">
        <f>CONCATENATE("1",D18,COUNTIF($D$4:D18,D18)-1)+0</f>
        <v>146</v>
      </c>
      <c r="B18" s="106">
        <f t="shared" si="6"/>
        <v>1</v>
      </c>
      <c r="C18" s="106">
        <v>1</v>
      </c>
      <c r="D18" s="106">
        <v>4</v>
      </c>
      <c r="E18" s="106">
        <f t="shared" si="7"/>
        <v>140</v>
      </c>
      <c r="F18" s="106">
        <f t="shared" si="8"/>
        <v>-1</v>
      </c>
      <c r="G18" s="155">
        <f t="shared" si="2"/>
        <v>1460</v>
      </c>
      <c r="H18" s="106">
        <v>4</v>
      </c>
      <c r="I18" s="106" t="s">
        <v>1204</v>
      </c>
      <c r="J18" s="106" t="s">
        <v>1204</v>
      </c>
      <c r="K18" s="180">
        <f t="shared" ref="K18" ca="1" si="15">IF(H18=4,OFFSET($M$1,ROW()-2,0,1,1),IF(H18=3,"#","有问题"))</f>
        <v>145</v>
      </c>
      <c r="L18" s="173" t="s">
        <v>1211</v>
      </c>
      <c r="M18" s="155">
        <f t="shared" si="3"/>
        <v>146</v>
      </c>
      <c r="N18" s="172">
        <v>6</v>
      </c>
      <c r="O18" s="181" t="s">
        <v>1204</v>
      </c>
      <c r="P18" s="175" t="s">
        <v>1275</v>
      </c>
      <c r="Q18" s="172" t="s">
        <v>1212</v>
      </c>
      <c r="R18" s="172">
        <f t="shared" si="4"/>
        <v>9</v>
      </c>
      <c r="S18" s="155">
        <f t="shared" si="5"/>
        <v>0</v>
      </c>
      <c r="T18" s="177" t="s">
        <v>1237</v>
      </c>
      <c r="U18" s="177" t="s">
        <v>1237</v>
      </c>
      <c r="V18" s="177" t="s">
        <v>1237</v>
      </c>
      <c r="W18" s="177" t="s">
        <v>1237</v>
      </c>
      <c r="X18" s="181" t="s">
        <v>1214</v>
      </c>
      <c r="Y18" s="46">
        <v>0</v>
      </c>
    </row>
    <row r="19" spans="1:25">
      <c r="A19" s="9">
        <v>193</v>
      </c>
      <c r="B19">
        <f t="shared" si="0"/>
        <v>1</v>
      </c>
      <c r="C19">
        <v>2</v>
      </c>
      <c r="D19">
        <v>5</v>
      </c>
      <c r="E19" s="183">
        <v>196</v>
      </c>
      <c r="F19">
        <f t="shared" si="8"/>
        <v>-1</v>
      </c>
      <c r="G19" s="154">
        <f t="shared" si="2"/>
        <v>1930</v>
      </c>
      <c r="H19" s="54">
        <v>3</v>
      </c>
      <c r="I19" s="54" t="s">
        <v>1204</v>
      </c>
      <c r="J19" s="40" t="s">
        <v>1274</v>
      </c>
      <c r="K19" s="138" t="str">
        <f ca="1">IF(H19=4,OFFSET($M$1,ROW()-2,0,1,1),IF(H19=3,"#","有问题"))</f>
        <v>#</v>
      </c>
      <c r="L19" s="159" t="s">
        <v>1210</v>
      </c>
      <c r="M19" s="154">
        <f t="shared" si="3"/>
        <v>193</v>
      </c>
      <c r="N19" s="143">
        <v>6</v>
      </c>
      <c r="O19" s="40" t="s">
        <v>1204</v>
      </c>
      <c r="P19" s="43" t="s">
        <v>1264</v>
      </c>
      <c r="Q19" s="43" t="s">
        <v>1212</v>
      </c>
      <c r="R19" s="172">
        <f t="shared" si="4"/>
        <v>9</v>
      </c>
      <c r="S19" s="154">
        <f t="shared" si="5"/>
        <v>0</v>
      </c>
      <c r="T19" s="148" t="s">
        <v>1237</v>
      </c>
      <c r="U19" s="162" t="s">
        <v>1237</v>
      </c>
      <c r="V19" s="148" t="s">
        <v>1237</v>
      </c>
      <c r="W19" s="148" t="s">
        <v>1237</v>
      </c>
      <c r="X19" s="40" t="s">
        <v>1214</v>
      </c>
      <c r="Y19" s="46">
        <v>0</v>
      </c>
    </row>
    <row r="20" spans="1:25">
      <c r="A20" s="9">
        <v>194</v>
      </c>
      <c r="B20">
        <f t="shared" si="0"/>
        <v>1</v>
      </c>
      <c r="C20">
        <v>2</v>
      </c>
      <c r="D20">
        <v>5</v>
      </c>
      <c r="E20" s="183">
        <v>196</v>
      </c>
      <c r="F20">
        <f t="shared" si="8"/>
        <v>-1</v>
      </c>
      <c r="G20" s="154">
        <f t="shared" si="2"/>
        <v>1940</v>
      </c>
      <c r="H20" s="54">
        <v>4</v>
      </c>
      <c r="I20" s="54" t="s">
        <v>1204</v>
      </c>
      <c r="J20" s="54" t="s">
        <v>1204</v>
      </c>
      <c r="K20" s="138">
        <f ca="1">IF(H20=4,OFFSET($M$1,ROW()-2,0,1,1),IF(H20=3,"#","有问题"))</f>
        <v>193</v>
      </c>
      <c r="L20" s="140" t="s">
        <v>1211</v>
      </c>
      <c r="M20" s="154">
        <f t="shared" si="3"/>
        <v>194</v>
      </c>
      <c r="N20" s="143">
        <v>3</v>
      </c>
      <c r="O20" s="159" t="s">
        <v>1277</v>
      </c>
      <c r="P20" s="43" t="s">
        <v>1278</v>
      </c>
      <c r="Q20" s="43" t="s">
        <v>1215</v>
      </c>
      <c r="R20" s="172">
        <f t="shared" si="4"/>
        <v>10</v>
      </c>
      <c r="S20" s="154">
        <f t="shared" si="5"/>
        <v>1941</v>
      </c>
      <c r="T20" s="143">
        <v>2</v>
      </c>
      <c r="U20" s="88" t="s">
        <v>1282</v>
      </c>
      <c r="V20" s="143" t="s">
        <v>1204</v>
      </c>
      <c r="W20" s="144">
        <v>85</v>
      </c>
      <c r="X20" s="159" t="s">
        <v>1267</v>
      </c>
      <c r="Y20" s="46">
        <v>0</v>
      </c>
    </row>
    <row r="21" spans="1:25">
      <c r="A21" s="9">
        <v>195</v>
      </c>
      <c r="B21">
        <f t="shared" si="0"/>
        <v>1</v>
      </c>
      <c r="C21">
        <v>2</v>
      </c>
      <c r="D21">
        <v>5</v>
      </c>
      <c r="E21" s="183">
        <v>196</v>
      </c>
      <c r="F21">
        <f t="shared" si="8"/>
        <v>-1</v>
      </c>
      <c r="G21" s="154">
        <f t="shared" si="2"/>
        <v>1950</v>
      </c>
      <c r="H21" s="54">
        <v>4</v>
      </c>
      <c r="I21" s="54" t="s">
        <v>1204</v>
      </c>
      <c r="J21" s="54" t="s">
        <v>1204</v>
      </c>
      <c r="K21" s="138">
        <f ca="1">IF(H21=4,OFFSET($M$1,ROW()-2,0,1,1),IF(H21=3,"#","有问题"))</f>
        <v>194</v>
      </c>
      <c r="L21" s="140" t="s">
        <v>1211</v>
      </c>
      <c r="M21" s="154">
        <f t="shared" si="3"/>
        <v>195</v>
      </c>
      <c r="N21" s="143">
        <v>3</v>
      </c>
      <c r="O21" s="159" t="s">
        <v>1277</v>
      </c>
      <c r="P21" s="43" t="s">
        <v>1278</v>
      </c>
      <c r="Q21" s="43" t="s">
        <v>1215</v>
      </c>
      <c r="R21" s="172">
        <f t="shared" si="4"/>
        <v>11</v>
      </c>
      <c r="S21" s="154">
        <f t="shared" si="5"/>
        <v>1951</v>
      </c>
      <c r="T21" s="143">
        <v>2</v>
      </c>
      <c r="U21" s="74" t="s">
        <v>1283</v>
      </c>
      <c r="V21" s="143" t="s">
        <v>1204</v>
      </c>
      <c r="W21" s="144">
        <v>85</v>
      </c>
      <c r="X21" s="159" t="s">
        <v>1268</v>
      </c>
      <c r="Y21" s="46">
        <v>0</v>
      </c>
    </row>
    <row r="22" spans="1:25">
      <c r="A22" s="9">
        <v>196</v>
      </c>
      <c r="B22">
        <f t="shared" si="0"/>
        <v>1</v>
      </c>
      <c r="C22">
        <v>2</v>
      </c>
      <c r="D22">
        <v>5</v>
      </c>
      <c r="E22" s="183">
        <v>196</v>
      </c>
      <c r="F22">
        <f t="shared" si="8"/>
        <v>-1</v>
      </c>
      <c r="G22" s="154">
        <f t="shared" si="2"/>
        <v>1960</v>
      </c>
      <c r="H22" s="54">
        <v>4</v>
      </c>
      <c r="I22" s="54" t="s">
        <v>1204</v>
      </c>
      <c r="J22" s="54" t="s">
        <v>1204</v>
      </c>
      <c r="K22" s="138">
        <f ca="1">IF(H22=4,OFFSET($M$1,ROW()-2,0,1,1),IF(H22=3,"#","有问题"))</f>
        <v>195</v>
      </c>
      <c r="L22" s="140" t="s">
        <v>1211</v>
      </c>
      <c r="M22" s="154">
        <f t="shared" si="3"/>
        <v>196</v>
      </c>
      <c r="N22" s="43">
        <v>6</v>
      </c>
      <c r="O22" s="40" t="s">
        <v>1204</v>
      </c>
      <c r="P22" s="160" t="s">
        <v>1273</v>
      </c>
      <c r="Q22" s="43" t="s">
        <v>1212</v>
      </c>
      <c r="R22" s="172">
        <f t="shared" si="4"/>
        <v>11</v>
      </c>
      <c r="S22" s="154">
        <f t="shared" ref="S22" si="16">IF(T22="@@@",0,M22*10+1)</f>
        <v>0</v>
      </c>
      <c r="T22" s="148" t="s">
        <v>1237</v>
      </c>
      <c r="U22" s="162" t="s">
        <v>1237</v>
      </c>
      <c r="V22" s="148" t="s">
        <v>1237</v>
      </c>
      <c r="W22" s="148" t="s">
        <v>1237</v>
      </c>
      <c r="X22" s="40" t="s">
        <v>1214</v>
      </c>
      <c r="Y22" s="46">
        <v>0</v>
      </c>
    </row>
    <row r="23" spans="1:25">
      <c r="N23" s="147"/>
      <c r="O23" s="147"/>
      <c r="Q23" s="43"/>
    </row>
    <row r="24" spans="1:25">
      <c r="Q24" s="163"/>
    </row>
    <row r="25" spans="1:25">
      <c r="Q25" s="163"/>
    </row>
    <row r="26" spans="1:25">
      <c r="P26" s="157"/>
      <c r="Q26" s="163"/>
    </row>
    <row r="27" spans="1:25">
      <c r="P27" s="157"/>
      <c r="Q27" s="163"/>
    </row>
    <row r="28" spans="1:25">
      <c r="P28" s="157"/>
      <c r="Q28" s="8"/>
    </row>
    <row r="29" spans="1:25">
      <c r="P29" s="157"/>
      <c r="Q29" s="8"/>
    </row>
    <row r="30" spans="1:25">
      <c r="P30" s="157"/>
      <c r="Q30" s="163"/>
    </row>
    <row r="31" spans="1:25">
      <c r="P31" s="157"/>
      <c r="Q31" s="163"/>
    </row>
    <row r="32" spans="1:25">
      <c r="P32" s="157"/>
      <c r="Q32" s="163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4.25"/>
  <cols>
    <col min="1" max="2" width="80" style="12" customWidth="1"/>
  </cols>
  <sheetData>
    <row r="1" spans="1:2">
      <c r="A1" s="12" t="s">
        <v>1243</v>
      </c>
      <c r="B1" s="12" t="s">
        <v>1244</v>
      </c>
    </row>
    <row r="2" spans="1:2">
      <c r="A2" s="12" t="s">
        <v>1245</v>
      </c>
      <c r="B2" s="12" t="s">
        <v>1246</v>
      </c>
    </row>
    <row r="3" spans="1:2">
      <c r="A3" s="157" t="s">
        <v>1247</v>
      </c>
      <c r="B3" s="163" t="s">
        <v>1248</v>
      </c>
    </row>
    <row r="4" spans="1:2" ht="27">
      <c r="A4" s="157" t="s">
        <v>1249</v>
      </c>
      <c r="B4" s="163" t="s">
        <v>1216</v>
      </c>
    </row>
    <row r="5" spans="1:2">
      <c r="A5" s="157" t="s">
        <v>1250</v>
      </c>
      <c r="B5" s="163" t="s">
        <v>1217</v>
      </c>
    </row>
    <row r="6" spans="1:2">
      <c r="A6" s="164" t="s">
        <v>1251</v>
      </c>
      <c r="B6" s="165" t="s">
        <v>1218</v>
      </c>
    </row>
    <row r="7" spans="1:2">
      <c r="A7" s="157" t="s">
        <v>1252</v>
      </c>
      <c r="B7" s="163" t="s">
        <v>1219</v>
      </c>
    </row>
    <row r="8" spans="1:2">
      <c r="A8" s="157" t="s">
        <v>1253</v>
      </c>
      <c r="B8" s="163" t="s">
        <v>1220</v>
      </c>
    </row>
    <row r="9" spans="1:2">
      <c r="A9" s="157" t="s">
        <v>1254</v>
      </c>
      <c r="B9" s="158" t="s">
        <v>1221</v>
      </c>
    </row>
    <row r="10" spans="1:2" ht="27">
      <c r="A10" s="157" t="s">
        <v>1263</v>
      </c>
      <c r="B10" s="158" t="s">
        <v>1222</v>
      </c>
    </row>
    <row r="11" spans="1:2">
      <c r="A11" s="157" t="s">
        <v>1255</v>
      </c>
      <c r="B11" s="158" t="s">
        <v>1223</v>
      </c>
    </row>
    <row r="12" spans="1:2">
      <c r="A12" s="157" t="s">
        <v>1256</v>
      </c>
      <c r="B12" s="158" t="s">
        <v>1224</v>
      </c>
    </row>
    <row r="13" spans="1:2">
      <c r="A13" s="157" t="s">
        <v>1257</v>
      </c>
      <c r="B13" s="158" t="s">
        <v>1225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23" sqref="A1:I23"/>
    </sheetView>
  </sheetViews>
  <sheetFormatPr defaultRowHeight="14.25"/>
  <sheetData>
    <row r="1" spans="1:9">
      <c r="A1" t="s">
        <v>979</v>
      </c>
      <c r="B1" t="s">
        <v>1183</v>
      </c>
      <c r="C1" t="s">
        <v>1184</v>
      </c>
      <c r="D1" t="s">
        <v>1185</v>
      </c>
      <c r="E1" t="s">
        <v>1186</v>
      </c>
      <c r="F1" t="s">
        <v>1187</v>
      </c>
      <c r="G1" t="s">
        <v>1188</v>
      </c>
      <c r="H1" t="s">
        <v>1189</v>
      </c>
      <c r="I1" t="s">
        <v>1190</v>
      </c>
    </row>
    <row r="2" spans="1:9">
      <c r="A2" t="s">
        <v>1191</v>
      </c>
      <c r="B2" t="s">
        <v>1192</v>
      </c>
      <c r="C2" t="s">
        <v>1193</v>
      </c>
      <c r="D2" t="s">
        <v>1194</v>
      </c>
      <c r="E2" t="s">
        <v>1195</v>
      </c>
      <c r="F2" t="s">
        <v>1196</v>
      </c>
      <c r="G2" t="s">
        <v>1197</v>
      </c>
      <c r="H2" t="s">
        <v>1198</v>
      </c>
      <c r="I2" t="s">
        <v>1199</v>
      </c>
    </row>
    <row r="3" spans="1:9">
      <c r="A3" t="s">
        <v>979</v>
      </c>
      <c r="B3" t="s">
        <v>1183</v>
      </c>
      <c r="C3" t="s">
        <v>1184</v>
      </c>
      <c r="D3" t="s">
        <v>1185</v>
      </c>
      <c r="E3" t="s">
        <v>1186</v>
      </c>
      <c r="F3" t="s">
        <v>1187</v>
      </c>
      <c r="G3" t="s">
        <v>1188</v>
      </c>
      <c r="H3" t="s">
        <v>1189</v>
      </c>
      <c r="I3" t="s">
        <v>1190</v>
      </c>
    </row>
    <row r="4" spans="1:9">
      <c r="A4">
        <f ca="1">IF(ROW()-3&lt;=引导_触发个数,OFFSET(引导_标准位置,ROW()-1,MATCH(A$2,引导!$2:$2,0)-1),"")</f>
        <v>110</v>
      </c>
      <c r="B4">
        <f ca="1">IF(ROW()-3&lt;=引导_触发个数,OFFSET(引导_标准位置,ROW()-1,MATCH(B$2,引导!$2:$2,0)-1),"")</f>
        <v>1</v>
      </c>
      <c r="C4">
        <f ca="1">IF(ROW()-3&lt;=引导_触发个数,OFFSET(引导_标准位置,ROW()-1,MATCH(C$2,引导!$2:$2,0)-1),"")</f>
        <v>110</v>
      </c>
      <c r="D4">
        <f ca="1">IF(ROW()-3&lt;=引导_触发个数,OFFSET(引导_标准位置,ROW()-1,MATCH(D$2,引导!$2:$2,0)-1),"")</f>
        <v>-1</v>
      </c>
      <c r="E4">
        <f ca="1">IF(ROW()-3&lt;=引导_触发个数,OFFSET(引导_标准位置,ROW()-1,MATCH(E$2,引导!$2:$2,0)-1),"")</f>
        <v>1100</v>
      </c>
      <c r="F4">
        <f ca="1">IF(ROW()-3&lt;=引导_触发个数,OFFSET(引导_标准位置,ROW()-1,MATCH(F$2,引导!$2:$2,0)-1),"")</f>
        <v>110</v>
      </c>
      <c r="G4">
        <f ca="1">IF(ROW()-3&lt;=引导_触发个数,OFFSET(引导_标准位置,ROW()-1,MATCH(G$2,引导!$2:$2,0)-1),"")</f>
        <v>0</v>
      </c>
      <c r="H4">
        <f ca="1">IF(ROW()-3&lt;=引导_触发个数,OFFSET(引导_标准位置,ROW()-1,MATCH(H$2,引导!$2:$2,0)-1),"")</f>
        <v>1</v>
      </c>
      <c r="I4">
        <f ca="1">IF(ROW()-3&lt;=引导_触发个数,OFFSET(引导_标准位置,ROW()-1,MATCH(I$2,引导!$2:$2,0)-1),"")</f>
        <v>0</v>
      </c>
    </row>
    <row r="5" spans="1:9">
      <c r="A5">
        <f ca="1">IF(ROW()-3&lt;=引导_触发个数,OFFSET(引导_标准位置,ROW()-1,MATCH(A$2,引导!$2:$2,0)-1),"")</f>
        <v>111</v>
      </c>
      <c r="B5">
        <f ca="1">IF(ROW()-3&lt;=引导_触发个数,OFFSET(引导_标准位置,ROW()-1,MATCH(B$2,引导!$2:$2,0)-1),"")</f>
        <v>1</v>
      </c>
      <c r="C5">
        <f ca="1">IF(ROW()-3&lt;=引导_触发个数,OFFSET(引导_标准位置,ROW()-1,MATCH(C$2,引导!$2:$2,0)-1),"")</f>
        <v>111</v>
      </c>
      <c r="D5">
        <f ca="1">IF(ROW()-3&lt;=引导_触发个数,OFFSET(引导_标准位置,ROW()-1,MATCH(D$2,引导!$2:$2,0)-1),"")</f>
        <v>-1</v>
      </c>
      <c r="E5">
        <f ca="1">IF(ROW()-3&lt;=引导_触发个数,OFFSET(引导_标准位置,ROW()-1,MATCH(E$2,引导!$2:$2,0)-1),"")</f>
        <v>1110</v>
      </c>
      <c r="F5">
        <f ca="1">IF(ROW()-3&lt;=引导_触发个数,OFFSET(引导_标准位置,ROW()-1,MATCH(F$2,引导!$2:$2,0)-1),"")</f>
        <v>111</v>
      </c>
      <c r="G5">
        <f ca="1">IF(ROW()-3&lt;=引导_触发个数,OFFSET(引导_标准位置,ROW()-1,MATCH(G$2,引导!$2:$2,0)-1),"")</f>
        <v>0</v>
      </c>
      <c r="H5">
        <f ca="1">IF(ROW()-3&lt;=引导_触发个数,OFFSET(引导_标准位置,ROW()-1,MATCH(H$2,引导!$2:$2,0)-1),"")</f>
        <v>1</v>
      </c>
      <c r="I5">
        <f ca="1">IF(ROW()-3&lt;=引导_触发个数,OFFSET(引导_标准位置,ROW()-1,MATCH(I$2,引导!$2:$2,0)-1),"")</f>
        <v>0</v>
      </c>
    </row>
    <row r="6" spans="1:9">
      <c r="A6">
        <f ca="1">IF(ROW()-3&lt;=引导_触发个数,OFFSET(引导_标准位置,ROW()-1,MATCH(A$2,引导!$2:$2,0)-1),"")</f>
        <v>120</v>
      </c>
      <c r="B6">
        <f ca="1">IF(ROW()-3&lt;=引导_触发个数,OFFSET(引导_标准位置,ROW()-1,MATCH(B$2,引导!$2:$2,0)-1),"")</f>
        <v>1</v>
      </c>
      <c r="C6">
        <f ca="1">IF(ROW()-3&lt;=引导_触发个数,OFFSET(引导_标准位置,ROW()-1,MATCH(C$2,引导!$2:$2,0)-1),"")</f>
        <v>120</v>
      </c>
      <c r="D6">
        <f ca="1">IF(ROW()-3&lt;=引导_触发个数,OFFSET(引导_标准位置,ROW()-1,MATCH(D$2,引导!$2:$2,0)-1),"")</f>
        <v>-1</v>
      </c>
      <c r="E6">
        <f ca="1">IF(ROW()-3&lt;=引导_触发个数,OFFSET(引导_标准位置,ROW()-1,MATCH(E$2,引导!$2:$2,0)-1),"")</f>
        <v>1200</v>
      </c>
      <c r="F6">
        <f ca="1">IF(ROW()-3&lt;=引导_触发个数,OFFSET(引导_标准位置,ROW()-1,MATCH(F$2,引导!$2:$2,0)-1),"")</f>
        <v>120</v>
      </c>
      <c r="G6">
        <f ca="1">IF(ROW()-3&lt;=引导_触发个数,OFFSET(引导_标准位置,ROW()-1,MATCH(G$2,引导!$2:$2,0)-1),"")</f>
        <v>1201</v>
      </c>
      <c r="H6">
        <f ca="1">IF(ROW()-3&lt;=引导_触发个数,OFFSET(引导_标准位置,ROW()-1,MATCH(H$2,引导!$2:$2,0)-1),"")</f>
        <v>1</v>
      </c>
      <c r="I6">
        <f ca="1">IF(ROW()-3&lt;=引导_触发个数,OFFSET(引导_标准位置,ROW()-1,MATCH(I$2,引导!$2:$2,0)-1),"")</f>
        <v>0</v>
      </c>
    </row>
    <row r="7" spans="1:9">
      <c r="A7">
        <f ca="1">IF(ROW()-3&lt;=引导_触发个数,OFFSET(引导_标准位置,ROW()-1,MATCH(A$2,引导!$2:$2,0)-1),"")</f>
        <v>121</v>
      </c>
      <c r="B7">
        <f ca="1">IF(ROW()-3&lt;=引导_触发个数,OFFSET(引导_标准位置,ROW()-1,MATCH(B$2,引导!$2:$2,0)-1),"")</f>
        <v>1</v>
      </c>
      <c r="C7">
        <f ca="1">IF(ROW()-3&lt;=引导_触发个数,OFFSET(引导_标准位置,ROW()-1,MATCH(C$2,引导!$2:$2,0)-1),"")</f>
        <v>120</v>
      </c>
      <c r="D7">
        <f ca="1">IF(ROW()-3&lt;=引导_触发个数,OFFSET(引导_标准位置,ROW()-1,MATCH(D$2,引导!$2:$2,0)-1),"")</f>
        <v>-1</v>
      </c>
      <c r="E7">
        <f ca="1">IF(ROW()-3&lt;=引导_触发个数,OFFSET(引导_标准位置,ROW()-1,MATCH(E$2,引导!$2:$2,0)-1),"")</f>
        <v>1210</v>
      </c>
      <c r="F7">
        <f ca="1">IF(ROW()-3&lt;=引导_触发个数,OFFSET(引导_标准位置,ROW()-1,MATCH(F$2,引导!$2:$2,0)-1),"")</f>
        <v>121</v>
      </c>
      <c r="G7">
        <f ca="1">IF(ROW()-3&lt;=引导_触发个数,OFFSET(引导_标准位置,ROW()-1,MATCH(G$2,引导!$2:$2,0)-1),"")</f>
        <v>0</v>
      </c>
      <c r="H7">
        <f ca="1">IF(ROW()-3&lt;=引导_触发个数,OFFSET(引导_标准位置,ROW()-1,MATCH(H$2,引导!$2:$2,0)-1),"")</f>
        <v>1</v>
      </c>
      <c r="I7">
        <f ca="1">IF(ROW()-3&lt;=引导_触发个数,OFFSET(引导_标准位置,ROW()-1,MATCH(I$2,引导!$2:$2,0)-1),"")</f>
        <v>0</v>
      </c>
    </row>
    <row r="8" spans="1:9">
      <c r="A8">
        <f ca="1">IF(ROW()-3&lt;=引导_触发个数,OFFSET(引导_标准位置,ROW()-1,MATCH(A$2,引导!$2:$2,0)-1),"")</f>
        <v>122</v>
      </c>
      <c r="B8">
        <f ca="1">IF(ROW()-3&lt;=引导_触发个数,OFFSET(引导_标准位置,ROW()-1,MATCH(B$2,引导!$2:$2,0)-1),"")</f>
        <v>1</v>
      </c>
      <c r="C8">
        <f ca="1">IF(ROW()-3&lt;=引导_触发个数,OFFSET(引导_标准位置,ROW()-1,MATCH(C$2,引导!$2:$2,0)-1),"")</f>
        <v>120</v>
      </c>
      <c r="D8">
        <f ca="1">IF(ROW()-3&lt;=引导_触发个数,OFFSET(引导_标准位置,ROW()-1,MATCH(D$2,引导!$2:$2,0)-1),"")</f>
        <v>-1</v>
      </c>
      <c r="E8">
        <f ca="1">IF(ROW()-3&lt;=引导_触发个数,OFFSET(引导_标准位置,ROW()-1,MATCH(E$2,引导!$2:$2,0)-1),"")</f>
        <v>1220</v>
      </c>
      <c r="F8">
        <f ca="1">IF(ROW()-3&lt;=引导_触发个数,OFFSET(引导_标准位置,ROW()-1,MATCH(F$2,引导!$2:$2,0)-1),"")</f>
        <v>122</v>
      </c>
      <c r="G8">
        <f ca="1">IF(ROW()-3&lt;=引导_触发个数,OFFSET(引导_标准位置,ROW()-1,MATCH(G$2,引导!$2:$2,0)-1),"")</f>
        <v>1221</v>
      </c>
      <c r="H8">
        <f ca="1">IF(ROW()-3&lt;=引导_触发个数,OFFSET(引导_标准位置,ROW()-1,MATCH(H$2,引导!$2:$2,0)-1),"")</f>
        <v>1</v>
      </c>
      <c r="I8">
        <f ca="1">IF(ROW()-3&lt;=引导_触发个数,OFFSET(引导_标准位置,ROW()-1,MATCH(I$2,引导!$2:$2,0)-1),"")</f>
        <v>0</v>
      </c>
    </row>
    <row r="9" spans="1:9">
      <c r="A9">
        <f ca="1">IF(ROW()-3&lt;=引导_触发个数,OFFSET(引导_标准位置,ROW()-1,MATCH(A$2,引导!$2:$2,0)-1),"")</f>
        <v>123</v>
      </c>
      <c r="B9">
        <f ca="1">IF(ROW()-3&lt;=引导_触发个数,OFFSET(引导_标准位置,ROW()-1,MATCH(B$2,引导!$2:$2,0)-1),"")</f>
        <v>1</v>
      </c>
      <c r="C9">
        <f ca="1">IF(ROW()-3&lt;=引导_触发个数,OFFSET(引导_标准位置,ROW()-1,MATCH(C$2,引导!$2:$2,0)-1),"")</f>
        <v>120</v>
      </c>
      <c r="D9">
        <f ca="1">IF(ROW()-3&lt;=引导_触发个数,OFFSET(引导_标准位置,ROW()-1,MATCH(D$2,引导!$2:$2,0)-1),"")</f>
        <v>-1</v>
      </c>
      <c r="E9">
        <f ca="1">IF(ROW()-3&lt;=引导_触发个数,OFFSET(引导_标准位置,ROW()-1,MATCH(E$2,引导!$2:$2,0)-1),"")</f>
        <v>1230</v>
      </c>
      <c r="F9">
        <f ca="1">IF(ROW()-3&lt;=引导_触发个数,OFFSET(引导_标准位置,ROW()-1,MATCH(F$2,引导!$2:$2,0)-1),"")</f>
        <v>123</v>
      </c>
      <c r="G9">
        <f ca="1">IF(ROW()-3&lt;=引导_触发个数,OFFSET(引导_标准位置,ROW()-1,MATCH(G$2,引导!$2:$2,0)-1),"")</f>
        <v>1231</v>
      </c>
      <c r="H9">
        <f ca="1">IF(ROW()-3&lt;=引导_触发个数,OFFSET(引导_标准位置,ROW()-1,MATCH(H$2,引导!$2:$2,0)-1),"")</f>
        <v>1</v>
      </c>
      <c r="I9">
        <f ca="1">IF(ROW()-3&lt;=引导_触发个数,OFFSET(引导_标准位置,ROW()-1,MATCH(I$2,引导!$2:$2,0)-1),"")</f>
        <v>0</v>
      </c>
    </row>
    <row r="10" spans="1:9">
      <c r="A10">
        <f ca="1">IF(ROW()-3&lt;=引导_触发个数,OFFSET(引导_标准位置,ROW()-1,MATCH(A$2,引导!$2:$2,0)-1),"")</f>
        <v>130</v>
      </c>
      <c r="B10">
        <f ca="1">IF(ROW()-3&lt;=引导_触发个数,OFFSET(引导_标准位置,ROW()-1,MATCH(B$2,引导!$2:$2,0)-1),"")</f>
        <v>1</v>
      </c>
      <c r="C10">
        <f ca="1">IF(ROW()-3&lt;=引导_触发个数,OFFSET(引导_标准位置,ROW()-1,MATCH(C$2,引导!$2:$2,0)-1),"")</f>
        <v>130</v>
      </c>
      <c r="D10">
        <f ca="1">IF(ROW()-3&lt;=引导_触发个数,OFFSET(引导_标准位置,ROW()-1,MATCH(D$2,引导!$2:$2,0)-1),"")</f>
        <v>-1</v>
      </c>
      <c r="E10">
        <f ca="1">IF(ROW()-3&lt;=引导_触发个数,OFFSET(引导_标准位置,ROW()-1,MATCH(E$2,引导!$2:$2,0)-1),"")</f>
        <v>1300</v>
      </c>
      <c r="F10">
        <f ca="1">IF(ROW()-3&lt;=引导_触发个数,OFFSET(引导_标准位置,ROW()-1,MATCH(F$2,引导!$2:$2,0)-1),"")</f>
        <v>130</v>
      </c>
      <c r="G10">
        <f ca="1">IF(ROW()-3&lt;=引导_触发个数,OFFSET(引导_标准位置,ROW()-1,MATCH(G$2,引导!$2:$2,0)-1),"")</f>
        <v>0</v>
      </c>
      <c r="H10">
        <f ca="1">IF(ROW()-3&lt;=引导_触发个数,OFFSET(引导_标准位置,ROW()-1,MATCH(H$2,引导!$2:$2,0)-1),"")</f>
        <v>1</v>
      </c>
      <c r="I10">
        <f ca="1">IF(ROW()-3&lt;=引导_触发个数,OFFSET(引导_标准位置,ROW()-1,MATCH(I$2,引导!$2:$2,0)-1),"")</f>
        <v>0</v>
      </c>
    </row>
    <row r="11" spans="1:9">
      <c r="A11">
        <f ca="1">IF(ROW()-3&lt;=引导_触发个数,OFFSET(引导_标准位置,ROW()-1,MATCH(A$2,引导!$2:$2,0)-1),"")</f>
        <v>131</v>
      </c>
      <c r="B11">
        <f ca="1">IF(ROW()-3&lt;=引导_触发个数,OFFSET(引导_标准位置,ROW()-1,MATCH(B$2,引导!$2:$2,0)-1),"")</f>
        <v>1</v>
      </c>
      <c r="C11">
        <f ca="1">IF(ROW()-3&lt;=引导_触发个数,OFFSET(引导_标准位置,ROW()-1,MATCH(C$2,引导!$2:$2,0)-1),"")</f>
        <v>130</v>
      </c>
      <c r="D11">
        <f ca="1">IF(ROW()-3&lt;=引导_触发个数,OFFSET(引导_标准位置,ROW()-1,MATCH(D$2,引导!$2:$2,0)-1),"")</f>
        <v>-1</v>
      </c>
      <c r="E11">
        <f ca="1">IF(ROW()-3&lt;=引导_触发个数,OFFSET(引导_标准位置,ROW()-1,MATCH(E$2,引导!$2:$2,0)-1),"")</f>
        <v>1310</v>
      </c>
      <c r="F11">
        <f ca="1">IF(ROW()-3&lt;=引导_触发个数,OFFSET(引导_标准位置,ROW()-1,MATCH(F$2,引导!$2:$2,0)-1),"")</f>
        <v>131</v>
      </c>
      <c r="G11">
        <f ca="1">IF(ROW()-3&lt;=引导_触发个数,OFFSET(引导_标准位置,ROW()-1,MATCH(G$2,引导!$2:$2,0)-1),"")</f>
        <v>0</v>
      </c>
      <c r="H11">
        <f ca="1">IF(ROW()-3&lt;=引导_触发个数,OFFSET(引导_标准位置,ROW()-1,MATCH(H$2,引导!$2:$2,0)-1),"")</f>
        <v>1</v>
      </c>
      <c r="I11">
        <f ca="1">IF(ROW()-3&lt;=引导_触发个数,OFFSET(引导_标准位置,ROW()-1,MATCH(I$2,引导!$2:$2,0)-1),"")</f>
        <v>0</v>
      </c>
    </row>
    <row r="12" spans="1:9">
      <c r="A12">
        <f ca="1">IF(ROW()-3&lt;=引导_触发个数,OFFSET(引导_标准位置,ROW()-1,MATCH(A$2,引导!$2:$2,0)-1),"")</f>
        <v>140</v>
      </c>
      <c r="B12">
        <f ca="1">IF(ROW()-3&lt;=引导_触发个数,OFFSET(引导_标准位置,ROW()-1,MATCH(B$2,引导!$2:$2,0)-1),"")</f>
        <v>1</v>
      </c>
      <c r="C12">
        <f ca="1">IF(ROW()-3&lt;=引导_触发个数,OFFSET(引导_标准位置,ROW()-1,MATCH(C$2,引导!$2:$2,0)-1),"")</f>
        <v>140</v>
      </c>
      <c r="D12">
        <f ca="1">IF(ROW()-3&lt;=引导_触发个数,OFFSET(引导_标准位置,ROW()-1,MATCH(D$2,引导!$2:$2,0)-1),"")</f>
        <v>-1</v>
      </c>
      <c r="E12">
        <f ca="1">IF(ROW()-3&lt;=引导_触发个数,OFFSET(引导_标准位置,ROW()-1,MATCH(E$2,引导!$2:$2,0)-1),"")</f>
        <v>1400</v>
      </c>
      <c r="F12">
        <f ca="1">IF(ROW()-3&lt;=引导_触发个数,OFFSET(引导_标准位置,ROW()-1,MATCH(F$2,引导!$2:$2,0)-1),"")</f>
        <v>140</v>
      </c>
      <c r="G12">
        <f ca="1">IF(ROW()-3&lt;=引导_触发个数,OFFSET(引导_标准位置,ROW()-1,MATCH(G$2,引导!$2:$2,0)-1),"")</f>
        <v>1401</v>
      </c>
      <c r="H12">
        <f ca="1">IF(ROW()-3&lt;=引导_触发个数,OFFSET(引导_标准位置,ROW()-1,MATCH(H$2,引导!$2:$2,0)-1),"")</f>
        <v>1</v>
      </c>
      <c r="I12">
        <f ca="1">IF(ROW()-3&lt;=引导_触发个数,OFFSET(引导_标准位置,ROW()-1,MATCH(I$2,引导!$2:$2,0)-1),"")</f>
        <v>0</v>
      </c>
    </row>
    <row r="13" spans="1:9">
      <c r="A13">
        <f ca="1">IF(ROW()-3&lt;=引导_触发个数,OFFSET(引导_标准位置,ROW()-1,MATCH(A$2,引导!$2:$2,0)-1),"")</f>
        <v>141</v>
      </c>
      <c r="B13">
        <f ca="1">IF(ROW()-3&lt;=引导_触发个数,OFFSET(引导_标准位置,ROW()-1,MATCH(B$2,引导!$2:$2,0)-1),"")</f>
        <v>1</v>
      </c>
      <c r="C13">
        <f ca="1">IF(ROW()-3&lt;=引导_触发个数,OFFSET(引导_标准位置,ROW()-1,MATCH(C$2,引导!$2:$2,0)-1),"")</f>
        <v>140</v>
      </c>
      <c r="D13">
        <f ca="1">IF(ROW()-3&lt;=引导_触发个数,OFFSET(引导_标准位置,ROW()-1,MATCH(D$2,引导!$2:$2,0)-1),"")</f>
        <v>-1</v>
      </c>
      <c r="E13">
        <f ca="1">IF(ROW()-3&lt;=引导_触发个数,OFFSET(引导_标准位置,ROW()-1,MATCH(E$2,引导!$2:$2,0)-1),"")</f>
        <v>1410</v>
      </c>
      <c r="F13">
        <f ca="1">IF(ROW()-3&lt;=引导_触发个数,OFFSET(引导_标准位置,ROW()-1,MATCH(F$2,引导!$2:$2,0)-1),"")</f>
        <v>141</v>
      </c>
      <c r="G13">
        <f ca="1">IF(ROW()-3&lt;=引导_触发个数,OFFSET(引导_标准位置,ROW()-1,MATCH(G$2,引导!$2:$2,0)-1),"")</f>
        <v>0</v>
      </c>
      <c r="H13">
        <f ca="1">IF(ROW()-3&lt;=引导_触发个数,OFFSET(引导_标准位置,ROW()-1,MATCH(H$2,引导!$2:$2,0)-1),"")</f>
        <v>1</v>
      </c>
      <c r="I13">
        <f ca="1">IF(ROW()-3&lt;=引导_触发个数,OFFSET(引导_标准位置,ROW()-1,MATCH(I$2,引导!$2:$2,0)-1),"")</f>
        <v>0</v>
      </c>
    </row>
    <row r="14" spans="1:9">
      <c r="A14">
        <f ca="1">IF(ROW()-3&lt;=引导_触发个数,OFFSET(引导_标准位置,ROW()-1,MATCH(A$2,引导!$2:$2,0)-1),"")</f>
        <v>142</v>
      </c>
      <c r="B14">
        <f ca="1">IF(ROW()-3&lt;=引导_触发个数,OFFSET(引导_标准位置,ROW()-1,MATCH(B$2,引导!$2:$2,0)-1),"")</f>
        <v>1</v>
      </c>
      <c r="C14">
        <f ca="1">IF(ROW()-3&lt;=引导_触发个数,OFFSET(引导_标准位置,ROW()-1,MATCH(C$2,引导!$2:$2,0)-1),"")</f>
        <v>140</v>
      </c>
      <c r="D14">
        <f ca="1">IF(ROW()-3&lt;=引导_触发个数,OFFSET(引导_标准位置,ROW()-1,MATCH(D$2,引导!$2:$2,0)-1),"")</f>
        <v>-1</v>
      </c>
      <c r="E14">
        <f ca="1">IF(ROW()-3&lt;=引导_触发个数,OFFSET(引导_标准位置,ROW()-1,MATCH(E$2,引导!$2:$2,0)-1),"")</f>
        <v>1420</v>
      </c>
      <c r="F14">
        <f ca="1">IF(ROW()-3&lt;=引导_触发个数,OFFSET(引导_标准位置,ROW()-1,MATCH(F$2,引导!$2:$2,0)-1),"")</f>
        <v>142</v>
      </c>
      <c r="G14">
        <f ca="1">IF(ROW()-3&lt;=引导_触发个数,OFFSET(引导_标准位置,ROW()-1,MATCH(G$2,引导!$2:$2,0)-1),"")</f>
        <v>1421</v>
      </c>
      <c r="H14">
        <f ca="1">IF(ROW()-3&lt;=引导_触发个数,OFFSET(引导_标准位置,ROW()-1,MATCH(H$2,引导!$2:$2,0)-1),"")</f>
        <v>1</v>
      </c>
      <c r="I14">
        <f ca="1">IF(ROW()-3&lt;=引导_触发个数,OFFSET(引导_标准位置,ROW()-1,MATCH(I$2,引导!$2:$2,0)-1),"")</f>
        <v>0</v>
      </c>
    </row>
    <row r="15" spans="1:9">
      <c r="A15">
        <f ca="1">IF(ROW()-3&lt;=引导_触发个数,OFFSET(引导_标准位置,ROW()-1,MATCH(A$2,引导!$2:$2,0)-1),"")</f>
        <v>143</v>
      </c>
      <c r="B15">
        <f ca="1">IF(ROW()-3&lt;=引导_触发个数,OFFSET(引导_标准位置,ROW()-1,MATCH(B$2,引导!$2:$2,0)-1),"")</f>
        <v>1</v>
      </c>
      <c r="C15">
        <f ca="1">IF(ROW()-3&lt;=引导_触发个数,OFFSET(引导_标准位置,ROW()-1,MATCH(C$2,引导!$2:$2,0)-1),"")</f>
        <v>140</v>
      </c>
      <c r="D15">
        <f ca="1">IF(ROW()-3&lt;=引导_触发个数,OFFSET(引导_标准位置,ROW()-1,MATCH(D$2,引导!$2:$2,0)-1),"")</f>
        <v>-1</v>
      </c>
      <c r="E15">
        <f ca="1">IF(ROW()-3&lt;=引导_触发个数,OFFSET(引导_标准位置,ROW()-1,MATCH(E$2,引导!$2:$2,0)-1),"")</f>
        <v>1430</v>
      </c>
      <c r="F15">
        <f ca="1">IF(ROW()-3&lt;=引导_触发个数,OFFSET(引导_标准位置,ROW()-1,MATCH(F$2,引导!$2:$2,0)-1),"")</f>
        <v>143</v>
      </c>
      <c r="G15">
        <f ca="1">IF(ROW()-3&lt;=引导_触发个数,OFFSET(引导_标准位置,ROW()-1,MATCH(G$2,引导!$2:$2,0)-1),"")</f>
        <v>1431</v>
      </c>
      <c r="H15">
        <f ca="1">IF(ROW()-3&lt;=引导_触发个数,OFFSET(引导_标准位置,ROW()-1,MATCH(H$2,引导!$2:$2,0)-1),"")</f>
        <v>1</v>
      </c>
      <c r="I15">
        <f ca="1">IF(ROW()-3&lt;=引导_触发个数,OFFSET(引导_标准位置,ROW()-1,MATCH(I$2,引导!$2:$2,0)-1),"")</f>
        <v>0</v>
      </c>
    </row>
    <row r="16" spans="1:9">
      <c r="A16">
        <f ca="1">IF(ROW()-3&lt;=引导_触发个数,OFFSET(引导_标准位置,ROW()-1,MATCH(A$2,引导!$2:$2,0)-1),"")</f>
        <v>144</v>
      </c>
      <c r="B16">
        <f ca="1">IF(ROW()-3&lt;=引导_触发个数,OFFSET(引导_标准位置,ROW()-1,MATCH(B$2,引导!$2:$2,0)-1),"")</f>
        <v>1</v>
      </c>
      <c r="C16">
        <f ca="1">IF(ROW()-3&lt;=引导_触发个数,OFFSET(引导_标准位置,ROW()-1,MATCH(C$2,引导!$2:$2,0)-1),"")</f>
        <v>140</v>
      </c>
      <c r="D16">
        <f ca="1">IF(ROW()-3&lt;=引导_触发个数,OFFSET(引导_标准位置,ROW()-1,MATCH(D$2,引导!$2:$2,0)-1),"")</f>
        <v>-1</v>
      </c>
      <c r="E16">
        <f ca="1">IF(ROW()-3&lt;=引导_触发个数,OFFSET(引导_标准位置,ROW()-1,MATCH(E$2,引导!$2:$2,0)-1),"")</f>
        <v>1440</v>
      </c>
      <c r="F16">
        <f ca="1">IF(ROW()-3&lt;=引导_触发个数,OFFSET(引导_标准位置,ROW()-1,MATCH(F$2,引导!$2:$2,0)-1),"")</f>
        <v>144</v>
      </c>
      <c r="G16">
        <f ca="1">IF(ROW()-3&lt;=引导_触发个数,OFFSET(引导_标准位置,ROW()-1,MATCH(G$2,引导!$2:$2,0)-1),"")</f>
        <v>1441</v>
      </c>
      <c r="H16">
        <f ca="1">IF(ROW()-3&lt;=引导_触发个数,OFFSET(引导_标准位置,ROW()-1,MATCH(H$2,引导!$2:$2,0)-1),"")</f>
        <v>1</v>
      </c>
      <c r="I16">
        <f ca="1">IF(ROW()-3&lt;=引导_触发个数,OFFSET(引导_标准位置,ROW()-1,MATCH(I$2,引导!$2:$2,0)-1),"")</f>
        <v>0</v>
      </c>
    </row>
    <row r="17" spans="1:9">
      <c r="A17">
        <f ca="1">IF(ROW()-3&lt;=引导_触发个数,OFFSET(引导_标准位置,ROW()-1,MATCH(A$2,引导!$2:$2,0)-1),"")</f>
        <v>145</v>
      </c>
      <c r="B17">
        <f ca="1">IF(ROW()-3&lt;=引导_触发个数,OFFSET(引导_标准位置,ROW()-1,MATCH(B$2,引导!$2:$2,0)-1),"")</f>
        <v>1</v>
      </c>
      <c r="C17">
        <f ca="1">IF(ROW()-3&lt;=引导_触发个数,OFFSET(引导_标准位置,ROW()-1,MATCH(C$2,引导!$2:$2,0)-1),"")</f>
        <v>140</v>
      </c>
      <c r="D17">
        <f ca="1">IF(ROW()-3&lt;=引导_触发个数,OFFSET(引导_标准位置,ROW()-1,MATCH(D$2,引导!$2:$2,0)-1),"")</f>
        <v>-1</v>
      </c>
      <c r="E17">
        <f ca="1">IF(ROW()-3&lt;=引导_触发个数,OFFSET(引导_标准位置,ROW()-1,MATCH(E$2,引导!$2:$2,0)-1),"")</f>
        <v>1450</v>
      </c>
      <c r="F17">
        <f ca="1">IF(ROW()-3&lt;=引导_触发个数,OFFSET(引导_标准位置,ROW()-1,MATCH(F$2,引导!$2:$2,0)-1),"")</f>
        <v>145</v>
      </c>
      <c r="G17">
        <f ca="1">IF(ROW()-3&lt;=引导_触发个数,OFFSET(引导_标准位置,ROW()-1,MATCH(G$2,引导!$2:$2,0)-1),"")</f>
        <v>1451</v>
      </c>
      <c r="H17">
        <f ca="1">IF(ROW()-3&lt;=引导_触发个数,OFFSET(引导_标准位置,ROW()-1,MATCH(H$2,引导!$2:$2,0)-1),"")</f>
        <v>1</v>
      </c>
      <c r="I17">
        <f ca="1">IF(ROW()-3&lt;=引导_触发个数,OFFSET(引导_标准位置,ROW()-1,MATCH(I$2,引导!$2:$2,0)-1),"")</f>
        <v>0</v>
      </c>
    </row>
    <row r="18" spans="1:9">
      <c r="A18">
        <f ca="1">IF(ROW()-3&lt;=引导_触发个数,OFFSET(引导_标准位置,ROW()-1,MATCH(A$2,引导!$2:$2,0)-1),"")</f>
        <v>146</v>
      </c>
      <c r="B18">
        <f ca="1">IF(ROW()-3&lt;=引导_触发个数,OFFSET(引导_标准位置,ROW()-1,MATCH(B$2,引导!$2:$2,0)-1),"")</f>
        <v>1</v>
      </c>
      <c r="C18">
        <f ca="1">IF(ROW()-3&lt;=引导_触发个数,OFFSET(引导_标准位置,ROW()-1,MATCH(C$2,引导!$2:$2,0)-1),"")</f>
        <v>140</v>
      </c>
      <c r="D18">
        <f ca="1">IF(ROW()-3&lt;=引导_触发个数,OFFSET(引导_标准位置,ROW()-1,MATCH(D$2,引导!$2:$2,0)-1),"")</f>
        <v>-1</v>
      </c>
      <c r="E18">
        <f ca="1">IF(ROW()-3&lt;=引导_触发个数,OFFSET(引导_标准位置,ROW()-1,MATCH(E$2,引导!$2:$2,0)-1),"")</f>
        <v>1460</v>
      </c>
      <c r="F18">
        <f ca="1">IF(ROW()-3&lt;=引导_触发个数,OFFSET(引导_标准位置,ROW()-1,MATCH(F$2,引导!$2:$2,0)-1),"")</f>
        <v>146</v>
      </c>
      <c r="G18">
        <f ca="1">IF(ROW()-3&lt;=引导_触发个数,OFFSET(引导_标准位置,ROW()-1,MATCH(G$2,引导!$2:$2,0)-1),"")</f>
        <v>0</v>
      </c>
      <c r="H18">
        <f ca="1">IF(ROW()-3&lt;=引导_触发个数,OFFSET(引导_标准位置,ROW()-1,MATCH(H$2,引导!$2:$2,0)-1),"")</f>
        <v>1</v>
      </c>
      <c r="I18">
        <f ca="1">IF(ROW()-3&lt;=引导_触发个数,OFFSET(引导_标准位置,ROW()-1,MATCH(I$2,引导!$2:$2,0)-1),"")</f>
        <v>0</v>
      </c>
    </row>
    <row r="19" spans="1:9">
      <c r="A19">
        <f ca="1">IF(ROW()-3&lt;=引导_触发个数,OFFSET(引导_标准位置,ROW()-1,MATCH(A$2,引导!$2:$2,0)-1),"")</f>
        <v>193</v>
      </c>
      <c r="B19">
        <f ca="1">IF(ROW()-3&lt;=引导_触发个数,OFFSET(引导_标准位置,ROW()-1,MATCH(B$2,引导!$2:$2,0)-1),"")</f>
        <v>1</v>
      </c>
      <c r="C19">
        <f ca="1">IF(ROW()-3&lt;=引导_触发个数,OFFSET(引导_标准位置,ROW()-1,MATCH(C$2,引导!$2:$2,0)-1),"")</f>
        <v>196</v>
      </c>
      <c r="D19">
        <f ca="1">IF(ROW()-3&lt;=引导_触发个数,OFFSET(引导_标准位置,ROW()-1,MATCH(D$2,引导!$2:$2,0)-1),"")</f>
        <v>-1</v>
      </c>
      <c r="E19">
        <f ca="1">IF(ROW()-3&lt;=引导_触发个数,OFFSET(引导_标准位置,ROW()-1,MATCH(E$2,引导!$2:$2,0)-1),"")</f>
        <v>1930</v>
      </c>
      <c r="F19">
        <f ca="1">IF(ROW()-3&lt;=引导_触发个数,OFFSET(引导_标准位置,ROW()-1,MATCH(F$2,引导!$2:$2,0)-1),"")</f>
        <v>193</v>
      </c>
      <c r="G19">
        <f ca="1">IF(ROW()-3&lt;=引导_触发个数,OFFSET(引导_标准位置,ROW()-1,MATCH(G$2,引导!$2:$2,0)-1),"")</f>
        <v>0</v>
      </c>
      <c r="H19">
        <f ca="1">IF(ROW()-3&lt;=引导_触发个数,OFFSET(引导_标准位置,ROW()-1,MATCH(H$2,引导!$2:$2,0)-1),"")</f>
        <v>2</v>
      </c>
      <c r="I19">
        <f ca="1">IF(ROW()-3&lt;=引导_触发个数,OFFSET(引导_标准位置,ROW()-1,MATCH(I$2,引导!$2:$2,0)-1),"")</f>
        <v>0</v>
      </c>
    </row>
    <row r="20" spans="1:9">
      <c r="A20">
        <f ca="1">IF(ROW()-3&lt;=引导_触发个数,OFFSET(引导_标准位置,ROW()-1,MATCH(A$2,引导!$2:$2,0)-1),"")</f>
        <v>194</v>
      </c>
      <c r="B20">
        <f ca="1">IF(ROW()-3&lt;=引导_触发个数,OFFSET(引导_标准位置,ROW()-1,MATCH(B$2,引导!$2:$2,0)-1),"")</f>
        <v>1</v>
      </c>
      <c r="C20">
        <f ca="1">IF(ROW()-3&lt;=引导_触发个数,OFFSET(引导_标准位置,ROW()-1,MATCH(C$2,引导!$2:$2,0)-1),"")</f>
        <v>196</v>
      </c>
      <c r="D20">
        <f ca="1">IF(ROW()-3&lt;=引导_触发个数,OFFSET(引导_标准位置,ROW()-1,MATCH(D$2,引导!$2:$2,0)-1),"")</f>
        <v>-1</v>
      </c>
      <c r="E20">
        <f ca="1">IF(ROW()-3&lt;=引导_触发个数,OFFSET(引导_标准位置,ROW()-1,MATCH(E$2,引导!$2:$2,0)-1),"")</f>
        <v>1940</v>
      </c>
      <c r="F20">
        <f ca="1">IF(ROW()-3&lt;=引导_触发个数,OFFSET(引导_标准位置,ROW()-1,MATCH(F$2,引导!$2:$2,0)-1),"")</f>
        <v>194</v>
      </c>
      <c r="G20">
        <f ca="1">IF(ROW()-3&lt;=引导_触发个数,OFFSET(引导_标准位置,ROW()-1,MATCH(G$2,引导!$2:$2,0)-1),"")</f>
        <v>1941</v>
      </c>
      <c r="H20">
        <f ca="1">IF(ROW()-3&lt;=引导_触发个数,OFFSET(引导_标准位置,ROW()-1,MATCH(H$2,引导!$2:$2,0)-1),"")</f>
        <v>2</v>
      </c>
      <c r="I20">
        <f ca="1">IF(ROW()-3&lt;=引导_触发个数,OFFSET(引导_标准位置,ROW()-1,MATCH(I$2,引导!$2:$2,0)-1),"")</f>
        <v>0</v>
      </c>
    </row>
    <row r="21" spans="1:9">
      <c r="A21">
        <f ca="1">IF(ROW()-3&lt;=引导_触发个数,OFFSET(引导_标准位置,ROW()-1,MATCH(A$2,引导!$2:$2,0)-1),"")</f>
        <v>195</v>
      </c>
      <c r="B21">
        <f ca="1">IF(ROW()-3&lt;=引导_触发个数,OFFSET(引导_标准位置,ROW()-1,MATCH(B$2,引导!$2:$2,0)-1),"")</f>
        <v>1</v>
      </c>
      <c r="C21">
        <f ca="1">IF(ROW()-3&lt;=引导_触发个数,OFFSET(引导_标准位置,ROW()-1,MATCH(C$2,引导!$2:$2,0)-1),"")</f>
        <v>196</v>
      </c>
      <c r="D21">
        <f ca="1">IF(ROW()-3&lt;=引导_触发个数,OFFSET(引导_标准位置,ROW()-1,MATCH(D$2,引导!$2:$2,0)-1),"")</f>
        <v>-1</v>
      </c>
      <c r="E21">
        <f ca="1">IF(ROW()-3&lt;=引导_触发个数,OFFSET(引导_标准位置,ROW()-1,MATCH(E$2,引导!$2:$2,0)-1),"")</f>
        <v>1950</v>
      </c>
      <c r="F21">
        <f ca="1">IF(ROW()-3&lt;=引导_触发个数,OFFSET(引导_标准位置,ROW()-1,MATCH(F$2,引导!$2:$2,0)-1),"")</f>
        <v>195</v>
      </c>
      <c r="G21">
        <f ca="1">IF(ROW()-3&lt;=引导_触发个数,OFFSET(引导_标准位置,ROW()-1,MATCH(G$2,引导!$2:$2,0)-1),"")</f>
        <v>1951</v>
      </c>
      <c r="H21">
        <f ca="1">IF(ROW()-3&lt;=引导_触发个数,OFFSET(引导_标准位置,ROW()-1,MATCH(H$2,引导!$2:$2,0)-1),"")</f>
        <v>2</v>
      </c>
      <c r="I21">
        <f ca="1">IF(ROW()-3&lt;=引导_触发个数,OFFSET(引导_标准位置,ROW()-1,MATCH(I$2,引导!$2:$2,0)-1),"")</f>
        <v>0</v>
      </c>
    </row>
    <row r="22" spans="1:9">
      <c r="A22">
        <f ca="1">IF(ROW()-3&lt;=引导_触发个数,OFFSET(引导_标准位置,ROW()-1,MATCH(A$2,引导!$2:$2,0)-1),"")</f>
        <v>196</v>
      </c>
      <c r="B22">
        <f ca="1">IF(ROW()-3&lt;=引导_触发个数,OFFSET(引导_标准位置,ROW()-1,MATCH(B$2,引导!$2:$2,0)-1),"")</f>
        <v>1</v>
      </c>
      <c r="C22">
        <f ca="1">IF(ROW()-3&lt;=引导_触发个数,OFFSET(引导_标准位置,ROW()-1,MATCH(C$2,引导!$2:$2,0)-1),"")</f>
        <v>196</v>
      </c>
      <c r="D22">
        <f ca="1">IF(ROW()-3&lt;=引导_触发个数,OFFSET(引导_标准位置,ROW()-1,MATCH(D$2,引导!$2:$2,0)-1),"")</f>
        <v>-1</v>
      </c>
      <c r="E22">
        <f ca="1">IF(ROW()-3&lt;=引导_触发个数,OFFSET(引导_标准位置,ROW()-1,MATCH(E$2,引导!$2:$2,0)-1),"")</f>
        <v>1960</v>
      </c>
      <c r="F22">
        <f ca="1">IF(ROW()-3&lt;=引导_触发个数,OFFSET(引导_标准位置,ROW()-1,MATCH(F$2,引导!$2:$2,0)-1),"")</f>
        <v>196</v>
      </c>
      <c r="G22">
        <f ca="1">IF(ROW()-3&lt;=引导_触发个数,OFFSET(引导_标准位置,ROW()-1,MATCH(G$2,引导!$2:$2,0)-1),"")</f>
        <v>0</v>
      </c>
      <c r="H22">
        <f ca="1">IF(ROW()-3&lt;=引导_触发个数,OFFSET(引导_标准位置,ROW()-1,MATCH(H$2,引导!$2:$2,0)-1),"")</f>
        <v>2</v>
      </c>
      <c r="I22">
        <f ca="1">IF(ROW()-3&lt;=引导_触发个数,OFFSET(引导_标准位置,ROW()-1,MATCH(I$2,引导!$2:$2,0)-1),"")</f>
        <v>0</v>
      </c>
    </row>
    <row r="23" spans="1:9">
      <c r="A23" t="str">
        <f ca="1">IF(ROW()-3&lt;=引导_触发个数,OFFSET(引导_标准位置,ROW()-1,MATCH(A$2,引导!$2:$2,0)-1),"")</f>
        <v/>
      </c>
      <c r="B23" t="str">
        <f ca="1">IF(ROW()-3&lt;=引导_触发个数,OFFSET(引导_标准位置,ROW()-1,MATCH(B$2,引导!$2:$2,0)-1),"")</f>
        <v/>
      </c>
      <c r="C23" t="str">
        <f ca="1">IF(ROW()-3&lt;=引导_触发个数,OFFSET(引导_标准位置,ROW()-1,MATCH(C$2,引导!$2:$2,0)-1),"")</f>
        <v/>
      </c>
      <c r="D23" t="str">
        <f ca="1">IF(ROW()-3&lt;=引导_触发个数,OFFSET(引导_标准位置,ROW()-1,MATCH(D$2,引导!$2:$2,0)-1),"")</f>
        <v/>
      </c>
      <c r="E23" t="str">
        <f ca="1">IF(ROW()-3&lt;=引导_触发个数,OFFSET(引导_标准位置,ROW()-1,MATCH(E$2,引导!$2:$2,0)-1),"")</f>
        <v/>
      </c>
      <c r="F23" t="str">
        <f ca="1">IF(ROW()-3&lt;=引导_触发个数,OFFSET(引导_标准位置,ROW()-1,MATCH(F$2,引导!$2:$2,0)-1),"")</f>
        <v/>
      </c>
      <c r="G23" t="str">
        <f ca="1">IF(ROW()-3&lt;=引导_触发个数,OFFSET(引导_标准位置,ROW()-1,MATCH(G$2,引导!$2:$2,0)-1),"")</f>
        <v/>
      </c>
      <c r="H23" t="str">
        <f ca="1">IF(ROW()-3&lt;=引导_触发个数,OFFSET(引导_标准位置,ROW()-1,MATCH(H$2,引导!$2:$2,0)-1),"")</f>
        <v/>
      </c>
      <c r="I23" t="str">
        <f ca="1">IF(ROW()-3&lt;=引导_触发个数,OFFSET(引导_标准位置,ROW()-1,MATCH(I$2,引导!$2:$2,0)-1),"")</f>
        <v/>
      </c>
    </row>
    <row r="24" spans="1:9">
      <c r="A24" t="str">
        <f ca="1">IF(ROW()-3&lt;=引导_触发个数,OFFSET(引导_标准位置,ROW()-1,MATCH(A$2,引导!$2:$2,0)-1),"")</f>
        <v/>
      </c>
      <c r="B24" t="str">
        <f ca="1">IF(ROW()-3&lt;=引导_触发个数,OFFSET(引导_标准位置,ROW()-1,MATCH(B$2,引导!$2:$2,0)-1),"")</f>
        <v/>
      </c>
      <c r="C24" t="str">
        <f ca="1">IF(ROW()-3&lt;=引导_触发个数,OFFSET(引导_标准位置,ROW()-1,MATCH(C$2,引导!$2:$2,0)-1),"")</f>
        <v/>
      </c>
      <c r="D24" t="str">
        <f ca="1">IF(ROW()-3&lt;=引导_触发个数,OFFSET(引导_标准位置,ROW()-1,MATCH(D$2,引导!$2:$2,0)-1),"")</f>
        <v/>
      </c>
      <c r="E24" t="str">
        <f ca="1">IF(ROW()-3&lt;=引导_触发个数,OFFSET(引导_标准位置,ROW()-1,MATCH(E$2,引导!$2:$2,0)-1),"")</f>
        <v/>
      </c>
      <c r="F24" t="str">
        <f ca="1">IF(ROW()-3&lt;=引导_触发个数,OFFSET(引导_标准位置,ROW()-1,MATCH(F$2,引导!$2:$2,0)-1),"")</f>
        <v/>
      </c>
      <c r="G24" t="str">
        <f ca="1">IF(ROW()-3&lt;=引导_触发个数,OFFSET(引导_标准位置,ROW()-1,MATCH(G$2,引导!$2:$2,0)-1),"")</f>
        <v/>
      </c>
      <c r="H24" t="str">
        <f ca="1">IF(ROW()-3&lt;=引导_触发个数,OFFSET(引导_标准位置,ROW()-1,MATCH(H$2,引导!$2:$2,0)-1),"")</f>
        <v/>
      </c>
      <c r="I24" t="str">
        <f ca="1">IF(ROW()-3&lt;=引导_触发个数,OFFSET(引导_标准位置,ROW()-1,MATCH(I$2,引导!$2:$2,0)-1),"")</f>
        <v/>
      </c>
    </row>
    <row r="25" spans="1:9">
      <c r="A25" t="str">
        <f ca="1">IF(ROW()-3&lt;=引导_触发个数,OFFSET(引导_标准位置,ROW()-1,MATCH(A$2,引导!$2:$2,0)-1),"")</f>
        <v/>
      </c>
      <c r="B25" t="str">
        <f ca="1">IF(ROW()-3&lt;=引导_触发个数,OFFSET(引导_标准位置,ROW()-1,MATCH(B$2,引导!$2:$2,0)-1),"")</f>
        <v/>
      </c>
      <c r="C25" t="str">
        <f ca="1">IF(ROW()-3&lt;=引导_触发个数,OFFSET(引导_标准位置,ROW()-1,MATCH(C$2,引导!$2:$2,0)-1),"")</f>
        <v/>
      </c>
      <c r="D25" t="str">
        <f ca="1">IF(ROW()-3&lt;=引导_触发个数,OFFSET(引导_标准位置,ROW()-1,MATCH(D$2,引导!$2:$2,0)-1),"")</f>
        <v/>
      </c>
      <c r="E25" t="str">
        <f ca="1">IF(ROW()-3&lt;=引导_触发个数,OFFSET(引导_标准位置,ROW()-1,MATCH(E$2,引导!$2:$2,0)-1),"")</f>
        <v/>
      </c>
      <c r="F25" t="str">
        <f ca="1">IF(ROW()-3&lt;=引导_触发个数,OFFSET(引导_标准位置,ROW()-1,MATCH(F$2,引导!$2:$2,0)-1),"")</f>
        <v/>
      </c>
      <c r="G25" t="str">
        <f ca="1">IF(ROW()-3&lt;=引导_触发个数,OFFSET(引导_标准位置,ROW()-1,MATCH(G$2,引导!$2:$2,0)-1),"")</f>
        <v/>
      </c>
      <c r="H25" t="str">
        <f ca="1">IF(ROW()-3&lt;=引导_触发个数,OFFSET(引导_标准位置,ROW()-1,MATCH(H$2,引导!$2:$2,0)-1),"")</f>
        <v/>
      </c>
      <c r="I25" t="str">
        <f ca="1">IF(ROW()-3&lt;=引导_触发个数,OFFSET(引导_标准位置,ROW()-1,MATCH(I$2,引导!$2:$2,0)-1),"")</f>
        <v/>
      </c>
    </row>
    <row r="26" spans="1:9">
      <c r="A26" t="str">
        <f ca="1">IF(ROW()-3&lt;=引导_触发个数,OFFSET(引导_标准位置,ROW()-1,MATCH(A$2,引导!$2:$2,0)-1),"")</f>
        <v/>
      </c>
      <c r="B26" t="str">
        <f ca="1">IF(ROW()-3&lt;=引导_触发个数,OFFSET(引导_标准位置,ROW()-1,MATCH(B$2,引导!$2:$2,0)-1),"")</f>
        <v/>
      </c>
      <c r="C26" t="str">
        <f ca="1">IF(ROW()-3&lt;=引导_触发个数,OFFSET(引导_标准位置,ROW()-1,MATCH(C$2,引导!$2:$2,0)-1),"")</f>
        <v/>
      </c>
      <c r="D26" t="str">
        <f ca="1">IF(ROW()-3&lt;=引导_触发个数,OFFSET(引导_标准位置,ROW()-1,MATCH(D$2,引导!$2:$2,0)-1),"")</f>
        <v/>
      </c>
      <c r="E26" t="str">
        <f ca="1">IF(ROW()-3&lt;=引导_触发个数,OFFSET(引导_标准位置,ROW()-1,MATCH(E$2,引导!$2:$2,0)-1),"")</f>
        <v/>
      </c>
      <c r="F26" t="str">
        <f ca="1">IF(ROW()-3&lt;=引导_触发个数,OFFSET(引导_标准位置,ROW()-1,MATCH(F$2,引导!$2:$2,0)-1),"")</f>
        <v/>
      </c>
      <c r="G26" t="str">
        <f ca="1">IF(ROW()-3&lt;=引导_触发个数,OFFSET(引导_标准位置,ROW()-1,MATCH(G$2,引导!$2:$2,0)-1),"")</f>
        <v/>
      </c>
      <c r="H26" t="str">
        <f ca="1">IF(ROW()-3&lt;=引导_触发个数,OFFSET(引导_标准位置,ROW()-1,MATCH(H$2,引导!$2:$2,0)-1),"")</f>
        <v/>
      </c>
      <c r="I26" t="str">
        <f ca="1">IF(ROW()-3&lt;=引导_触发个数,OFFSET(引导_标准位置,ROW()-1,MATCH(I$2,引导!$2:$2,0)-1),"")</f>
        <v/>
      </c>
    </row>
    <row r="27" spans="1:9">
      <c r="A27" t="str">
        <f ca="1">IF(ROW()-3&lt;=引导_触发个数,OFFSET(引导_标准位置,ROW()-1,MATCH(A$2,引导!$2:$2,0)-1),"")</f>
        <v/>
      </c>
      <c r="B27" t="str">
        <f ca="1">IF(ROW()-3&lt;=引导_触发个数,OFFSET(引导_标准位置,ROW()-1,MATCH(B$2,引导!$2:$2,0)-1),"")</f>
        <v/>
      </c>
      <c r="C27" t="str">
        <f ca="1">IF(ROW()-3&lt;=引导_触发个数,OFFSET(引导_标准位置,ROW()-1,MATCH(C$2,引导!$2:$2,0)-1),"")</f>
        <v/>
      </c>
      <c r="D27" t="str">
        <f ca="1">IF(ROW()-3&lt;=引导_触发个数,OFFSET(引导_标准位置,ROW()-1,MATCH(D$2,引导!$2:$2,0)-1),"")</f>
        <v/>
      </c>
      <c r="E27" t="str">
        <f ca="1">IF(ROW()-3&lt;=引导_触发个数,OFFSET(引导_标准位置,ROW()-1,MATCH(E$2,引导!$2:$2,0)-1),"")</f>
        <v/>
      </c>
      <c r="F27" t="str">
        <f ca="1">IF(ROW()-3&lt;=引导_触发个数,OFFSET(引导_标准位置,ROW()-1,MATCH(F$2,引导!$2:$2,0)-1),"")</f>
        <v/>
      </c>
      <c r="G27" t="str">
        <f ca="1">IF(ROW()-3&lt;=引导_触发个数,OFFSET(引导_标准位置,ROW()-1,MATCH(G$2,引导!$2:$2,0)-1),"")</f>
        <v/>
      </c>
      <c r="H27" t="str">
        <f ca="1">IF(ROW()-3&lt;=引导_触发个数,OFFSET(引导_标准位置,ROW()-1,MATCH(H$2,引导!$2:$2,0)-1),"")</f>
        <v/>
      </c>
      <c r="I27" t="str">
        <f ca="1">IF(ROW()-3&lt;=引导_触发个数,OFFSET(引导_标准位置,ROW()-1,MATCH(I$2,引导!$2:$2,0)-1),"")</f>
        <v/>
      </c>
    </row>
    <row r="28" spans="1:9">
      <c r="A28" t="str">
        <f ca="1">IF(ROW()-3&lt;=引导_触发个数,OFFSET(引导_标准位置,ROW()-1,MATCH(A$2,引导!$2:$2,0)-1),"")</f>
        <v/>
      </c>
      <c r="B28" t="str">
        <f ca="1">IF(ROW()-3&lt;=引导_触发个数,OFFSET(引导_标准位置,ROW()-1,MATCH(B$2,引导!$2:$2,0)-1),"")</f>
        <v/>
      </c>
      <c r="C28" t="str">
        <f ca="1">IF(ROW()-3&lt;=引导_触发个数,OFFSET(引导_标准位置,ROW()-1,MATCH(C$2,引导!$2:$2,0)-1),"")</f>
        <v/>
      </c>
      <c r="D28" t="str">
        <f ca="1">IF(ROW()-3&lt;=引导_触发个数,OFFSET(引导_标准位置,ROW()-1,MATCH(D$2,引导!$2:$2,0)-1),"")</f>
        <v/>
      </c>
      <c r="E28" t="str">
        <f ca="1">IF(ROW()-3&lt;=引导_触发个数,OFFSET(引导_标准位置,ROW()-1,MATCH(E$2,引导!$2:$2,0)-1),"")</f>
        <v/>
      </c>
      <c r="F28" t="str">
        <f ca="1">IF(ROW()-3&lt;=引导_触发个数,OFFSET(引导_标准位置,ROW()-1,MATCH(F$2,引导!$2:$2,0)-1),"")</f>
        <v/>
      </c>
      <c r="G28" t="str">
        <f ca="1">IF(ROW()-3&lt;=引导_触发个数,OFFSET(引导_标准位置,ROW()-1,MATCH(G$2,引导!$2:$2,0)-1),"")</f>
        <v/>
      </c>
      <c r="H28" t="str">
        <f ca="1">IF(ROW()-3&lt;=引导_触发个数,OFFSET(引导_标准位置,ROW()-1,MATCH(H$2,引导!$2:$2,0)-1),"")</f>
        <v/>
      </c>
      <c r="I28" t="str">
        <f ca="1">IF(ROW()-3&lt;=引导_触发个数,OFFSET(引导_标准位置,ROW()-1,MATCH(I$2,引导!$2:$2,0)-1),"")</f>
        <v/>
      </c>
    </row>
    <row r="29" spans="1:9">
      <c r="A29" t="str">
        <f ca="1">IF(ROW()-3&lt;=引导_触发个数,OFFSET(引导_标准位置,ROW()-1,MATCH(A$2,引导!$2:$2,0)-1),"")</f>
        <v/>
      </c>
      <c r="B29" t="str">
        <f ca="1">IF(ROW()-3&lt;=引导_触发个数,OFFSET(引导_标准位置,ROW()-1,MATCH(B$2,引导!$2:$2,0)-1),"")</f>
        <v/>
      </c>
      <c r="C29" t="str">
        <f ca="1">IF(ROW()-3&lt;=引导_触发个数,OFFSET(引导_标准位置,ROW()-1,MATCH(C$2,引导!$2:$2,0)-1),"")</f>
        <v/>
      </c>
      <c r="D29" t="str">
        <f ca="1">IF(ROW()-3&lt;=引导_触发个数,OFFSET(引导_标准位置,ROW()-1,MATCH(D$2,引导!$2:$2,0)-1),"")</f>
        <v/>
      </c>
      <c r="E29" t="str">
        <f ca="1">IF(ROW()-3&lt;=引导_触发个数,OFFSET(引导_标准位置,ROW()-1,MATCH(E$2,引导!$2:$2,0)-1),"")</f>
        <v/>
      </c>
      <c r="F29" t="str">
        <f ca="1">IF(ROW()-3&lt;=引导_触发个数,OFFSET(引导_标准位置,ROW()-1,MATCH(F$2,引导!$2:$2,0)-1),"")</f>
        <v/>
      </c>
      <c r="G29" t="str">
        <f ca="1">IF(ROW()-3&lt;=引导_触发个数,OFFSET(引导_标准位置,ROW()-1,MATCH(G$2,引导!$2:$2,0)-1),"")</f>
        <v/>
      </c>
      <c r="H29" t="str">
        <f ca="1">IF(ROW()-3&lt;=引导_触发个数,OFFSET(引导_标准位置,ROW()-1,MATCH(H$2,引导!$2:$2,0)-1),"")</f>
        <v/>
      </c>
      <c r="I29" t="str">
        <f ca="1">IF(ROW()-3&lt;=引导_触发个数,OFFSET(引导_标准位置,ROW()-1,MATCH(I$2,引导!$2:$2,0)-1),"")</f>
        <v/>
      </c>
    </row>
    <row r="30" spans="1:9">
      <c r="A30" t="str">
        <f ca="1">IF(ROW()-3&lt;=引导_触发个数,OFFSET(引导_标准位置,ROW()-1,MATCH(A$2,引导!$2:$2,0)-1),"")</f>
        <v/>
      </c>
      <c r="B30" t="str">
        <f ca="1">IF(ROW()-3&lt;=引导_触发个数,OFFSET(引导_标准位置,ROW()-1,MATCH(B$2,引导!$2:$2,0)-1),"")</f>
        <v/>
      </c>
      <c r="C30" t="str">
        <f ca="1">IF(ROW()-3&lt;=引导_触发个数,OFFSET(引导_标准位置,ROW()-1,MATCH(C$2,引导!$2:$2,0)-1),"")</f>
        <v/>
      </c>
      <c r="D30" t="str">
        <f ca="1">IF(ROW()-3&lt;=引导_触发个数,OFFSET(引导_标准位置,ROW()-1,MATCH(D$2,引导!$2:$2,0)-1),"")</f>
        <v/>
      </c>
      <c r="E30" t="str">
        <f ca="1">IF(ROW()-3&lt;=引导_触发个数,OFFSET(引导_标准位置,ROW()-1,MATCH(E$2,引导!$2:$2,0)-1),"")</f>
        <v/>
      </c>
      <c r="F30" t="str">
        <f ca="1">IF(ROW()-3&lt;=引导_触发个数,OFFSET(引导_标准位置,ROW()-1,MATCH(F$2,引导!$2:$2,0)-1),"")</f>
        <v/>
      </c>
      <c r="G30" t="str">
        <f ca="1">IF(ROW()-3&lt;=引导_触发个数,OFFSET(引导_标准位置,ROW()-1,MATCH(G$2,引导!$2:$2,0)-1),"")</f>
        <v/>
      </c>
      <c r="H30" t="str">
        <f ca="1">IF(ROW()-3&lt;=引导_触发个数,OFFSET(引导_标准位置,ROW()-1,MATCH(H$2,引导!$2:$2,0)-1),"")</f>
        <v/>
      </c>
      <c r="I30" t="str">
        <f ca="1">IF(ROW()-3&lt;=引导_触发个数,OFFSET(引导_标准位置,ROW()-1,MATCH(I$2,引导!$2:$2,0)-1),"")</f>
        <v/>
      </c>
    </row>
    <row r="31" spans="1:9">
      <c r="A31" t="str">
        <f ca="1">IF(ROW()-3&lt;=引导_触发个数,OFFSET(引导_标准位置,ROW()-1,MATCH(A$2,引导!$2:$2,0)-1),"")</f>
        <v/>
      </c>
      <c r="B31" t="str">
        <f ca="1">IF(ROW()-3&lt;=引导_触发个数,OFFSET(引导_标准位置,ROW()-1,MATCH(B$2,引导!$2:$2,0)-1),"")</f>
        <v/>
      </c>
      <c r="C31" t="str">
        <f ca="1">IF(ROW()-3&lt;=引导_触发个数,OFFSET(引导_标准位置,ROW()-1,MATCH(C$2,引导!$2:$2,0)-1),"")</f>
        <v/>
      </c>
      <c r="D31" t="str">
        <f ca="1">IF(ROW()-3&lt;=引导_触发个数,OFFSET(引导_标准位置,ROW()-1,MATCH(D$2,引导!$2:$2,0)-1),"")</f>
        <v/>
      </c>
      <c r="E31" t="str">
        <f ca="1">IF(ROW()-3&lt;=引导_触发个数,OFFSET(引导_标准位置,ROW()-1,MATCH(E$2,引导!$2:$2,0)-1),"")</f>
        <v/>
      </c>
      <c r="F31" t="str">
        <f ca="1">IF(ROW()-3&lt;=引导_触发个数,OFFSET(引导_标准位置,ROW()-1,MATCH(F$2,引导!$2:$2,0)-1),"")</f>
        <v/>
      </c>
      <c r="G31" t="str">
        <f ca="1">IF(ROW()-3&lt;=引导_触发个数,OFFSET(引导_标准位置,ROW()-1,MATCH(G$2,引导!$2:$2,0)-1),"")</f>
        <v/>
      </c>
      <c r="H31" t="str">
        <f ca="1">IF(ROW()-3&lt;=引导_触发个数,OFFSET(引导_标准位置,ROW()-1,MATCH(H$2,引导!$2:$2,0)-1),"")</f>
        <v/>
      </c>
      <c r="I31" t="str">
        <f ca="1">IF(ROW()-3&lt;=引导_触发个数,OFFSET(引导_标准位置,ROW()-1,MATCH(I$2,引导!$2:$2,0)-1),"")</f>
        <v/>
      </c>
    </row>
    <row r="32" spans="1:9">
      <c r="A32" t="str">
        <f ca="1">IF(ROW()-3&lt;=引导_触发个数,OFFSET(引导_标准位置,ROW()-1,MATCH(A$2,引导!$2:$2,0)-1),"")</f>
        <v/>
      </c>
      <c r="B32" t="str">
        <f ca="1">IF(ROW()-3&lt;=引导_触发个数,OFFSET(引导_标准位置,ROW()-1,MATCH(B$2,引导!$2:$2,0)-1),"")</f>
        <v/>
      </c>
      <c r="C32" t="str">
        <f ca="1">IF(ROW()-3&lt;=引导_触发个数,OFFSET(引导_标准位置,ROW()-1,MATCH(C$2,引导!$2:$2,0)-1),"")</f>
        <v/>
      </c>
      <c r="D32" t="str">
        <f ca="1">IF(ROW()-3&lt;=引导_触发个数,OFFSET(引导_标准位置,ROW()-1,MATCH(D$2,引导!$2:$2,0)-1),"")</f>
        <v/>
      </c>
      <c r="E32" t="str">
        <f ca="1">IF(ROW()-3&lt;=引导_触发个数,OFFSET(引导_标准位置,ROW()-1,MATCH(E$2,引导!$2:$2,0)-1),"")</f>
        <v/>
      </c>
      <c r="F32" t="str">
        <f ca="1">IF(ROW()-3&lt;=引导_触发个数,OFFSET(引导_标准位置,ROW()-1,MATCH(F$2,引导!$2:$2,0)-1),"")</f>
        <v/>
      </c>
      <c r="G32" t="str">
        <f ca="1">IF(ROW()-3&lt;=引导_触发个数,OFFSET(引导_标准位置,ROW()-1,MATCH(G$2,引导!$2:$2,0)-1),"")</f>
        <v/>
      </c>
      <c r="H32" t="str">
        <f ca="1">IF(ROW()-3&lt;=引导_触发个数,OFFSET(引导_标准位置,ROW()-1,MATCH(H$2,引导!$2:$2,0)-1),"")</f>
        <v/>
      </c>
      <c r="I32" t="str">
        <f ca="1">IF(ROW()-3&lt;=引导_触发个数,OFFSET(引导_标准位置,ROW()-1,MATCH(I$2,引导!$2:$2,0)-1),"")</f>
        <v/>
      </c>
    </row>
    <row r="33" spans="1:9">
      <c r="A33" t="str">
        <f ca="1">IF(ROW()-3&lt;=引导_触发个数,OFFSET(引导_标准位置,ROW()-1,MATCH(A$2,引导!$2:$2,0)-1),"")</f>
        <v/>
      </c>
      <c r="B33" t="str">
        <f ca="1">IF(ROW()-3&lt;=引导_触发个数,OFFSET(引导_标准位置,ROW()-1,MATCH(B$2,引导!$2:$2,0)-1),"")</f>
        <v/>
      </c>
      <c r="C33" t="str">
        <f ca="1">IF(ROW()-3&lt;=引导_触发个数,OFFSET(引导_标准位置,ROW()-1,MATCH(C$2,引导!$2:$2,0)-1),"")</f>
        <v/>
      </c>
      <c r="D33" t="str">
        <f ca="1">IF(ROW()-3&lt;=引导_触发个数,OFFSET(引导_标准位置,ROW()-1,MATCH(D$2,引导!$2:$2,0)-1),"")</f>
        <v/>
      </c>
      <c r="E33" t="str">
        <f ca="1">IF(ROW()-3&lt;=引导_触发个数,OFFSET(引导_标准位置,ROW()-1,MATCH(E$2,引导!$2:$2,0)-1),"")</f>
        <v/>
      </c>
      <c r="F33" t="str">
        <f ca="1">IF(ROW()-3&lt;=引导_触发个数,OFFSET(引导_标准位置,ROW()-1,MATCH(F$2,引导!$2:$2,0)-1),"")</f>
        <v/>
      </c>
      <c r="G33" t="str">
        <f ca="1">IF(ROW()-3&lt;=引导_触发个数,OFFSET(引导_标准位置,ROW()-1,MATCH(G$2,引导!$2:$2,0)-1),"")</f>
        <v/>
      </c>
      <c r="H33" t="str">
        <f ca="1">IF(ROW()-3&lt;=引导_触发个数,OFFSET(引导_标准位置,ROW()-1,MATCH(H$2,引导!$2:$2,0)-1),"")</f>
        <v/>
      </c>
      <c r="I33" t="str">
        <f ca="1">IF(ROW()-3&lt;=引导_触发个数,OFFSET(引导_标准位置,ROW()-1,MATCH(I$2,引导!$2:$2,0)-1),"")</f>
        <v/>
      </c>
    </row>
    <row r="34" spans="1:9">
      <c r="A34" t="str">
        <f ca="1">IF(ROW()-3&lt;=引导_触发个数,OFFSET(引导_标准位置,ROW()-1,MATCH(A$2,引导!$2:$2,0)-1),"")</f>
        <v/>
      </c>
      <c r="B34" t="str">
        <f ca="1">IF(ROW()-3&lt;=引导_触发个数,OFFSET(引导_标准位置,ROW()-1,MATCH(B$2,引导!$2:$2,0)-1),"")</f>
        <v/>
      </c>
      <c r="C34" t="str">
        <f ca="1">IF(ROW()-3&lt;=引导_触发个数,OFFSET(引导_标准位置,ROW()-1,MATCH(C$2,引导!$2:$2,0)-1),"")</f>
        <v/>
      </c>
      <c r="D34" t="str">
        <f ca="1">IF(ROW()-3&lt;=引导_触发个数,OFFSET(引导_标准位置,ROW()-1,MATCH(D$2,引导!$2:$2,0)-1),"")</f>
        <v/>
      </c>
      <c r="E34" t="str">
        <f ca="1">IF(ROW()-3&lt;=引导_触发个数,OFFSET(引导_标准位置,ROW()-1,MATCH(E$2,引导!$2:$2,0)-1),"")</f>
        <v/>
      </c>
      <c r="F34" t="str">
        <f ca="1">IF(ROW()-3&lt;=引导_触发个数,OFFSET(引导_标准位置,ROW()-1,MATCH(F$2,引导!$2:$2,0)-1),"")</f>
        <v/>
      </c>
      <c r="G34" t="str">
        <f ca="1">IF(ROW()-3&lt;=引导_触发个数,OFFSET(引导_标准位置,ROW()-1,MATCH(G$2,引导!$2:$2,0)-1),"")</f>
        <v/>
      </c>
      <c r="H34" t="str">
        <f ca="1">IF(ROW()-3&lt;=引导_触发个数,OFFSET(引导_标准位置,ROW()-1,MATCH(H$2,引导!$2:$2,0)-1),"")</f>
        <v/>
      </c>
      <c r="I34" t="str">
        <f ca="1">IF(ROW()-3&lt;=引导_触发个数,OFFSET(引导_标准位置,ROW()-1,MATCH(I$2,引导!$2:$2,0)-1),"")</f>
        <v/>
      </c>
    </row>
    <row r="35" spans="1:9">
      <c r="A35" t="str">
        <f ca="1">IF(ROW()-3&lt;=引导_触发个数,OFFSET(引导_标准位置,ROW()-1,MATCH(A$2,引导!$2:$2,0)-1),"")</f>
        <v/>
      </c>
      <c r="B35" t="str">
        <f ca="1">IF(ROW()-3&lt;=引导_触发个数,OFFSET(引导_标准位置,ROW()-1,MATCH(B$2,引导!$2:$2,0)-1),"")</f>
        <v/>
      </c>
      <c r="C35" t="str">
        <f ca="1">IF(ROW()-3&lt;=引导_触发个数,OFFSET(引导_标准位置,ROW()-1,MATCH(C$2,引导!$2:$2,0)-1),"")</f>
        <v/>
      </c>
      <c r="D35" t="str">
        <f ca="1">IF(ROW()-3&lt;=引导_触发个数,OFFSET(引导_标准位置,ROW()-1,MATCH(D$2,引导!$2:$2,0)-1),"")</f>
        <v/>
      </c>
      <c r="E35" t="str">
        <f ca="1">IF(ROW()-3&lt;=引导_触发个数,OFFSET(引导_标准位置,ROW()-1,MATCH(E$2,引导!$2:$2,0)-1),"")</f>
        <v/>
      </c>
      <c r="F35" t="str">
        <f ca="1">IF(ROW()-3&lt;=引导_触发个数,OFFSET(引导_标准位置,ROW()-1,MATCH(F$2,引导!$2:$2,0)-1),"")</f>
        <v/>
      </c>
      <c r="G35" t="str">
        <f ca="1">IF(ROW()-3&lt;=引导_触发个数,OFFSET(引导_标准位置,ROW()-1,MATCH(G$2,引导!$2:$2,0)-1),"")</f>
        <v/>
      </c>
      <c r="H35" t="str">
        <f ca="1">IF(ROW()-3&lt;=引导_触发个数,OFFSET(引导_标准位置,ROW()-1,MATCH(H$2,引导!$2:$2,0)-1),"")</f>
        <v/>
      </c>
      <c r="I35" t="str">
        <f ca="1">IF(ROW()-3&lt;=引导_触发个数,OFFSET(引导_标准位置,ROW()-1,MATCH(I$2,引导!$2:$2,0)-1),"")</f>
        <v/>
      </c>
    </row>
    <row r="36" spans="1:9">
      <c r="A36" t="str">
        <f ca="1">IF(ROW()-3&lt;=引导_触发个数,OFFSET(引导_标准位置,ROW()-1,MATCH(A$2,引导!$2:$2,0)-1),"")</f>
        <v/>
      </c>
      <c r="B36" t="str">
        <f ca="1">IF(ROW()-3&lt;=引导_触发个数,OFFSET(引导_标准位置,ROW()-1,MATCH(B$2,引导!$2:$2,0)-1),"")</f>
        <v/>
      </c>
      <c r="C36" t="str">
        <f ca="1">IF(ROW()-3&lt;=引导_触发个数,OFFSET(引导_标准位置,ROW()-1,MATCH(C$2,引导!$2:$2,0)-1),"")</f>
        <v/>
      </c>
      <c r="D36" t="str">
        <f ca="1">IF(ROW()-3&lt;=引导_触发个数,OFFSET(引导_标准位置,ROW()-1,MATCH(D$2,引导!$2:$2,0)-1),"")</f>
        <v/>
      </c>
      <c r="E36" t="str">
        <f ca="1">IF(ROW()-3&lt;=引导_触发个数,OFFSET(引导_标准位置,ROW()-1,MATCH(E$2,引导!$2:$2,0)-1),"")</f>
        <v/>
      </c>
      <c r="F36" t="str">
        <f ca="1">IF(ROW()-3&lt;=引导_触发个数,OFFSET(引导_标准位置,ROW()-1,MATCH(F$2,引导!$2:$2,0)-1),"")</f>
        <v/>
      </c>
      <c r="G36" t="str">
        <f ca="1">IF(ROW()-3&lt;=引导_触发个数,OFFSET(引导_标准位置,ROW()-1,MATCH(G$2,引导!$2:$2,0)-1),"")</f>
        <v/>
      </c>
      <c r="H36" t="str">
        <f ca="1">IF(ROW()-3&lt;=引导_触发个数,OFFSET(引导_标准位置,ROW()-1,MATCH(H$2,引导!$2:$2,0)-1),"")</f>
        <v/>
      </c>
      <c r="I36" t="str">
        <f ca="1">IF(ROW()-3&lt;=引导_触发个数,OFFSET(引导_标准位置,ROW()-1,MATCH(I$2,引导!$2:$2,0)-1),"")</f>
        <v/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23" sqref="A1:D23"/>
    </sheetView>
  </sheetViews>
  <sheetFormatPr defaultRowHeight="14.25"/>
  <sheetData>
    <row r="1" spans="1:4">
      <c r="A1" t="s">
        <v>979</v>
      </c>
      <c r="B1" t="s">
        <v>1082</v>
      </c>
      <c r="C1" t="s">
        <v>1200</v>
      </c>
      <c r="D1" t="s">
        <v>1201</v>
      </c>
    </row>
    <row r="2" spans="1:4">
      <c r="A2" t="s">
        <v>1242</v>
      </c>
      <c r="B2" t="s">
        <v>651</v>
      </c>
      <c r="C2" t="s">
        <v>1202</v>
      </c>
      <c r="D2" t="s">
        <v>1203</v>
      </c>
    </row>
    <row r="3" spans="1:4">
      <c r="A3" t="s">
        <v>979</v>
      </c>
      <c r="B3" t="s">
        <v>1082</v>
      </c>
      <c r="C3" t="s">
        <v>1200</v>
      </c>
      <c r="D3" t="s">
        <v>1201</v>
      </c>
    </row>
    <row r="4" spans="1:4">
      <c r="A4">
        <f ca="1">IF(ROW()-4&lt;引导_触发个数,OFFSET(引导_标准位置,ROW()-1,COLUMN(引导!L:L)),"")</f>
        <v>110</v>
      </c>
      <c r="B4">
        <f ca="1">IF(ROW()-4&lt;引导_触发个数,OFFSET(引导_标准位置,ROW()-1,COLUMN(引导!M:M)),"")</f>
        <v>2</v>
      </c>
      <c r="C4" t="str">
        <f ca="1">IF(ROW()-4&lt;引导_触发个数,OFFSET(引导_标准位置,ROW()-1,COLUMN(引导!N:N)),"")</f>
        <v>14#1#21</v>
      </c>
      <c r="D4" t="str">
        <f ca="1">IF(ROW()-4&lt;引导_触发个数,OFFSET(引导_标准位置,ROW()-1,COLUMN(引导!O:O)),"")</f>
        <v>#</v>
      </c>
    </row>
    <row r="5" spans="1:4">
      <c r="A5">
        <f ca="1">IF(ROW()-4&lt;引导_触发个数,OFFSET(引导_标准位置,ROW()-1,COLUMN(引导!L:L)),"")</f>
        <v>111</v>
      </c>
      <c r="B5">
        <f ca="1">IF(ROW()-4&lt;引导_触发个数,OFFSET(引导_标准位置,ROW()-1,COLUMN(引导!M:M)),"")</f>
        <v>6</v>
      </c>
      <c r="C5" t="str">
        <f ca="1">IF(ROW()-4&lt;引导_触发个数,OFFSET(引导_标准位置,ROW()-1,COLUMN(引导!N:N)),"")</f>
        <v>#</v>
      </c>
      <c r="D5" t="str">
        <f ca="1">IF(ROW()-4&lt;引导_触发个数,OFFSET(引导_标准位置,ROW()-1,COLUMN(引导!O:O)),"")</f>
        <v>dialog_1#dialog_2</v>
      </c>
    </row>
    <row r="6" spans="1:4">
      <c r="A6">
        <f ca="1">IF(ROW()-4&lt;引导_触发个数,OFFSET(引导_标准位置,ROW()-1,COLUMN(引导!L:L)),"")</f>
        <v>120</v>
      </c>
      <c r="B6">
        <f ca="1">IF(ROW()-4&lt;引导_触发个数,OFFSET(引导_标准位置,ROW()-1,COLUMN(引导!M:M)),"")</f>
        <v>3</v>
      </c>
      <c r="C6" t="str">
        <f ca="1">IF(ROW()-4&lt;引导_触发个数,OFFSET(引导_标准位置,ROW()-1,COLUMN(引导!N:N)),"")</f>
        <v>0.3#0.3</v>
      </c>
      <c r="D6" t="str">
        <f ca="1">IF(ROW()-4&lt;引导_触发个数,OFFSET(引导_标准位置,ROW()-1,COLUMN(引导!O:O)),"")</f>
        <v>guide3.effect</v>
      </c>
    </row>
    <row r="7" spans="1:4">
      <c r="A7">
        <f ca="1">IF(ROW()-4&lt;引导_触发个数,OFFSET(引导_标准位置,ROW()-1,COLUMN(引导!L:L)),"")</f>
        <v>121</v>
      </c>
      <c r="B7">
        <f ca="1">IF(ROW()-4&lt;引导_触发个数,OFFSET(引导_标准位置,ROW()-1,COLUMN(引导!M:M)),"")</f>
        <v>6</v>
      </c>
      <c r="C7" t="str">
        <f ca="1">IF(ROW()-4&lt;引导_触发个数,OFFSET(引导_标准位置,ROW()-1,COLUMN(引导!N:N)),"")</f>
        <v>#</v>
      </c>
      <c r="D7" t="str">
        <f ca="1">IF(ROW()-4&lt;引导_触发个数,OFFSET(引导_标准位置,ROW()-1,COLUMN(引导!O:O)),"")</f>
        <v>dialog_3</v>
      </c>
    </row>
    <row r="8" spans="1:4">
      <c r="A8">
        <f ca="1">IF(ROW()-4&lt;引导_触发个数,OFFSET(引导_标准位置,ROW()-1,COLUMN(引导!L:L)),"")</f>
        <v>122</v>
      </c>
      <c r="B8">
        <f ca="1">IF(ROW()-4&lt;引导_触发个数,OFFSET(引导_标准位置,ROW()-1,COLUMN(引导!M:M)),"")</f>
        <v>3</v>
      </c>
      <c r="C8" t="str">
        <f ca="1">IF(ROW()-4&lt;引导_触发个数,OFFSET(引导_标准位置,ROW()-1,COLUMN(引导!N:N)),"")</f>
        <v>0.3#0.3</v>
      </c>
      <c r="D8" t="str">
        <f ca="1">IF(ROW()-4&lt;引导_触发个数,OFFSET(引导_标准位置,ROW()-1,COLUMN(引导!O:O)),"")</f>
        <v>guide3.effect</v>
      </c>
    </row>
    <row r="9" spans="1:4">
      <c r="A9">
        <f ca="1">IF(ROW()-4&lt;引导_触发个数,OFFSET(引导_标准位置,ROW()-1,COLUMN(引导!L:L)),"")</f>
        <v>123</v>
      </c>
      <c r="B9">
        <f ca="1">IF(ROW()-4&lt;引导_触发个数,OFFSET(引导_标准位置,ROW()-1,COLUMN(引导!M:M)),"")</f>
        <v>3</v>
      </c>
      <c r="C9" t="str">
        <f ca="1">IF(ROW()-4&lt;引导_触发个数,OFFSET(引导_标准位置,ROW()-1,COLUMN(引导!N:N)),"")</f>
        <v>0.2#0.2</v>
      </c>
      <c r="D9" t="str">
        <f ca="1">IF(ROW()-4&lt;引导_触发个数,OFFSET(引导_标准位置,ROW()-1,COLUMN(引导!O:O)),"")</f>
        <v>guide3.effect</v>
      </c>
    </row>
    <row r="10" spans="1:4">
      <c r="A10">
        <f ca="1">IF(ROW()-4&lt;引导_触发个数,OFFSET(引导_标准位置,ROW()-1,COLUMN(引导!L:L)),"")</f>
        <v>130</v>
      </c>
      <c r="B10">
        <f ca="1">IF(ROW()-4&lt;引导_触发个数,OFFSET(引导_标准位置,ROW()-1,COLUMN(引导!M:M)),"")</f>
        <v>6</v>
      </c>
      <c r="C10" t="str">
        <f ca="1">IF(ROW()-4&lt;引导_触发个数,OFFSET(引导_标准位置,ROW()-1,COLUMN(引导!N:N)),"")</f>
        <v>#</v>
      </c>
      <c r="D10" t="str">
        <f ca="1">IF(ROW()-4&lt;引导_触发个数,OFFSET(引导_标准位置,ROW()-1,COLUMN(引导!O:O)),"")</f>
        <v>dialog_5#dialog_6</v>
      </c>
    </row>
    <row r="11" spans="1:4">
      <c r="A11">
        <f ca="1">IF(ROW()-4&lt;引导_触发个数,OFFSET(引导_标准位置,ROW()-1,COLUMN(引导!L:L)),"")</f>
        <v>131</v>
      </c>
      <c r="B11">
        <f ca="1">IF(ROW()-4&lt;引导_触发个数,OFFSET(引导_标准位置,ROW()-1,COLUMN(引导!M:M)),"")</f>
        <v>7</v>
      </c>
      <c r="C11" t="str">
        <f ca="1">IF(ROW()-4&lt;引导_触发个数,OFFSET(引导_标准位置,ROW()-1,COLUMN(引导!N:N)),"")</f>
        <v>#</v>
      </c>
      <c r="D11" t="str">
        <f ca="1">IF(ROW()-4&lt;引导_触发个数,OFFSET(引导_标准位置,ROW()-1,COLUMN(引导!O:O)),"")</f>
        <v>18#12#8#17</v>
      </c>
    </row>
    <row r="12" spans="1:4">
      <c r="A12">
        <f ca="1">IF(ROW()-4&lt;引导_触发个数,OFFSET(引导_标准位置,ROW()-1,COLUMN(引导!L:L)),"")</f>
        <v>140</v>
      </c>
      <c r="B12">
        <f ca="1">IF(ROW()-4&lt;引导_触发个数,OFFSET(引导_标准位置,ROW()-1,COLUMN(引导!M:M)),"")</f>
        <v>3</v>
      </c>
      <c r="C12" t="str">
        <f ca="1">IF(ROW()-4&lt;引导_触发个数,OFFSET(引导_标准位置,ROW()-1,COLUMN(引导!N:N)),"")</f>
        <v>0.3#0.3</v>
      </c>
      <c r="D12" t="str">
        <f ca="1">IF(ROW()-4&lt;引导_触发个数,OFFSET(引导_标准位置,ROW()-1,COLUMN(引导!O:O)),"")</f>
        <v>guide3.effect</v>
      </c>
    </row>
    <row r="13" spans="1:4">
      <c r="A13">
        <f ca="1">IF(ROW()-4&lt;引导_触发个数,OFFSET(引导_标准位置,ROW()-1,COLUMN(引导!L:L)),"")</f>
        <v>141</v>
      </c>
      <c r="B13">
        <f ca="1">IF(ROW()-4&lt;引导_触发个数,OFFSET(引导_标准位置,ROW()-1,COLUMN(引导!M:M)),"")</f>
        <v>6</v>
      </c>
      <c r="C13" t="str">
        <f ca="1">IF(ROW()-4&lt;引导_触发个数,OFFSET(引导_标准位置,ROW()-1,COLUMN(引导!N:N)),"")</f>
        <v>#</v>
      </c>
      <c r="D13" t="str">
        <f ca="1">IF(ROW()-4&lt;引导_触发个数,OFFSET(引导_标准位置,ROW()-1,COLUMN(引导!O:O)),"")</f>
        <v>dialog_7</v>
      </c>
    </row>
    <row r="14" spans="1:4">
      <c r="A14">
        <f ca="1">IF(ROW()-4&lt;引导_触发个数,OFFSET(引导_标准位置,ROW()-1,COLUMN(引导!L:L)),"")</f>
        <v>142</v>
      </c>
      <c r="B14">
        <f ca="1">IF(ROW()-4&lt;引导_触发个数,OFFSET(引导_标准位置,ROW()-1,COLUMN(引导!M:M)),"")</f>
        <v>3</v>
      </c>
      <c r="C14" t="str">
        <f ca="1">IF(ROW()-4&lt;引导_触发个数,OFFSET(引导_标准位置,ROW()-1,COLUMN(引导!N:N)),"")</f>
        <v>0.3#0.3</v>
      </c>
      <c r="D14" t="str">
        <f ca="1">IF(ROW()-4&lt;引导_触发个数,OFFSET(引导_标准位置,ROW()-1,COLUMN(引导!O:O)),"")</f>
        <v>guide3.effect</v>
      </c>
    </row>
    <row r="15" spans="1:4">
      <c r="A15">
        <f ca="1">IF(ROW()-4&lt;引导_触发个数,OFFSET(引导_标准位置,ROW()-1,COLUMN(引导!L:L)),"")</f>
        <v>143</v>
      </c>
      <c r="B15">
        <f ca="1">IF(ROW()-4&lt;引导_触发个数,OFFSET(引导_标准位置,ROW()-1,COLUMN(引导!M:M)),"")</f>
        <v>3</v>
      </c>
      <c r="C15" t="str">
        <f ca="1">IF(ROW()-4&lt;引导_触发个数,OFFSET(引导_标准位置,ROW()-1,COLUMN(引导!N:N)),"")</f>
        <v>0.3#0.3</v>
      </c>
      <c r="D15" t="str">
        <f ca="1">IF(ROW()-4&lt;引导_触发个数,OFFSET(引导_标准位置,ROW()-1,COLUMN(引导!O:O)),"")</f>
        <v>guide3.effect</v>
      </c>
    </row>
    <row r="16" spans="1:4">
      <c r="A16">
        <f ca="1">IF(ROW()-4&lt;引导_触发个数,OFFSET(引导_标准位置,ROW()-1,COLUMN(引导!L:L)),"")</f>
        <v>144</v>
      </c>
      <c r="B16">
        <f ca="1">IF(ROW()-4&lt;引导_触发个数,OFFSET(引导_标准位置,ROW()-1,COLUMN(引导!M:M)),"")</f>
        <v>3</v>
      </c>
      <c r="C16" t="str">
        <f ca="1">IF(ROW()-4&lt;引导_触发个数,OFFSET(引导_标准位置,ROW()-1,COLUMN(引导!N:N)),"")</f>
        <v>0.3#0.3</v>
      </c>
      <c r="D16" t="str">
        <f ca="1">IF(ROW()-4&lt;引导_触发个数,OFFSET(引导_标准位置,ROW()-1,COLUMN(引导!O:O)),"")</f>
        <v>guide3.effect</v>
      </c>
    </row>
    <row r="17" spans="1:4">
      <c r="A17">
        <f ca="1">IF(ROW()-4&lt;引导_触发个数,OFFSET(引导_标准位置,ROW()-1,COLUMN(引导!L:L)),"")</f>
        <v>145</v>
      </c>
      <c r="B17">
        <f ca="1">IF(ROW()-4&lt;引导_触发个数,OFFSET(引导_标准位置,ROW()-1,COLUMN(引导!M:M)),"")</f>
        <v>3</v>
      </c>
      <c r="C17" t="str">
        <f ca="1">IF(ROW()-4&lt;引导_触发个数,OFFSET(引导_标准位置,ROW()-1,COLUMN(引导!N:N)),"")</f>
        <v>0.3#0.3</v>
      </c>
      <c r="D17" t="str">
        <f ca="1">IF(ROW()-4&lt;引导_触发个数,OFFSET(引导_标准位置,ROW()-1,COLUMN(引导!O:O)),"")</f>
        <v>guide3.effect</v>
      </c>
    </row>
    <row r="18" spans="1:4">
      <c r="A18">
        <f ca="1">IF(ROW()-4&lt;引导_触发个数,OFFSET(引导_标准位置,ROW()-1,COLUMN(引导!L:L)),"")</f>
        <v>146</v>
      </c>
      <c r="B18">
        <f ca="1">IF(ROW()-4&lt;引导_触发个数,OFFSET(引导_标准位置,ROW()-1,COLUMN(引导!M:M)),"")</f>
        <v>6</v>
      </c>
      <c r="C18" t="str">
        <f ca="1">IF(ROW()-4&lt;引导_触发个数,OFFSET(引导_标准位置,ROW()-1,COLUMN(引导!N:N)),"")</f>
        <v>#</v>
      </c>
      <c r="D18" t="str">
        <f ca="1">IF(ROW()-4&lt;引导_触发个数,OFFSET(引导_标准位置,ROW()-1,COLUMN(引导!O:O)),"")</f>
        <v>dialog_8#dialog_12</v>
      </c>
    </row>
    <row r="19" spans="1:4">
      <c r="A19">
        <f ca="1">IF(ROW()-4&lt;引导_触发个数,OFFSET(引导_标准位置,ROW()-1,COLUMN(引导!L:L)),"")</f>
        <v>193</v>
      </c>
      <c r="B19">
        <f ca="1">IF(ROW()-4&lt;引导_触发个数,OFFSET(引导_标准位置,ROW()-1,COLUMN(引导!M:M)),"")</f>
        <v>6</v>
      </c>
      <c r="C19" t="str">
        <f ca="1">IF(ROW()-4&lt;引导_触发个数,OFFSET(引导_标准位置,ROW()-1,COLUMN(引导!N:N)),"")</f>
        <v>#</v>
      </c>
      <c r="D19" t="str">
        <f ca="1">IF(ROW()-4&lt;引导_触发个数,OFFSET(引导_标准位置,ROW()-1,COLUMN(引导!O:O)),"")</f>
        <v>dialog_9</v>
      </c>
    </row>
    <row r="20" spans="1:4">
      <c r="A20">
        <f ca="1">IF(ROW()-4&lt;引导_触发个数,OFFSET(引导_标准位置,ROW()-1,COLUMN(引导!L:L)),"")</f>
        <v>194</v>
      </c>
      <c r="B20">
        <f ca="1">IF(ROW()-4&lt;引导_触发个数,OFFSET(引导_标准位置,ROW()-1,COLUMN(引导!M:M)),"")</f>
        <v>3</v>
      </c>
      <c r="C20" t="str">
        <f ca="1">IF(ROW()-4&lt;引导_触发个数,OFFSET(引导_标准位置,ROW()-1,COLUMN(引导!N:N)),"")</f>
        <v>0.3#0.3</v>
      </c>
      <c r="D20" t="str">
        <f ca="1">IF(ROW()-4&lt;引导_触发个数,OFFSET(引导_标准位置,ROW()-1,COLUMN(引导!O:O)),"")</f>
        <v>guide3.effect</v>
      </c>
    </row>
    <row r="21" spans="1:4">
      <c r="A21">
        <f ca="1">IF(ROW()-4&lt;引导_触发个数,OFFSET(引导_标准位置,ROW()-1,COLUMN(引导!L:L)),"")</f>
        <v>195</v>
      </c>
      <c r="B21">
        <f ca="1">IF(ROW()-4&lt;引导_触发个数,OFFSET(引导_标准位置,ROW()-1,COLUMN(引导!M:M)),"")</f>
        <v>3</v>
      </c>
      <c r="C21" t="str">
        <f ca="1">IF(ROW()-4&lt;引导_触发个数,OFFSET(引导_标准位置,ROW()-1,COLUMN(引导!N:N)),"")</f>
        <v>0.3#0.3</v>
      </c>
      <c r="D21" t="str">
        <f ca="1">IF(ROW()-4&lt;引导_触发个数,OFFSET(引导_标准位置,ROW()-1,COLUMN(引导!O:O)),"")</f>
        <v>guide3.effect</v>
      </c>
    </row>
    <row r="22" spans="1:4">
      <c r="A22">
        <f ca="1">IF(ROW()-4&lt;引导_触发个数,OFFSET(引导_标准位置,ROW()-1,COLUMN(引导!L:L)),"")</f>
        <v>196</v>
      </c>
      <c r="B22">
        <f ca="1">IF(ROW()-4&lt;引导_触发个数,OFFSET(引导_标准位置,ROW()-1,COLUMN(引导!M:M)),"")</f>
        <v>6</v>
      </c>
      <c r="C22" t="str">
        <f ca="1">IF(ROW()-4&lt;引导_触发个数,OFFSET(引导_标准位置,ROW()-1,COLUMN(引导!N:N)),"")</f>
        <v>#</v>
      </c>
      <c r="D22" t="str">
        <f ca="1">IF(ROW()-4&lt;引导_触发个数,OFFSET(引导_标准位置,ROW()-1,COLUMN(引导!O:O)),"")</f>
        <v>dialog_10#dialog_11</v>
      </c>
    </row>
    <row r="23" spans="1:4">
      <c r="A23" t="str">
        <f ca="1">IF(ROW()-4&lt;引导_触发个数,OFFSET(引导_标准位置,ROW()-1,COLUMN(引导!L:L)),"")</f>
        <v/>
      </c>
      <c r="B23" t="str">
        <f ca="1">IF(ROW()-4&lt;引导_触发个数,OFFSET(引导_标准位置,ROW()-1,COLUMN(引导!M:M)),"")</f>
        <v/>
      </c>
      <c r="C23" t="str">
        <f ca="1">IF(ROW()-4&lt;引导_触发个数,OFFSET(引导_标准位置,ROW()-1,COLUMN(引导!N:N)),"")</f>
        <v/>
      </c>
      <c r="D23" t="str">
        <f ca="1">IF(ROW()-4&lt;引导_触发个数,OFFSET(引导_标准位置,ROW()-1,COLUMN(引导!O:O)),"")</f>
        <v/>
      </c>
    </row>
    <row r="24" spans="1:4">
      <c r="A24" t="str">
        <f ca="1">IF(ROW()-4&lt;引导_触发个数,OFFSET(引导_标准位置,ROW()-1,COLUMN(引导!L:L)),"")</f>
        <v/>
      </c>
      <c r="B24" t="str">
        <f ca="1">IF(ROW()-4&lt;引导_触发个数,OFFSET(引导_标准位置,ROW()-1,COLUMN(引导!M:M)),"")</f>
        <v/>
      </c>
      <c r="C24" t="str">
        <f ca="1">IF(ROW()-4&lt;引导_触发个数,OFFSET(引导_标准位置,ROW()-1,COLUMN(引导!N:N)),"")</f>
        <v/>
      </c>
      <c r="D24" t="str">
        <f ca="1">IF(ROW()-4&lt;引导_触发个数,OFFSET(引导_标准位置,ROW()-1,COLUMN(引导!O:O)),"")</f>
        <v/>
      </c>
    </row>
    <row r="25" spans="1:4">
      <c r="A25" t="str">
        <f ca="1">IF(ROW()-4&lt;引导_触发个数,OFFSET(引导_标准位置,ROW()-1,COLUMN(引导!L:L)),"")</f>
        <v/>
      </c>
      <c r="B25" t="str">
        <f ca="1">IF(ROW()-4&lt;引导_触发个数,OFFSET(引导_标准位置,ROW()-1,COLUMN(引导!M:M)),"")</f>
        <v/>
      </c>
      <c r="C25" t="str">
        <f ca="1">IF(ROW()-4&lt;引导_触发个数,OFFSET(引导_标准位置,ROW()-1,COLUMN(引导!N:N)),"")</f>
        <v/>
      </c>
      <c r="D25" t="str">
        <f ca="1">IF(ROW()-4&lt;引导_触发个数,OFFSET(引导_标准位置,ROW()-1,COLUMN(引导!O:O)),"")</f>
        <v/>
      </c>
    </row>
    <row r="26" spans="1:4">
      <c r="A26" t="str">
        <f ca="1">IF(ROW()-4&lt;引导_触发个数,OFFSET(引导_标准位置,ROW()-1,COLUMN(引导!L:L)),"")</f>
        <v/>
      </c>
      <c r="B26" t="str">
        <f ca="1">IF(ROW()-4&lt;引导_触发个数,OFFSET(引导_标准位置,ROW()-1,COLUMN(引导!M:M)),"")</f>
        <v/>
      </c>
      <c r="C26" t="str">
        <f ca="1">IF(ROW()-4&lt;引导_触发个数,OFFSET(引导_标准位置,ROW()-1,COLUMN(引导!N:N)),"")</f>
        <v/>
      </c>
      <c r="D26" t="str">
        <f ca="1">IF(ROW()-4&lt;引导_触发个数,OFFSET(引导_标准位置,ROW()-1,COLUMN(引导!O:O)),"")</f>
        <v/>
      </c>
    </row>
    <row r="27" spans="1:4">
      <c r="A27" t="str">
        <f ca="1">IF(ROW()-4&lt;引导_触发个数,OFFSET(引导_标准位置,ROW()-1,COLUMN(引导!L:L)),"")</f>
        <v/>
      </c>
      <c r="B27" t="str">
        <f ca="1">IF(ROW()-4&lt;引导_触发个数,OFFSET(引导_标准位置,ROW()-1,COLUMN(引导!M:M)),"")</f>
        <v/>
      </c>
      <c r="C27" t="str">
        <f ca="1">IF(ROW()-4&lt;引导_触发个数,OFFSET(引导_标准位置,ROW()-1,COLUMN(引导!N:N)),"")</f>
        <v/>
      </c>
      <c r="D27" t="str">
        <f ca="1">IF(ROW()-4&lt;引导_触发个数,OFFSET(引导_标准位置,ROW()-1,COLUMN(引导!O:O)),"")</f>
        <v/>
      </c>
    </row>
    <row r="28" spans="1:4">
      <c r="A28" t="str">
        <f ca="1">IF(ROW()-4&lt;引导_触发个数,OFFSET(引导_标准位置,ROW()-1,COLUMN(引导!L:L)),"")</f>
        <v/>
      </c>
      <c r="B28" t="str">
        <f ca="1">IF(ROW()-4&lt;引导_触发个数,OFFSET(引导_标准位置,ROW()-1,COLUMN(引导!M:M)),"")</f>
        <v/>
      </c>
      <c r="C28" t="str">
        <f ca="1">IF(ROW()-4&lt;引导_触发个数,OFFSET(引导_标准位置,ROW()-1,COLUMN(引导!N:N)),"")</f>
        <v/>
      </c>
      <c r="D28" t="str">
        <f ca="1">IF(ROW()-4&lt;引导_触发个数,OFFSET(引导_标准位置,ROW()-1,COLUMN(引导!O:O)),"")</f>
        <v/>
      </c>
    </row>
    <row r="29" spans="1:4">
      <c r="A29" t="str">
        <f ca="1">IF(ROW()-4&lt;引导_触发个数,OFFSET(引导_标准位置,ROW()-1,COLUMN(引导!L:L)),"")</f>
        <v/>
      </c>
      <c r="B29" t="str">
        <f ca="1">IF(ROW()-4&lt;引导_触发个数,OFFSET(引导_标准位置,ROW()-1,COLUMN(引导!M:M)),"")</f>
        <v/>
      </c>
      <c r="C29" t="str">
        <f ca="1">IF(ROW()-4&lt;引导_触发个数,OFFSET(引导_标准位置,ROW()-1,COLUMN(引导!N:N)),"")</f>
        <v/>
      </c>
      <c r="D29" t="str">
        <f ca="1">IF(ROW()-4&lt;引导_触发个数,OFFSET(引导_标准位置,ROW()-1,COLUMN(引导!O:O)),"")</f>
        <v/>
      </c>
    </row>
    <row r="30" spans="1:4">
      <c r="A30" t="str">
        <f ca="1">IF(ROW()-4&lt;引导_触发个数,OFFSET(引导_标准位置,ROW()-1,COLUMN(引导!L:L)),"")</f>
        <v/>
      </c>
      <c r="B30" t="str">
        <f ca="1">IF(ROW()-4&lt;引导_触发个数,OFFSET(引导_标准位置,ROW()-1,COLUMN(引导!M:M)),"")</f>
        <v/>
      </c>
      <c r="C30" t="str">
        <f ca="1">IF(ROW()-4&lt;引导_触发个数,OFFSET(引导_标准位置,ROW()-1,COLUMN(引导!N:N)),"")</f>
        <v/>
      </c>
      <c r="D30" t="str">
        <f ca="1">IF(ROW()-4&lt;引导_触发个数,OFFSET(引导_标准位置,ROW()-1,COLUMN(引导!O:O)),"")</f>
        <v/>
      </c>
    </row>
    <row r="31" spans="1:4">
      <c r="A31" t="str">
        <f ca="1">IF(ROW()-4&lt;引导_触发个数,OFFSET(引导_标准位置,ROW()-1,COLUMN(引导!L:L)),"")</f>
        <v/>
      </c>
      <c r="B31" t="str">
        <f ca="1">IF(ROW()-4&lt;引导_触发个数,OFFSET(引导_标准位置,ROW()-1,COLUMN(引导!M:M)),"")</f>
        <v/>
      </c>
      <c r="C31" t="str">
        <f ca="1">IF(ROW()-4&lt;引导_触发个数,OFFSET(引导_标准位置,ROW()-1,COLUMN(引导!N:N)),"")</f>
        <v/>
      </c>
      <c r="D31" t="str">
        <f ca="1">IF(ROW()-4&lt;引导_触发个数,OFFSET(引导_标准位置,ROW()-1,COLUMN(引导!O:O)),"")</f>
        <v/>
      </c>
    </row>
    <row r="32" spans="1:4">
      <c r="A32" t="str">
        <f ca="1">IF(ROW()-4&lt;引导_触发个数,OFFSET(引导_标准位置,ROW()-1,COLUMN(引导!L:L)),"")</f>
        <v/>
      </c>
      <c r="B32" t="str">
        <f ca="1">IF(ROW()-4&lt;引导_触发个数,OFFSET(引导_标准位置,ROW()-1,COLUMN(引导!M:M)),"")</f>
        <v/>
      </c>
      <c r="C32" t="str">
        <f ca="1">IF(ROW()-4&lt;引导_触发个数,OFFSET(引导_标准位置,ROW()-1,COLUMN(引导!N:N)),"")</f>
        <v/>
      </c>
      <c r="D32" t="str">
        <f ca="1">IF(ROW()-4&lt;引导_触发个数,OFFSET(引导_标准位置,ROW()-1,COLUMN(引导!O:O)),"")</f>
        <v/>
      </c>
    </row>
    <row r="33" spans="1:4">
      <c r="A33" t="str">
        <f ca="1">IF(ROW()-4&lt;引导_触发个数,OFFSET(引导_标准位置,ROW()-1,COLUMN(引导!L:L)),"")</f>
        <v/>
      </c>
      <c r="B33" t="str">
        <f ca="1">IF(ROW()-4&lt;引导_触发个数,OFFSET(引导_标准位置,ROW()-1,COLUMN(引导!M:M)),"")</f>
        <v/>
      </c>
      <c r="C33" t="str">
        <f ca="1">IF(ROW()-4&lt;引导_触发个数,OFFSET(引导_标准位置,ROW()-1,COLUMN(引导!N:N)),"")</f>
        <v/>
      </c>
      <c r="D33" t="str">
        <f ca="1">IF(ROW()-4&lt;引导_触发个数,OFFSET(引导_标准位置,ROW()-1,COLUMN(引导!O:O)),"")</f>
        <v/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31</vt:i4>
      </vt:variant>
      <vt:variant>
        <vt:lpstr>命名范围</vt:lpstr>
      </vt:variant>
      <vt:variant>
        <vt:i4>9</vt:i4>
      </vt:variant>
    </vt:vector>
  </HeadingPairs>
  <TitlesOfParts>
    <vt:vector size="40" baseType="lpstr">
      <vt:lpstr>总表</vt:lpstr>
      <vt:lpstr>经济表</vt:lpstr>
      <vt:lpstr>方块表</vt:lpstr>
      <vt:lpstr>方块多语言</vt:lpstr>
      <vt:lpstr>tigerLotteryItems</vt:lpstr>
      <vt:lpstr>引导</vt:lpstr>
      <vt:lpstr>Sheet2</vt:lpstr>
      <vt:lpstr>GuideSetting</vt:lpstr>
      <vt:lpstr>EventSetting</vt:lpstr>
      <vt:lpstr>ConditionSetting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引导_标准位置</vt:lpstr>
      <vt:lpstr>引导_触发个数</vt:lpstr>
      <vt:lpstr>引导_完成个数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2019-06-25T09:27:57Z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