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mandapinson/Downloads/"/>
    </mc:Choice>
  </mc:AlternateContent>
  <xr:revisionPtr revIDLastSave="0" documentId="13_ncr:1_{A9659475-2D2F-3D4F-B2D1-A2D8AE6FDFAE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7" i="1"/>
  <c r="J16" i="1"/>
  <c r="J15" i="1"/>
  <c r="J14" i="1"/>
  <c r="J13" i="1"/>
  <c r="J12" i="1"/>
  <c r="H12" i="1"/>
  <c r="D13" i="1" s="1"/>
  <c r="K12" i="1" l="1"/>
  <c r="I13" i="1"/>
  <c r="H13" i="1"/>
  <c r="F13" i="1"/>
  <c r="E13" i="1"/>
  <c r="D14" i="1" l="1"/>
  <c r="I14" i="1"/>
  <c r="K13" i="1"/>
  <c r="E14" i="1" l="1"/>
  <c r="H14" i="1"/>
  <c r="F14" i="1"/>
  <c r="I15" i="1"/>
  <c r="D15" i="1" l="1"/>
  <c r="K14" i="1"/>
  <c r="F15" i="1" l="1"/>
  <c r="E15" i="1"/>
  <c r="H15" i="1"/>
  <c r="D16" i="1" l="1"/>
  <c r="K15" i="1"/>
  <c r="I16" i="1"/>
  <c r="H16" i="1" l="1"/>
  <c r="I17" i="1" s="1"/>
  <c r="F16" i="1"/>
  <c r="E16" i="1"/>
  <c r="D17" i="1" l="1"/>
  <c r="K16" i="1"/>
  <c r="H17" i="1" l="1"/>
  <c r="F17" i="1"/>
  <c r="E17" i="1"/>
  <c r="D18" i="1" l="1"/>
  <c r="K17" i="1"/>
  <c r="I18" i="1"/>
  <c r="H18" i="1" l="1"/>
  <c r="F18" i="1"/>
  <c r="E18" i="1"/>
  <c r="D19" i="1" l="1"/>
  <c r="K18" i="1"/>
  <c r="I19" i="1"/>
  <c r="H19" i="1" l="1"/>
  <c r="F19" i="1"/>
  <c r="E19" i="1"/>
  <c r="D20" i="1" l="1"/>
  <c r="K19" i="1"/>
  <c r="I20" i="1"/>
  <c r="E20" i="1" l="1"/>
  <c r="H20" i="1"/>
  <c r="F20" i="1"/>
  <c r="D21" i="1" l="1"/>
  <c r="K20" i="1"/>
  <c r="I21" i="1"/>
  <c r="F21" i="1" l="1"/>
  <c r="H21" i="1"/>
  <c r="E21" i="1"/>
  <c r="I22" i="1"/>
  <c r="D22" i="1" l="1"/>
  <c r="K21" i="1"/>
  <c r="H22" i="1" l="1"/>
  <c r="E23" i="1"/>
  <c r="D23" i="1" l="1"/>
  <c r="K22" i="1"/>
  <c r="I23" i="1"/>
  <c r="H23" i="1" l="1"/>
  <c r="K23" i="1" s="1"/>
  <c r="F23" i="1"/>
</calcChain>
</file>

<file path=xl/sharedStrings.xml><?xml version="1.0" encoding="utf-8"?>
<sst xmlns="http://schemas.openxmlformats.org/spreadsheetml/2006/main" count="80" uniqueCount="57">
  <si>
    <t>Sensors Included</t>
  </si>
  <si>
    <t>Sensor</t>
  </si>
  <si>
    <t>Asset</t>
  </si>
  <si>
    <t>Serial Number</t>
  </si>
  <si>
    <t>Time Zone</t>
  </si>
  <si>
    <t>Location</t>
  </si>
  <si>
    <t>Seapoint analog</t>
  </si>
  <si>
    <t>Glider</t>
  </si>
  <si>
    <t>SRF 4185</t>
  </si>
  <si>
    <t>UTC (GMT)</t>
  </si>
  <si>
    <t>Laboratory stand</t>
  </si>
  <si>
    <t>Seapoint serial</t>
  </si>
  <si>
    <t>SRF 4184</t>
  </si>
  <si>
    <t>Submerged in bucket</t>
  </si>
  <si>
    <t>Turner Cylops</t>
  </si>
  <si>
    <t>LRAUV</t>
  </si>
  <si>
    <t>Drifter</t>
  </si>
  <si>
    <t>Local Time (EDT)</t>
  </si>
  <si>
    <t>*Calibrated according to official Turner procedure right before test</t>
  </si>
  <si>
    <t>Ship Flowthrough</t>
  </si>
  <si>
    <t>Temperature (Elitech GSP-6G)</t>
  </si>
  <si>
    <t>N/A</t>
  </si>
  <si>
    <t>EFG212108221</t>
  </si>
  <si>
    <t>Test Progression</t>
  </si>
  <si>
    <t>Timepoint (UTC)</t>
  </si>
  <si>
    <t>Expected Concentration (ppb)</t>
  </si>
  <si>
    <t>Starting Volume (mL)</t>
  </si>
  <si>
    <t>Calculated Addition (mL) Day of Test</t>
  </si>
  <si>
    <t>What Should Have Added (mL)</t>
  </si>
  <si>
    <t>Actual Added Stock Solution (mL)</t>
  </si>
  <si>
    <t>Final Volume (mL)</t>
  </si>
  <si>
    <t>Actual Concentration (ppb)</t>
  </si>
  <si>
    <t>Cumulative Addition</t>
  </si>
  <si>
    <t>Actual Concentration Calculated Another Way As Check</t>
  </si>
  <si>
    <t>Addition Measured With</t>
  </si>
  <si>
    <t>Uncertainty of Measured Volume</t>
  </si>
  <si>
    <t>Notes</t>
  </si>
  <si>
    <t>2L Volumetric</t>
  </si>
  <si>
    <t>* Seawater blank; some water may have been lost from adjusting the flowthrough setup (Serial Seapoint flowcap was leaking)</t>
  </si>
  <si>
    <t>200 uL Pipette</t>
  </si>
  <si>
    <t>* Because adding 0.6 mL in increments of 0.2, just recorded each addition; also, adjusted pump around 18:33 UTC, lots of bubbles/turbulence</t>
  </si>
  <si>
    <t>* After this point, not adjusting anything in the bucket, so volume should be constant</t>
  </si>
  <si>
    <t>10 mL Graduated Cylinder</t>
  </si>
  <si>
    <t>0.1 mL</t>
  </si>
  <si>
    <t>* Noticed large bubble periodicaly exiting Seapoint analog exit port throughout the test from here on</t>
  </si>
  <si>
    <t>10 mL Graudated Cylinder</t>
  </si>
  <si>
    <t>* From this point on, started included total volume of solution (with addition) in C1V1 calculations</t>
  </si>
  <si>
    <t>50 mL Graduated Cylinder</t>
  </si>
  <si>
    <t>0.5 mL</t>
  </si>
  <si>
    <t>* Note: all graduated cylinders and pipettes were rinsed with the stock solution before using to wash; also pipette tip was rinsed in the bucket solution when adding (200 uL)</t>
  </si>
  <si>
    <t>100 mL Graduated Cylinder</t>
  </si>
  <si>
    <t>* Since had to do addition for 500 ppb in two parts, just waited after first addition to add additional concentration point</t>
  </si>
  <si>
    <t>Other Data</t>
  </si>
  <si>
    <t>Stock Concentration (ppb)</t>
  </si>
  <si>
    <t>Final Bucket Solution Volume (mL)</t>
  </si>
  <si>
    <t>Expected 6309, however, the 1000mL graduated cylinder used to measure final bucket solution volume had error of ~10mL</t>
  </si>
  <si>
    <t>Timepoint (EDT)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</si>
</sst>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1238250</xdr:colOff>
      <xdr:row>23</xdr:row>
      <xdr:rowOff>19050</xdr:rowOff>
    </xdr:from>
    <xdr:ext cx="2562225" cy="113030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721350" y="4400550"/>
          <a:ext cx="2562225" cy="1130300"/>
          <a:chOff x="357900" y="1531875"/>
          <a:chExt cx="4110600" cy="1823145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388575" y="1564525"/>
            <a:ext cx="3650700" cy="16872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357900" y="1677001"/>
            <a:ext cx="580680" cy="418205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x = </a:t>
            </a:r>
            <a:endParaRPr sz="900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863700" y="1531875"/>
            <a:ext cx="849119" cy="399453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a * v </a:t>
            </a:r>
            <a:endParaRPr sz="900"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863700" y="1834095"/>
            <a:ext cx="971367" cy="42499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s - a </a:t>
            </a:r>
            <a:endParaRPr sz="900"/>
          </a:p>
        </xdr:txBody>
      </xdr:sp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848575" y="1943014"/>
            <a:ext cx="675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357900" y="2260920"/>
            <a:ext cx="4110600" cy="1094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x = added volume of stock solution</a:t>
            </a:r>
            <a:endParaRPr sz="9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a = concentration of addition to total solution</a:t>
            </a:r>
            <a:endParaRPr sz="9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v = volume of current total solution</a:t>
            </a:r>
            <a:endParaRPr sz="9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s = concentration of stock solution</a:t>
            </a:r>
            <a:endParaRPr sz="1400"/>
          </a:p>
        </xdr:txBody>
      </xdr:sp>
    </xdr:grpSp>
    <xdr:clientData fLocksWithSheet="0"/>
  </xdr:oneCellAnchor>
  <xdr:oneCellAnchor>
    <xdr:from>
      <xdr:col>4</xdr:col>
      <xdr:colOff>2286000</xdr:colOff>
      <xdr:row>23</xdr:row>
      <xdr:rowOff>19050</xdr:rowOff>
    </xdr:from>
    <xdr:ext cx="2562225" cy="1181100"/>
    <xdr:grpSp>
      <xdr:nvGrpSpPr>
        <xdr:cNvPr id="9" name="Shape 2" title="Drawi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8039100" y="4400550"/>
          <a:ext cx="2562225" cy="1181100"/>
          <a:chOff x="357900" y="693675"/>
          <a:chExt cx="4110600" cy="1894200"/>
        </a:xfrm>
      </xdr:grpSpPr>
      <xdr:sp macro="" textlink="">
        <xdr:nvSpPr>
          <xdr:cNvPr id="10" name="Shap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388575" y="693675"/>
            <a:ext cx="3650700" cy="18942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1" name="Shap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357900" y="838801"/>
            <a:ext cx="590867" cy="374252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x = </a:t>
            </a:r>
            <a:endParaRPr sz="900"/>
          </a:p>
        </xdr:txBody>
      </xdr:sp>
      <xdr:sp macro="" textlink="">
        <xdr:nvSpPr>
          <xdr:cNvPr id="12" name="Shap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863700" y="693675"/>
            <a:ext cx="1161000" cy="39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v * (d - c)  </a:t>
            </a:r>
            <a:endParaRPr sz="900"/>
          </a:p>
        </xdr:txBody>
      </xdr:sp>
      <xdr:sp macro="" textlink="">
        <xdr:nvSpPr>
          <xdr:cNvPr id="13" name="Shap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863700" y="954926"/>
            <a:ext cx="818557" cy="46180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s - d </a:t>
            </a:r>
            <a:endParaRPr sz="900"/>
          </a:p>
        </xdr:txBody>
      </xdr:sp>
      <xdr:cxnSp macro="">
        <xdr:nvCxnSpPr>
          <xdr:cNvPr id="14" name="Shap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CxnSpPr/>
        </xdr:nvCxnSpPr>
        <xdr:spPr>
          <a:xfrm>
            <a:off x="807825" y="1022875"/>
            <a:ext cx="675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15" name="Shape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/>
        </xdr:nvSpPr>
        <xdr:spPr>
          <a:xfrm>
            <a:off x="357900" y="1381750"/>
            <a:ext cx="4110600" cy="1094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x = added volume of stock solution</a:t>
            </a:r>
            <a:endParaRPr sz="9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v = volume of current total solution</a:t>
            </a:r>
            <a:endParaRPr sz="9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d = desired final concentration of solution</a:t>
            </a:r>
            <a:endParaRPr sz="9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c = current concentration of solution</a:t>
            </a:r>
            <a:endParaRPr sz="9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s = concentration of stock solution</a:t>
            </a:r>
            <a:endParaRPr sz="900"/>
          </a:p>
        </xdr:txBody>
      </xdr:sp>
    </xdr:grpSp>
    <xdr:clientData fLocksWithSheet="0"/>
  </xdr:oneCellAnchor>
  <xdr:oneCellAnchor>
    <xdr:from>
      <xdr:col>7</xdr:col>
      <xdr:colOff>1257300</xdr:colOff>
      <xdr:row>23</xdr:row>
      <xdr:rowOff>19050</xdr:rowOff>
    </xdr:from>
    <xdr:ext cx="2562225" cy="1181100"/>
    <xdr:grpSp>
      <xdr:nvGrpSpPr>
        <xdr:cNvPr id="16" name="Shape 2" title="Drawi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13335000" y="4400550"/>
          <a:ext cx="2562225" cy="1181100"/>
          <a:chOff x="357900" y="693675"/>
          <a:chExt cx="4110600" cy="1894200"/>
        </a:xfrm>
      </xdr:grpSpPr>
      <xdr:sp macro="" textlink="">
        <xdr:nvSpPr>
          <xdr:cNvPr id="17" name="Shape 15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88575" y="693675"/>
            <a:ext cx="3650700" cy="18942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8" name="Shape 16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357900" y="838801"/>
            <a:ext cx="611242" cy="435355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d = </a:t>
            </a:r>
            <a:endParaRPr sz="900"/>
          </a:p>
        </xdr:txBody>
      </xdr:sp>
      <xdr:sp macro="" textlink="">
        <xdr:nvSpPr>
          <xdr:cNvPr id="19" name="Shape 17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 txBox="1"/>
        </xdr:nvSpPr>
        <xdr:spPr>
          <a:xfrm>
            <a:off x="863700" y="693675"/>
            <a:ext cx="1161000" cy="39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c * v + s*x  </a:t>
            </a:r>
            <a:endParaRPr sz="900"/>
          </a:p>
        </xdr:txBody>
      </xdr:sp>
      <xdr:sp macro="" textlink="">
        <xdr:nvSpPr>
          <xdr:cNvPr id="20" name="Shape 18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1092298" y="954926"/>
            <a:ext cx="834454" cy="46180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v + x </a:t>
            </a:r>
            <a:endParaRPr sz="900"/>
          </a:p>
        </xdr:txBody>
      </xdr:sp>
      <xdr:cxnSp macro="">
        <xdr:nvCxnSpPr>
          <xdr:cNvPr id="21" name="Shape 19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 rot="10800000" flipH="1">
            <a:off x="884025" y="1022575"/>
            <a:ext cx="981600" cy="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22" name="Shape 20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357900" y="1381750"/>
            <a:ext cx="4110600" cy="1094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x = added volume of stock solution</a:t>
            </a:r>
            <a:endParaRPr sz="9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v = volume of current total solution</a:t>
            </a:r>
            <a:endParaRPr sz="9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d = desired final concentration of solution</a:t>
            </a:r>
            <a:endParaRPr sz="9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c = current concentration of solution</a:t>
            </a:r>
            <a:endParaRPr sz="9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s = concentration of stock solution</a:t>
            </a:r>
            <a:endParaRPr sz="900"/>
          </a:p>
        </xdr:txBody>
      </xdr:sp>
    </xdr:grpSp>
    <xdr:clientData fLocksWithSheet="0"/>
  </xdr:oneCellAnchor>
  <xdr:oneCellAnchor>
    <xdr:from>
      <xdr:col>9</xdr:col>
      <xdr:colOff>1152524</xdr:colOff>
      <xdr:row>23</xdr:row>
      <xdr:rowOff>19050</xdr:rowOff>
    </xdr:from>
    <xdr:ext cx="2562226" cy="1104900"/>
    <xdr:grpSp>
      <xdr:nvGrpSpPr>
        <xdr:cNvPr id="23" name="Shape 2" title="Drawi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16456024" y="4400550"/>
          <a:ext cx="2562226" cy="1104900"/>
          <a:chOff x="357898" y="693675"/>
          <a:chExt cx="4110602" cy="1782175"/>
        </a:xfrm>
      </xdr:grpSpPr>
      <xdr:sp macro="" textlink="">
        <xdr:nvSpPr>
          <xdr:cNvPr id="24" name="Shape 21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/>
        </xdr:nvSpPr>
        <xdr:spPr>
          <a:xfrm>
            <a:off x="388575" y="693675"/>
            <a:ext cx="3650700" cy="17094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5" name="Shape 22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 txBox="1"/>
        </xdr:nvSpPr>
        <xdr:spPr>
          <a:xfrm>
            <a:off x="357898" y="838801"/>
            <a:ext cx="657085" cy="459175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c = </a:t>
            </a:r>
            <a:endParaRPr sz="900"/>
          </a:p>
        </xdr:txBody>
      </xdr:sp>
      <xdr:sp macro="" textlink="">
        <xdr:nvSpPr>
          <xdr:cNvPr id="26" name="Shape 23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 txBox="1"/>
        </xdr:nvSpPr>
        <xdr:spPr>
          <a:xfrm>
            <a:off x="976175" y="693675"/>
            <a:ext cx="1161000" cy="39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s * x  </a:t>
            </a:r>
            <a:endParaRPr sz="900"/>
          </a:p>
        </xdr:txBody>
      </xdr:sp>
      <xdr:sp macro="" textlink="">
        <xdr:nvSpPr>
          <xdr:cNvPr id="27" name="Shape 24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 txBox="1"/>
        </xdr:nvSpPr>
        <xdr:spPr>
          <a:xfrm>
            <a:off x="1114650" y="1022575"/>
            <a:ext cx="603300" cy="39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v </a:t>
            </a:r>
            <a:endParaRPr sz="900"/>
          </a:p>
        </xdr:txBody>
      </xdr:sp>
      <xdr:cxnSp macro="">
        <xdr:nvCxnSpPr>
          <xdr:cNvPr id="28" name="Shape 25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/>
        </xdr:nvCxnSpPr>
        <xdr:spPr>
          <a:xfrm rot="10800000" flipH="1">
            <a:off x="883875" y="1022575"/>
            <a:ext cx="670500" cy="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29" name="Shape 26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 txBox="1"/>
        </xdr:nvSpPr>
        <xdr:spPr>
          <a:xfrm>
            <a:off x="357900" y="1381750"/>
            <a:ext cx="4110600" cy="1094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c = calculated concentration of solution</a:t>
            </a:r>
            <a:endParaRPr sz="9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x = total added volume of stock solution</a:t>
            </a:r>
            <a:endParaRPr sz="9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v = volume of total solution</a:t>
            </a:r>
            <a:endParaRPr sz="9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s = concentration of stock solution</a:t>
            </a:r>
            <a:endParaRPr sz="9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4"/>
  <sheetViews>
    <sheetView tabSelected="1" workbookViewId="0">
      <selection activeCell="B24" sqref="B24"/>
    </sheetView>
  </sheetViews>
  <sheetFormatPr baseColWidth="10" defaultColWidth="12.6640625" defaultRowHeight="15.75" customHeight="1" x14ac:dyDescent="0.15"/>
  <cols>
    <col min="1" max="2" width="18.1640625" customWidth="1"/>
    <col min="3" max="3" width="22.5" customWidth="1"/>
    <col min="4" max="4" width="16.6640625" customWidth="1"/>
    <col min="5" max="5" width="30.1640625" customWidth="1"/>
    <col min="6" max="6" width="25.33203125" customWidth="1"/>
    <col min="7" max="7" width="27.5" customWidth="1"/>
    <col min="8" max="8" width="16.6640625" customWidth="1"/>
    <col min="9" max="9" width="25.6640625" customWidth="1"/>
    <col min="10" max="10" width="15.33203125" customWidth="1"/>
    <col min="11" max="11" width="28" customWidth="1"/>
    <col min="12" max="12" width="15.33203125" customWidth="1"/>
  </cols>
  <sheetData>
    <row r="1" spans="1:14" ht="15.75" customHeight="1" x14ac:dyDescent="0.15">
      <c r="A1" s="1" t="s">
        <v>0</v>
      </c>
      <c r="B1" s="5"/>
      <c r="C1" s="2"/>
      <c r="D1" s="2"/>
      <c r="E1" s="2"/>
      <c r="F1" s="2"/>
    </row>
    <row r="2" spans="1:14" ht="15.7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4" ht="15.75" customHeight="1" x14ac:dyDescent="0.15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</row>
    <row r="4" spans="1:14" ht="15.75" customHeight="1" x14ac:dyDescent="0.15">
      <c r="A4" s="3" t="s">
        <v>11</v>
      </c>
      <c r="B4" s="3" t="s">
        <v>7</v>
      </c>
      <c r="C4" s="3" t="s">
        <v>12</v>
      </c>
      <c r="D4" s="3" t="s">
        <v>9</v>
      </c>
      <c r="E4" s="3" t="s">
        <v>13</v>
      </c>
    </row>
    <row r="5" spans="1:14" ht="15.75" customHeight="1" x14ac:dyDescent="0.15">
      <c r="A5" s="3" t="s">
        <v>14</v>
      </c>
      <c r="B5" s="3" t="s">
        <v>15</v>
      </c>
      <c r="C5" s="3">
        <v>2180551</v>
      </c>
      <c r="D5" s="3" t="s">
        <v>9</v>
      </c>
      <c r="E5" s="3" t="s">
        <v>13</v>
      </c>
    </row>
    <row r="6" spans="1:14" ht="15.75" customHeight="1" x14ac:dyDescent="0.15">
      <c r="A6" s="3" t="s">
        <v>14</v>
      </c>
      <c r="B6" s="3" t="s">
        <v>16</v>
      </c>
      <c r="C6" s="3">
        <v>21102551</v>
      </c>
      <c r="D6" s="3" t="s">
        <v>17</v>
      </c>
      <c r="E6" s="3" t="s">
        <v>13</v>
      </c>
      <c r="F6" s="3" t="s">
        <v>18</v>
      </c>
    </row>
    <row r="7" spans="1:14" ht="15.75" customHeight="1" x14ac:dyDescent="0.15">
      <c r="A7" s="3" t="s">
        <v>14</v>
      </c>
      <c r="B7" s="3" t="s">
        <v>19</v>
      </c>
      <c r="C7" s="3">
        <v>21102409</v>
      </c>
      <c r="D7" s="3" t="s">
        <v>17</v>
      </c>
      <c r="E7" s="3" t="s">
        <v>10</v>
      </c>
    </row>
    <row r="8" spans="1:14" ht="15.75" customHeight="1" x14ac:dyDescent="0.15">
      <c r="A8" s="3" t="s">
        <v>20</v>
      </c>
      <c r="B8" s="3" t="s">
        <v>21</v>
      </c>
      <c r="C8" s="3" t="s">
        <v>22</v>
      </c>
      <c r="D8" s="3" t="s">
        <v>17</v>
      </c>
      <c r="E8" s="3" t="s">
        <v>13</v>
      </c>
    </row>
    <row r="10" spans="1:14" ht="15.75" customHeight="1" x14ac:dyDescent="0.15">
      <c r="A10" s="1" t="s">
        <v>23</v>
      </c>
      <c r="B10" s="5"/>
    </row>
    <row r="11" spans="1:14" ht="15.75" customHeight="1" x14ac:dyDescent="0.15">
      <c r="A11" s="2" t="s">
        <v>24</v>
      </c>
      <c r="B11" s="2" t="s">
        <v>56</v>
      </c>
      <c r="C11" s="2" t="s">
        <v>25</v>
      </c>
      <c r="D11" s="2" t="s">
        <v>26</v>
      </c>
      <c r="E11" s="2" t="s">
        <v>27</v>
      </c>
      <c r="F11" s="2" t="s">
        <v>28</v>
      </c>
      <c r="G11" s="2" t="s">
        <v>29</v>
      </c>
      <c r="H11" s="2" t="s">
        <v>30</v>
      </c>
      <c r="I11" s="2" t="s">
        <v>31</v>
      </c>
      <c r="J11" s="2" t="s">
        <v>32</v>
      </c>
      <c r="K11" s="2" t="s">
        <v>33</v>
      </c>
      <c r="L11" s="2" t="s">
        <v>34</v>
      </c>
      <c r="M11" s="2" t="s">
        <v>35</v>
      </c>
      <c r="N11" s="2" t="s">
        <v>36</v>
      </c>
    </row>
    <row r="12" spans="1:14" ht="15.75" customHeight="1" x14ac:dyDescent="0.15">
      <c r="A12" s="4">
        <v>45849.765277777777</v>
      </c>
      <c r="B12" s="4">
        <v>45849.598611111112</v>
      </c>
      <c r="C12" s="3">
        <v>0</v>
      </c>
      <c r="D12" s="3">
        <v>6000</v>
      </c>
      <c r="E12" s="3">
        <v>0</v>
      </c>
      <c r="F12" s="3">
        <v>0</v>
      </c>
      <c r="G12" s="3">
        <v>0</v>
      </c>
      <c r="H12" s="3">
        <f t="shared" ref="H12:H23" si="0">D12+G12</f>
        <v>6000</v>
      </c>
      <c r="I12" s="3">
        <v>0</v>
      </c>
      <c r="J12" s="3">
        <f t="shared" ref="J12:J23" si="1">SUM($G$12:G12)</f>
        <v>0</v>
      </c>
      <c r="K12" s="3">
        <f t="shared" ref="K12:K23" si="2">($C$33*J12)/H12</f>
        <v>0</v>
      </c>
      <c r="L12" s="3" t="s">
        <v>37</v>
      </c>
      <c r="M12" s="3"/>
      <c r="N12" s="3" t="s">
        <v>38</v>
      </c>
    </row>
    <row r="13" spans="1:14" ht="15.75" customHeight="1" x14ac:dyDescent="0.15">
      <c r="A13" s="4">
        <v>45849.768750000003</v>
      </c>
      <c r="B13" s="4">
        <v>45849.602083333331</v>
      </c>
      <c r="C13" s="3">
        <v>0.33</v>
      </c>
      <c r="D13" s="3">
        <f t="shared" ref="D13:D23" si="3">H12</f>
        <v>6000</v>
      </c>
      <c r="E13" s="3">
        <f t="shared" ref="E13:E21" si="4">((C13-C12)*D13)/($C$33-(C13-C12))</f>
        <v>0.19800653421562911</v>
      </c>
      <c r="F13" s="3">
        <f t="shared" ref="F13:F21" si="5">(D13*(C13-C12))/($C$33-C13)</f>
        <v>0.19800653421562911</v>
      </c>
      <c r="G13" s="3">
        <v>0.2</v>
      </c>
      <c r="H13" s="3">
        <f t="shared" si="0"/>
        <v>6000.2</v>
      </c>
      <c r="I13" s="3">
        <f t="shared" ref="I13:I23" si="6">((I12*H12)+($C$33*G13))/(H12+G13)</f>
        <v>0.33332222259258026</v>
      </c>
      <c r="J13" s="3">
        <f t="shared" si="1"/>
        <v>0.2</v>
      </c>
      <c r="K13" s="3">
        <f t="shared" si="2"/>
        <v>0.33332222259258026</v>
      </c>
      <c r="L13" s="3" t="s">
        <v>39</v>
      </c>
      <c r="M13" s="3"/>
      <c r="N13" s="3" t="s">
        <v>40</v>
      </c>
    </row>
    <row r="14" spans="1:14" ht="15.75" customHeight="1" x14ac:dyDescent="0.15">
      <c r="A14" s="4">
        <v>45849.774305555555</v>
      </c>
      <c r="B14" s="4">
        <v>45849.607638888891</v>
      </c>
      <c r="C14" s="3">
        <v>0.66</v>
      </c>
      <c r="D14" s="3">
        <f t="shared" si="3"/>
        <v>6000.2</v>
      </c>
      <c r="E14" s="3">
        <f t="shared" si="4"/>
        <v>0.19801313443343629</v>
      </c>
      <c r="F14" s="3">
        <f t="shared" si="5"/>
        <v>0.19801966929817369</v>
      </c>
      <c r="G14" s="3">
        <v>0.2</v>
      </c>
      <c r="H14" s="3">
        <f t="shared" si="0"/>
        <v>6000.4</v>
      </c>
      <c r="I14" s="3">
        <f t="shared" si="6"/>
        <v>0.6666222251849877</v>
      </c>
      <c r="J14" s="3">
        <f t="shared" si="1"/>
        <v>0.4</v>
      </c>
      <c r="K14" s="3">
        <f t="shared" si="2"/>
        <v>0.6666222251849877</v>
      </c>
      <c r="L14" s="3" t="s">
        <v>39</v>
      </c>
    </row>
    <row r="15" spans="1:14" ht="15.75" customHeight="1" x14ac:dyDescent="0.15">
      <c r="A15" s="4">
        <v>45849.775694444441</v>
      </c>
      <c r="B15" s="4">
        <v>45849.609027777777</v>
      </c>
      <c r="C15" s="3">
        <v>1</v>
      </c>
      <c r="D15" s="3">
        <f t="shared" si="3"/>
        <v>6000.4</v>
      </c>
      <c r="E15" s="3">
        <f t="shared" si="4"/>
        <v>0.20402053669824771</v>
      </c>
      <c r="F15" s="3">
        <f t="shared" si="5"/>
        <v>0.20403400340034</v>
      </c>
      <c r="G15" s="3">
        <v>0.2</v>
      </c>
      <c r="H15" s="3">
        <f t="shared" si="0"/>
        <v>6000.5999999999995</v>
      </c>
      <c r="I15" s="3">
        <f t="shared" si="6"/>
        <v>0.99990000999900019</v>
      </c>
      <c r="J15" s="3">
        <f t="shared" si="1"/>
        <v>0.60000000000000009</v>
      </c>
      <c r="K15" s="3">
        <f t="shared" si="2"/>
        <v>0.99990000999900031</v>
      </c>
      <c r="L15" s="3" t="s">
        <v>39</v>
      </c>
      <c r="M15" s="3"/>
      <c r="N15" s="3" t="s">
        <v>41</v>
      </c>
    </row>
    <row r="16" spans="1:14" ht="15.75" customHeight="1" x14ac:dyDescent="0.15">
      <c r="A16" s="4">
        <v>45849.781944444447</v>
      </c>
      <c r="B16" s="4">
        <v>45849.615277777775</v>
      </c>
      <c r="C16" s="3">
        <v>5</v>
      </c>
      <c r="D16" s="3">
        <f t="shared" si="3"/>
        <v>6000.5999999999995</v>
      </c>
      <c r="E16" s="3">
        <f t="shared" si="4"/>
        <v>2.4012004801920765</v>
      </c>
      <c r="F16" s="3">
        <f t="shared" si="5"/>
        <v>2.40144072036018</v>
      </c>
      <c r="G16" s="3">
        <v>2.4</v>
      </c>
      <c r="H16" s="3">
        <f t="shared" si="0"/>
        <v>6002.9999999999991</v>
      </c>
      <c r="I16" s="3">
        <f t="shared" si="6"/>
        <v>4.997501249375313</v>
      </c>
      <c r="J16" s="3">
        <f t="shared" si="1"/>
        <v>3</v>
      </c>
      <c r="K16" s="3">
        <f t="shared" si="2"/>
        <v>4.997501249375313</v>
      </c>
      <c r="L16" s="3" t="s">
        <v>42</v>
      </c>
      <c r="M16" s="3" t="s">
        <v>43</v>
      </c>
      <c r="N16" s="3" t="s">
        <v>44</v>
      </c>
    </row>
    <row r="17" spans="1:14" ht="15.75" customHeight="1" x14ac:dyDescent="0.15">
      <c r="A17" s="4">
        <v>45849.795138888891</v>
      </c>
      <c r="B17" s="4">
        <v>45849.628472222219</v>
      </c>
      <c r="C17" s="3">
        <v>10</v>
      </c>
      <c r="D17" s="3">
        <f t="shared" si="3"/>
        <v>6002.9999999999991</v>
      </c>
      <c r="E17" s="3">
        <f t="shared" si="4"/>
        <v>3.0030015007503748</v>
      </c>
      <c r="F17" s="3">
        <f t="shared" si="5"/>
        <v>3.0045045045045042</v>
      </c>
      <c r="G17" s="3">
        <v>3</v>
      </c>
      <c r="H17" s="3">
        <f t="shared" si="0"/>
        <v>6005.9999999999991</v>
      </c>
      <c r="I17" s="3">
        <f t="shared" si="6"/>
        <v>9.990009990009991</v>
      </c>
      <c r="J17" s="3">
        <f t="shared" si="1"/>
        <v>6</v>
      </c>
      <c r="K17" s="3">
        <f t="shared" si="2"/>
        <v>9.990009990009991</v>
      </c>
      <c r="L17" s="3" t="s">
        <v>45</v>
      </c>
      <c r="M17" s="3" t="s">
        <v>43</v>
      </c>
      <c r="N17" s="3" t="s">
        <v>46</v>
      </c>
    </row>
    <row r="18" spans="1:14" ht="15.75" customHeight="1" x14ac:dyDescent="0.15">
      <c r="A18" s="4">
        <v>45849.802083333336</v>
      </c>
      <c r="B18" s="4">
        <v>45849.635416666664</v>
      </c>
      <c r="C18" s="3">
        <v>25</v>
      </c>
      <c r="D18" s="3">
        <f t="shared" si="3"/>
        <v>6005.9999999999991</v>
      </c>
      <c r="E18" s="3">
        <f t="shared" si="4"/>
        <v>9.0225338007010496</v>
      </c>
      <c r="F18" s="3">
        <f t="shared" si="5"/>
        <v>9.0315789473684198</v>
      </c>
      <c r="G18" s="3">
        <v>9</v>
      </c>
      <c r="H18" s="3">
        <f t="shared" si="0"/>
        <v>6014.9999999999991</v>
      </c>
      <c r="I18" s="3">
        <f t="shared" si="6"/>
        <v>24.937655860349132</v>
      </c>
      <c r="J18" s="3">
        <f t="shared" si="1"/>
        <v>15</v>
      </c>
      <c r="K18" s="3">
        <f t="shared" si="2"/>
        <v>24.937655860349132</v>
      </c>
      <c r="L18" s="3" t="s">
        <v>42</v>
      </c>
      <c r="M18" s="3" t="s">
        <v>43</v>
      </c>
    </row>
    <row r="19" spans="1:14" ht="15.75" customHeight="1" x14ac:dyDescent="0.15">
      <c r="A19" s="4">
        <v>45849.806944444441</v>
      </c>
      <c r="B19" s="4">
        <v>45849.640277777777</v>
      </c>
      <c r="C19" s="3">
        <v>50</v>
      </c>
      <c r="D19" s="3">
        <f t="shared" si="3"/>
        <v>6014.9999999999991</v>
      </c>
      <c r="E19" s="3">
        <f t="shared" si="4"/>
        <v>15.075187969924809</v>
      </c>
      <c r="F19" s="3">
        <f t="shared" si="5"/>
        <v>15.113065326633162</v>
      </c>
      <c r="G19" s="3">
        <v>15</v>
      </c>
      <c r="H19" s="3">
        <f t="shared" si="0"/>
        <v>6029.9999999999991</v>
      </c>
      <c r="I19" s="3">
        <f t="shared" si="6"/>
        <v>49.751243781094537</v>
      </c>
      <c r="J19" s="3">
        <f t="shared" si="1"/>
        <v>30</v>
      </c>
      <c r="K19" s="3">
        <f t="shared" si="2"/>
        <v>49.751243781094537</v>
      </c>
      <c r="L19" s="3" t="s">
        <v>47</v>
      </c>
      <c r="M19" s="3" t="s">
        <v>48</v>
      </c>
      <c r="N19" s="3" t="s">
        <v>49</v>
      </c>
    </row>
    <row r="20" spans="1:14" ht="15.75" customHeight="1" x14ac:dyDescent="0.15">
      <c r="A20" s="4">
        <v>45849.8125</v>
      </c>
      <c r="B20" s="4">
        <v>45849.645833333336</v>
      </c>
      <c r="C20" s="3">
        <v>100</v>
      </c>
      <c r="D20" s="3">
        <f t="shared" si="3"/>
        <v>6029.9999999999991</v>
      </c>
      <c r="E20" s="3">
        <f t="shared" si="4"/>
        <v>30.301507537688437</v>
      </c>
      <c r="F20" s="3">
        <f t="shared" si="5"/>
        <v>30.45454545454545</v>
      </c>
      <c r="G20" s="3">
        <v>30</v>
      </c>
      <c r="H20" s="3">
        <f t="shared" si="0"/>
        <v>6059.9999999999991</v>
      </c>
      <c r="I20" s="3">
        <f t="shared" si="6"/>
        <v>99.009900990099027</v>
      </c>
      <c r="J20" s="3">
        <f t="shared" si="1"/>
        <v>60</v>
      </c>
      <c r="K20" s="3">
        <f t="shared" si="2"/>
        <v>99.009900990099027</v>
      </c>
      <c r="L20" s="3" t="s">
        <v>47</v>
      </c>
      <c r="M20" s="3" t="s">
        <v>48</v>
      </c>
    </row>
    <row r="21" spans="1:14" ht="15.75" customHeight="1" x14ac:dyDescent="0.15">
      <c r="A21" s="4">
        <v>45849.818055555559</v>
      </c>
      <c r="B21" s="4">
        <v>45849.651388888888</v>
      </c>
      <c r="C21" s="3">
        <v>250</v>
      </c>
      <c r="D21" s="3">
        <f t="shared" si="3"/>
        <v>6059.9999999999991</v>
      </c>
      <c r="E21" s="3">
        <f t="shared" si="4"/>
        <v>92.284263959390856</v>
      </c>
      <c r="F21" s="3">
        <f t="shared" si="5"/>
        <v>93.230769230769212</v>
      </c>
      <c r="G21" s="3">
        <v>92</v>
      </c>
      <c r="H21" s="3">
        <f t="shared" si="0"/>
        <v>6151.9999999999991</v>
      </c>
      <c r="I21" s="3">
        <f t="shared" si="6"/>
        <v>247.07412223667103</v>
      </c>
      <c r="J21" s="3">
        <f t="shared" si="1"/>
        <v>152</v>
      </c>
      <c r="K21" s="3">
        <f t="shared" si="2"/>
        <v>247.07412223667103</v>
      </c>
      <c r="L21" s="3" t="s">
        <v>50</v>
      </c>
      <c r="M21" s="3" t="s">
        <v>48</v>
      </c>
    </row>
    <row r="22" spans="1:14" ht="15.75" customHeight="1" x14ac:dyDescent="0.15">
      <c r="A22" s="4">
        <v>45849.824305555558</v>
      </c>
      <c r="B22" s="4">
        <v>45849.657638888886</v>
      </c>
      <c r="C22" s="3">
        <v>400</v>
      </c>
      <c r="D22" s="3">
        <f t="shared" si="3"/>
        <v>6151.9999999999991</v>
      </c>
      <c r="G22" s="3">
        <v>100</v>
      </c>
      <c r="H22" s="3">
        <f t="shared" si="0"/>
        <v>6251.9999999999991</v>
      </c>
      <c r="I22" s="3">
        <f t="shared" si="6"/>
        <v>403.07101727447224</v>
      </c>
      <c r="J22" s="3">
        <f t="shared" si="1"/>
        <v>252</v>
      </c>
      <c r="K22" s="3">
        <f t="shared" si="2"/>
        <v>403.07101727447224</v>
      </c>
      <c r="L22" s="3" t="s">
        <v>50</v>
      </c>
      <c r="M22" s="3" t="s">
        <v>48</v>
      </c>
      <c r="N22" s="3" t="s">
        <v>51</v>
      </c>
    </row>
    <row r="23" spans="1:14" ht="15.75" customHeight="1" x14ac:dyDescent="0.15">
      <c r="A23" s="4">
        <v>45849.828472222223</v>
      </c>
      <c r="B23" s="4">
        <v>45849.661805555559</v>
      </c>
      <c r="C23" s="3">
        <v>500</v>
      </c>
      <c r="D23" s="3">
        <f t="shared" si="3"/>
        <v>6251.9999999999991</v>
      </c>
      <c r="E23" s="3">
        <f>((C23-C21)*D22)/($C$33-(C23-C21))</f>
        <v>157.74358974358972</v>
      </c>
      <c r="F23" s="3">
        <f>(D23*(C23-C21))/($C$33-C23)</f>
        <v>164.52631578947367</v>
      </c>
      <c r="G23" s="3">
        <v>57</v>
      </c>
      <c r="H23" s="3">
        <f t="shared" si="0"/>
        <v>6308.9999999999991</v>
      </c>
      <c r="I23" s="3">
        <f t="shared" si="6"/>
        <v>489.77650974797916</v>
      </c>
      <c r="J23" s="3">
        <f t="shared" si="1"/>
        <v>309</v>
      </c>
      <c r="K23" s="3">
        <f t="shared" si="2"/>
        <v>489.77650974797916</v>
      </c>
      <c r="L23" s="3" t="s">
        <v>50</v>
      </c>
      <c r="M23" s="3" t="s">
        <v>48</v>
      </c>
    </row>
    <row r="32" spans="1:14" ht="15.75" customHeight="1" x14ac:dyDescent="0.15">
      <c r="A32" s="1" t="s">
        <v>52</v>
      </c>
      <c r="B32" s="5"/>
    </row>
    <row r="33" spans="1:4" ht="15.75" customHeight="1" x14ac:dyDescent="0.15">
      <c r="A33" s="3" t="s">
        <v>53</v>
      </c>
      <c r="B33" s="3"/>
      <c r="C33" s="3">
        <v>10000</v>
      </c>
    </row>
    <row r="34" spans="1:4" ht="15.75" customHeight="1" x14ac:dyDescent="0.15">
      <c r="A34" s="3" t="s">
        <v>54</v>
      </c>
      <c r="B34" s="3"/>
      <c r="C34" s="3">
        <v>6330</v>
      </c>
      <c r="D34" s="3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Amanda Pinson</cp:lastModifiedBy>
  <dcterms:modified xsi:type="dcterms:W3CDTF">2025-07-14T19:01:57Z</dcterms:modified>
</cp:coreProperties>
</file>