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lons\Desktop\"/>
    </mc:Choice>
  </mc:AlternateContent>
  <xr:revisionPtr revIDLastSave="0" documentId="13_ncr:1_{DCAA873F-BF03-40E1-8392-C635DB738E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rawdzanie" sheetId="2" r:id="rId1"/>
  </sheets>
  <calcPr calcId="181029" iterate="1" iterateCount="32767" iterateDelta="9.9999999999999994E-1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2" l="1"/>
  <c r="J41" i="2"/>
  <c r="I41" i="2"/>
  <c r="F42" i="2"/>
  <c r="F43" i="2"/>
  <c r="F44" i="2"/>
  <c r="F45" i="2"/>
  <c r="G44" i="2"/>
  <c r="N44" i="2" s="1"/>
  <c r="O44" i="2" s="1"/>
  <c r="G45" i="2"/>
  <c r="N45" i="2" s="1"/>
  <c r="O45" i="2" s="1"/>
  <c r="G41" i="2"/>
  <c r="G42" i="2"/>
  <c r="N42" i="2" s="1"/>
  <c r="O42" i="2" s="1"/>
  <c r="G43" i="2"/>
  <c r="N43" i="2" s="1"/>
  <c r="O43" i="2" s="1"/>
  <c r="N41" i="2"/>
  <c r="M42" i="2"/>
  <c r="M43" i="2"/>
  <c r="M44" i="2"/>
  <c r="M45" i="2"/>
  <c r="M41" i="2"/>
  <c r="F47" i="2"/>
  <c r="F46" i="2"/>
  <c r="F38" i="2" a="1"/>
  <c r="H38" i="2" s="1"/>
  <c r="F54" i="2"/>
  <c r="F37" i="2"/>
  <c r="F51" i="2" s="1"/>
  <c r="F52" i="2" s="1"/>
  <c r="F36" i="2"/>
  <c r="F35" i="2"/>
  <c r="O41" i="2" l="1"/>
  <c r="J42" i="2"/>
  <c r="J44" i="2"/>
  <c r="J45" i="2"/>
  <c r="G38" i="2"/>
  <c r="F38" i="2"/>
  <c r="I38" i="2"/>
  <c r="I42" i="2"/>
  <c r="I43" i="2"/>
  <c r="J43" i="2"/>
  <c r="I44" i="2"/>
  <c r="I45" i="2"/>
  <c r="K43" i="2" l="1"/>
  <c r="K41" i="2"/>
  <c r="K45" i="2"/>
  <c r="K44" i="2"/>
  <c r="K42" i="2"/>
</calcChain>
</file>

<file path=xl/sharedStrings.xml><?xml version="1.0" encoding="utf-8"?>
<sst xmlns="http://schemas.openxmlformats.org/spreadsheetml/2006/main" count="322" uniqueCount="186">
  <si>
    <t>Stałe</t>
  </si>
  <si>
    <t>przyspieszenie ziemskie</t>
  </si>
  <si>
    <t>jednostka</t>
  </si>
  <si>
    <r>
      <t>m/s</t>
    </r>
    <r>
      <rPr>
        <sz val="11"/>
        <color theme="1"/>
        <rFont val="Calibri"/>
        <family val="2"/>
        <charset val="238"/>
      </rPr>
      <t>²</t>
    </r>
  </si>
  <si>
    <t>symb</t>
  </si>
  <si>
    <t>g</t>
  </si>
  <si>
    <t>=</t>
  </si>
  <si>
    <t>ν</t>
  </si>
  <si>
    <t>opis</t>
  </si>
  <si>
    <t>Dane</t>
  </si>
  <si>
    <t>średnica przewodu wewn</t>
  </si>
  <si>
    <t>m</t>
  </si>
  <si>
    <t>średnica przewodu zewn</t>
  </si>
  <si>
    <t>liczba równoległych przewodów zewn.</t>
  </si>
  <si>
    <t>szt.</t>
  </si>
  <si>
    <t>l</t>
  </si>
  <si>
    <t>wartość oporów przew. wewn</t>
  </si>
  <si>
    <t>wartość oporów przew. zewn</t>
  </si>
  <si>
    <t>ζ₁</t>
  </si>
  <si>
    <t>ζ₂</t>
  </si>
  <si>
    <t>-</t>
  </si>
  <si>
    <t>geometryczna wysokość podnoszenia</t>
  </si>
  <si>
    <r>
      <t>A</t>
    </r>
    <r>
      <rPr>
        <sz val="11"/>
        <color theme="1"/>
        <rFont val="Calibri"/>
        <family val="2"/>
        <charset val="238"/>
      </rPr>
      <t>₁</t>
    </r>
  </si>
  <si>
    <r>
      <t>A</t>
    </r>
    <r>
      <rPr>
        <sz val="11"/>
        <color theme="1"/>
        <rFont val="Calibri"/>
        <family val="2"/>
        <charset val="238"/>
      </rPr>
      <t>₂</t>
    </r>
  </si>
  <si>
    <r>
      <t>m</t>
    </r>
    <r>
      <rPr>
        <sz val="11"/>
        <color theme="1"/>
        <rFont val="Calibri"/>
        <family val="2"/>
        <charset val="238"/>
      </rPr>
      <t>²</t>
    </r>
  </si>
  <si>
    <t xml:space="preserve">pole przekroju przew. wewn </t>
  </si>
  <si>
    <t xml:space="preserve">pole przekroju przew. zewn </t>
  </si>
  <si>
    <t>wart.</t>
  </si>
  <si>
    <t>m n.p.m.</t>
  </si>
  <si>
    <r>
      <t>H</t>
    </r>
    <r>
      <rPr>
        <sz val="8"/>
        <color theme="1"/>
        <rFont val="Calibri"/>
        <family val="2"/>
        <charset val="238"/>
        <scheme val="minor"/>
      </rPr>
      <t>geom</t>
    </r>
  </si>
  <si>
    <t>Obliczenia iteracyjne</t>
  </si>
  <si>
    <t>liczba Reynoldsa przew. wewn</t>
  </si>
  <si>
    <t>liczba Reynoldsa przew. zewn</t>
  </si>
  <si>
    <r>
      <t>Re</t>
    </r>
    <r>
      <rPr>
        <sz val="11"/>
        <color theme="1"/>
        <rFont val="Calibri"/>
        <family val="2"/>
        <charset val="238"/>
      </rPr>
      <t>₁</t>
    </r>
  </si>
  <si>
    <r>
      <t>Re</t>
    </r>
    <r>
      <rPr>
        <sz val="11"/>
        <color theme="1"/>
        <rFont val="Calibri"/>
        <family val="2"/>
        <charset val="238"/>
      </rPr>
      <t>₂</t>
    </r>
  </si>
  <si>
    <t>straty liniowe przewodu wewn.</t>
  </si>
  <si>
    <t>straty liniowe przewodu zewn.</t>
  </si>
  <si>
    <t>λ₁</t>
  </si>
  <si>
    <t>λ₂</t>
  </si>
  <si>
    <r>
      <t>h</t>
    </r>
    <r>
      <rPr>
        <sz val="8"/>
        <color theme="1"/>
        <rFont val="Calibri"/>
        <family val="2"/>
        <charset val="238"/>
        <scheme val="minor"/>
      </rPr>
      <t>l</t>
    </r>
    <r>
      <rPr>
        <sz val="8"/>
        <color theme="1"/>
        <rFont val="Calibri"/>
        <family val="2"/>
        <charset val="238"/>
      </rPr>
      <t>₁</t>
    </r>
  </si>
  <si>
    <r>
      <t>h</t>
    </r>
    <r>
      <rPr>
        <sz val="8"/>
        <color theme="1"/>
        <rFont val="Calibri"/>
        <family val="2"/>
        <charset val="238"/>
        <scheme val="minor"/>
      </rPr>
      <t>l</t>
    </r>
    <r>
      <rPr>
        <sz val="8"/>
        <color theme="1"/>
        <rFont val="Calibri"/>
        <family val="2"/>
        <charset val="238"/>
      </rPr>
      <t>₂</t>
    </r>
  </si>
  <si>
    <r>
      <t>v</t>
    </r>
    <r>
      <rPr>
        <sz val="11"/>
        <color theme="1"/>
        <rFont val="Calibri"/>
        <family val="2"/>
        <charset val="238"/>
      </rPr>
      <t>₁</t>
    </r>
  </si>
  <si>
    <r>
      <t>v</t>
    </r>
    <r>
      <rPr>
        <sz val="11"/>
        <color theme="1"/>
        <rFont val="Calibri"/>
        <family val="2"/>
        <charset val="238"/>
      </rPr>
      <t>₂</t>
    </r>
  </si>
  <si>
    <t>m/s</t>
  </si>
  <si>
    <r>
      <t>Q</t>
    </r>
    <r>
      <rPr>
        <sz val="8"/>
        <color theme="1"/>
        <rFont val="Calibri"/>
        <family val="2"/>
        <charset val="238"/>
        <scheme val="minor"/>
      </rPr>
      <t>geom</t>
    </r>
  </si>
  <si>
    <r>
      <t>m</t>
    </r>
    <r>
      <rPr>
        <sz val="11"/>
        <color theme="1"/>
        <rFont val="Calibri"/>
        <family val="2"/>
        <charset val="238"/>
      </rPr>
      <t>³/s</t>
    </r>
  </si>
  <si>
    <t>l/s</t>
  </si>
  <si>
    <t>Droga</t>
  </si>
  <si>
    <t>A</t>
  </si>
  <si>
    <t>straty miejscowe przewodu wewn.</t>
  </si>
  <si>
    <t>straty miejscowe przewodu zewn.</t>
  </si>
  <si>
    <r>
      <t>h</t>
    </r>
    <r>
      <rPr>
        <sz val="8"/>
        <color theme="1"/>
        <rFont val="Calibri"/>
        <family val="2"/>
        <charset val="238"/>
        <scheme val="minor"/>
      </rPr>
      <t>m</t>
    </r>
    <r>
      <rPr>
        <sz val="8"/>
        <color theme="1"/>
        <rFont val="Calibri"/>
        <family val="2"/>
        <charset val="238"/>
      </rPr>
      <t>₁</t>
    </r>
  </si>
  <si>
    <r>
      <t>h</t>
    </r>
    <r>
      <rPr>
        <sz val="8"/>
        <color theme="1"/>
        <rFont val="Calibri"/>
        <family val="2"/>
        <charset val="238"/>
        <scheme val="minor"/>
      </rPr>
      <t>m</t>
    </r>
    <r>
      <rPr>
        <sz val="8"/>
        <color theme="1"/>
        <rFont val="Calibri"/>
        <family val="2"/>
        <charset val="238"/>
      </rPr>
      <t>₂</t>
    </r>
  </si>
  <si>
    <t>dynamiczna wys. podnoszenia przew. wewn.</t>
  </si>
  <si>
    <t xml:space="preserve">A </t>
  </si>
  <si>
    <t>przepływ wynikający z dyn. wys. podn.</t>
  </si>
  <si>
    <r>
      <t>Q</t>
    </r>
    <r>
      <rPr>
        <sz val="8"/>
        <color theme="1"/>
        <rFont val="Calibri"/>
        <family val="2"/>
        <charset val="238"/>
        <scheme val="minor"/>
      </rPr>
      <t>obl</t>
    </r>
  </si>
  <si>
    <r>
      <t>H</t>
    </r>
    <r>
      <rPr>
        <sz val="8"/>
        <color theme="1"/>
        <rFont val="Calibri"/>
        <family val="2"/>
        <charset val="238"/>
        <scheme val="minor"/>
      </rPr>
      <t>obl</t>
    </r>
  </si>
  <si>
    <t>chropowatość względna przew. wewn.</t>
  </si>
  <si>
    <t>chropowatość względna przew. zewn.</t>
  </si>
  <si>
    <t>ε₁</t>
  </si>
  <si>
    <t>ε₂</t>
  </si>
  <si>
    <r>
      <t>D</t>
    </r>
    <r>
      <rPr>
        <sz val="11"/>
        <color theme="1"/>
        <rFont val="Calibri"/>
        <family val="2"/>
        <charset val="238"/>
      </rPr>
      <t>₁</t>
    </r>
  </si>
  <si>
    <r>
      <t>D</t>
    </r>
    <r>
      <rPr>
        <sz val="11"/>
        <color theme="1"/>
        <rFont val="Calibri"/>
        <family val="2"/>
        <charset val="238"/>
      </rPr>
      <t>₂</t>
    </r>
  </si>
  <si>
    <t>prędkość w przewodzie wewn.  (Q/U)</t>
  </si>
  <si>
    <t>prędkość w przewodzie zewn. (Q/U)</t>
  </si>
  <si>
    <r>
      <t>m²/s</t>
    </r>
    <r>
      <rPr>
        <sz val="11"/>
        <color theme="1"/>
        <rFont val="Calibri"/>
        <family val="2"/>
        <charset val="238"/>
        <scheme val="minor"/>
      </rPr>
      <t/>
    </r>
  </si>
  <si>
    <r>
      <t>kinematyczny wsp. lepkości (dla 20</t>
    </r>
    <r>
      <rPr>
        <sz val="11"/>
        <color theme="1"/>
        <rFont val="Calibri"/>
        <family val="2"/>
        <charset val="238"/>
      </rPr>
      <t>°C)</t>
    </r>
  </si>
  <si>
    <t>B</t>
  </si>
  <si>
    <t>C</t>
  </si>
  <si>
    <t>współczynnik strat lin. przew. wewn. (rury hydr. gładkie)</t>
  </si>
  <si>
    <t>współczynnik strat lin. przew. zewn. (rury hydr. gładkie)</t>
  </si>
  <si>
    <t>współczynnik strat lin. przew. wewn. (strefa przej.)</t>
  </si>
  <si>
    <t>współczynnik strat lin. przew. zewn. (strefa przej.)</t>
  </si>
  <si>
    <t>współczynnik strat lin. przew. wewn. (strefa kwadr. zal.)</t>
  </si>
  <si>
    <t>współczynnik strat lin. przew. zewn. (strefa kwadr. zal.)</t>
  </si>
  <si>
    <t>współczynnik strat lin. przew. wewn. ODPOWIEDNI</t>
  </si>
  <si>
    <t>współczynnik strat lin. przew. zewn. ODPOWIEDNI</t>
  </si>
  <si>
    <t>Re graniczne przew. wewn</t>
  </si>
  <si>
    <t>Re graniczne przew. zewn</t>
  </si>
  <si>
    <r>
      <t>Re₁</t>
    </r>
    <r>
      <rPr>
        <sz val="8"/>
        <color theme="1"/>
        <rFont val="Calibri"/>
        <family val="2"/>
        <charset val="238"/>
      </rPr>
      <t>gr</t>
    </r>
  </si>
  <si>
    <r>
      <t>Re₂</t>
    </r>
    <r>
      <rPr>
        <sz val="8"/>
        <color theme="1"/>
        <rFont val="Calibri"/>
        <family val="2"/>
        <charset val="238"/>
      </rPr>
      <t>gr</t>
    </r>
  </si>
  <si>
    <t>tablice</t>
  </si>
  <si>
    <r>
      <t>H</t>
    </r>
    <r>
      <rPr>
        <i/>
        <sz val="8"/>
        <color theme="1"/>
        <rFont val="Calibri"/>
        <family val="2"/>
        <charset val="238"/>
        <scheme val="minor"/>
      </rPr>
      <t>rozp</t>
    </r>
    <r>
      <rPr>
        <i/>
        <sz val="10"/>
        <color theme="1"/>
        <rFont val="Calibri"/>
        <family val="2"/>
        <charset val="238"/>
        <scheme val="minor"/>
      </rPr>
      <t>-H</t>
    </r>
    <r>
      <rPr>
        <i/>
        <sz val="8"/>
        <color theme="1"/>
        <rFont val="Calibri"/>
        <family val="2"/>
        <charset val="238"/>
        <scheme val="minor"/>
      </rPr>
      <t>wlotu</t>
    </r>
  </si>
  <si>
    <t>interpolacja</t>
  </si>
  <si>
    <t>Qgeom*0,001</t>
  </si>
  <si>
    <t>k₁/D₁</t>
  </si>
  <si>
    <t>k₂/D₂</t>
  </si>
  <si>
    <t>(D₁*v₁)/ν</t>
  </si>
  <si>
    <t>(D₂*v₂)/ν</t>
  </si>
  <si>
    <t>0,3164/(POTĘGA(Re₁; 0,25))</t>
  </si>
  <si>
    <t>0,3164/(POTĘGA(Re₂; 0,25))</t>
  </si>
  <si>
    <t>POTĘGA((1/((-2)*(LOG10((6,1/POTĘGA(Re₁; 0,915))+(0,268*ε₁)))));2)</t>
  </si>
  <si>
    <t>POTĘGA((1/((-2)*(LOG10((6,1/POTĘGA(Re₂; 0,915))+(0,268*ε₂)))));2)</t>
  </si>
  <si>
    <t>POTĘGA((1/((-2)*(LOG10(k₁/(3,71 *D₁)))));2)</t>
  </si>
  <si>
    <t>POTĘGA((1/((-2)*(LOG10(k₂/(3,71 *D₂)))));2)</t>
  </si>
  <si>
    <t>200/(ε₁*(PIERWIASTEK(λ₁))) ze strefy kwadr. zal.</t>
  </si>
  <si>
    <t>200/(ε₂*(PIERWIASTEK(λ₂))) ze strefy kwadr. zal.</t>
  </si>
  <si>
    <r>
      <t>JEŻELI(Re₁&gt;Re₁</t>
    </r>
    <r>
      <rPr>
        <i/>
        <sz val="8"/>
        <color theme="1"/>
        <rFont val="Calibri"/>
        <family val="2"/>
        <charset val="238"/>
        <scheme val="minor"/>
      </rPr>
      <t>gr</t>
    </r>
    <r>
      <rPr>
        <i/>
        <sz val="10"/>
        <color theme="1"/>
        <rFont val="Calibri"/>
        <family val="2"/>
        <charset val="238"/>
        <scheme val="minor"/>
      </rPr>
      <t>; strrefa kw. zal. ; JEŻELI(Re₁&lt;10000; gładkie ; przejściowe))</t>
    </r>
  </si>
  <si>
    <t>$B$4+(((I44-$B$6)/($B$7-$B$6))*(($B$5-$B$4)/1))</t>
  </si>
  <si>
    <r>
      <t>0,001*Q</t>
    </r>
    <r>
      <rPr>
        <i/>
        <sz val="8"/>
        <color theme="1"/>
        <rFont val="Calibri"/>
        <family val="2"/>
        <charset val="238"/>
        <scheme val="minor"/>
      </rPr>
      <t>obl</t>
    </r>
  </si>
  <si>
    <t>λ₁*(L₁/D₁)*((v₁*v₁)/(2*g))</t>
  </si>
  <si>
    <t>ζ₁*((v₁*v₁)/(2*g))</t>
  </si>
  <si>
    <r>
      <t>H</t>
    </r>
    <r>
      <rPr>
        <i/>
        <sz val="8"/>
        <color theme="1"/>
        <rFont val="Calibri"/>
        <family val="2"/>
        <charset val="238"/>
        <scheme val="minor"/>
      </rPr>
      <t xml:space="preserve">geom  </t>
    </r>
    <r>
      <rPr>
        <i/>
        <sz val="10"/>
        <color theme="1"/>
        <rFont val="Calibri"/>
        <family val="2"/>
        <charset val="238"/>
        <scheme val="minor"/>
      </rPr>
      <t>+  h</t>
    </r>
    <r>
      <rPr>
        <i/>
        <sz val="8"/>
        <color theme="1"/>
        <rFont val="Calibri"/>
        <family val="2"/>
        <charset val="238"/>
        <scheme val="minor"/>
      </rPr>
      <t>l</t>
    </r>
    <r>
      <rPr>
        <i/>
        <sz val="10"/>
        <color theme="1"/>
        <rFont val="Calibri"/>
        <family val="2"/>
        <charset val="238"/>
        <scheme val="minor"/>
      </rPr>
      <t>₁  +  h</t>
    </r>
    <r>
      <rPr>
        <i/>
        <sz val="8"/>
        <color theme="1"/>
        <rFont val="Calibri"/>
        <family val="2"/>
        <charset val="238"/>
        <scheme val="minor"/>
      </rPr>
      <t>l</t>
    </r>
    <r>
      <rPr>
        <i/>
        <sz val="10"/>
        <color theme="1"/>
        <rFont val="Calibri"/>
        <family val="2"/>
        <charset val="238"/>
        <scheme val="minor"/>
      </rPr>
      <t>₂  +  h</t>
    </r>
    <r>
      <rPr>
        <i/>
        <sz val="8"/>
        <color theme="1"/>
        <rFont val="Calibri"/>
        <family val="2"/>
        <charset val="238"/>
        <scheme val="minor"/>
      </rPr>
      <t>m</t>
    </r>
    <r>
      <rPr>
        <i/>
        <sz val="10"/>
        <color theme="1"/>
        <rFont val="Calibri"/>
        <family val="2"/>
        <charset val="238"/>
        <scheme val="minor"/>
      </rPr>
      <t>₁  +  h</t>
    </r>
    <r>
      <rPr>
        <i/>
        <sz val="8"/>
        <color theme="1"/>
        <rFont val="Calibri"/>
        <family val="2"/>
        <charset val="238"/>
        <scheme val="minor"/>
      </rPr>
      <t>m</t>
    </r>
    <r>
      <rPr>
        <i/>
        <sz val="10"/>
        <color theme="1"/>
        <rFont val="Calibri"/>
        <family val="2"/>
        <charset val="238"/>
        <scheme val="minor"/>
      </rPr>
      <t>₂</t>
    </r>
  </si>
  <si>
    <r>
      <t>Q</t>
    </r>
    <r>
      <rPr>
        <i/>
        <sz val="8"/>
        <color theme="1"/>
        <rFont val="Calibri"/>
        <family val="2"/>
        <charset val="238"/>
        <scheme val="minor"/>
      </rPr>
      <t>geom</t>
    </r>
    <r>
      <rPr>
        <i/>
        <sz val="10"/>
        <color theme="1"/>
        <rFont val="Calibri"/>
        <family val="2"/>
        <charset val="238"/>
        <scheme val="minor"/>
      </rPr>
      <t>/A₁</t>
    </r>
  </si>
  <si>
    <r>
      <t>Q</t>
    </r>
    <r>
      <rPr>
        <i/>
        <sz val="8"/>
        <color theme="1"/>
        <rFont val="Calibri"/>
        <family val="2"/>
        <charset val="238"/>
        <scheme val="minor"/>
      </rPr>
      <t>geom</t>
    </r>
    <r>
      <rPr>
        <i/>
        <sz val="10"/>
        <color theme="1"/>
        <rFont val="Calibri"/>
        <family val="2"/>
        <charset val="238"/>
        <scheme val="minor"/>
      </rPr>
      <t>/A₂</t>
    </r>
  </si>
  <si>
    <t>wyd. pompy dla maks. sprawności</t>
  </si>
  <si>
    <t>Pompa</t>
  </si>
  <si>
    <t>PARAMETRY KOŃCOWE</t>
  </si>
  <si>
    <t>wys. LC u wylotu pompy</t>
  </si>
  <si>
    <t>geom. Wys. Podnoszenia</t>
  </si>
  <si>
    <t>wydatek</t>
  </si>
  <si>
    <t>prędkość w kol. Tł.</t>
  </si>
  <si>
    <t>prędkość w przew. Pompowni</t>
  </si>
  <si>
    <t>Q</t>
  </si>
  <si>
    <t>Hlc</t>
  </si>
  <si>
    <t>Hgeom</t>
  </si>
  <si>
    <t>Przewód</t>
  </si>
  <si>
    <t>liczba pomp rezerwowych</t>
  </si>
  <si>
    <t>średnica studni</t>
  </si>
  <si>
    <t>Ds.</t>
  </si>
  <si>
    <t>długość przewodu zewn</t>
  </si>
  <si>
    <t>L1</t>
  </si>
  <si>
    <t>L2</t>
  </si>
  <si>
    <t>minimalna wys. Ścieków</t>
  </si>
  <si>
    <t>Hmin</t>
  </si>
  <si>
    <t>rzędna terenu</t>
  </si>
  <si>
    <t>Hter</t>
  </si>
  <si>
    <t>rzędna wyjścia z pompowni</t>
  </si>
  <si>
    <t>rzedna dopływu</t>
  </si>
  <si>
    <t>rzędna dna</t>
  </si>
  <si>
    <t>Hdna</t>
  </si>
  <si>
    <t>Hdop</t>
  </si>
  <si>
    <t>średnica pompy</t>
  </si>
  <si>
    <t>Dpom</t>
  </si>
  <si>
    <t>rzędna najwyższego punktu przew tłocznego</t>
  </si>
  <si>
    <t>rzędna wylotru przewodu tłocznego</t>
  </si>
  <si>
    <t>Hmax</t>
  </si>
  <si>
    <t>Hwyl</t>
  </si>
  <si>
    <t>Hwyj</t>
  </si>
  <si>
    <t>długość przewodu w pompowni</t>
  </si>
  <si>
    <t>dopływ minimalny</t>
  </si>
  <si>
    <t>Dopmin</t>
  </si>
  <si>
    <t>dopływ maksymalnyt</t>
  </si>
  <si>
    <t>Dopmax</t>
  </si>
  <si>
    <t>minimalny czas cyklu</t>
  </si>
  <si>
    <t>Tc</t>
  </si>
  <si>
    <t>s</t>
  </si>
  <si>
    <t>zakres max sprawności dolny</t>
  </si>
  <si>
    <t>zakres max sprawności górny</t>
  </si>
  <si>
    <t>chropowatość przewodu wewn</t>
  </si>
  <si>
    <t>chropowatość przewodu zewn</t>
  </si>
  <si>
    <t>OBLICZENIA STAŁE</t>
  </si>
  <si>
    <t>DANE</t>
  </si>
  <si>
    <t>mm</t>
  </si>
  <si>
    <t>rzędna wyłączenia pomp</t>
  </si>
  <si>
    <t>Hend</t>
  </si>
  <si>
    <t>charakterystyka pompy P1</t>
  </si>
  <si>
    <t>charakterystyka pompy P2</t>
  </si>
  <si>
    <t>charakterystyka pompy P3</t>
  </si>
  <si>
    <t>charakterystyka pompy P4</t>
  </si>
  <si>
    <t>charakterystyka pompy P5</t>
  </si>
  <si>
    <t>charakterystyka pompy (wielomian)</t>
  </si>
  <si>
    <t>OBLICZENIA ITERACYJNE</t>
  </si>
  <si>
    <t>rzędna do obliczeń</t>
  </si>
  <si>
    <t>Hspr</t>
  </si>
  <si>
    <t>wysokość geometryczna</t>
  </si>
  <si>
    <t>L/D przew wewn</t>
  </si>
  <si>
    <t>L/D przew zewn</t>
  </si>
  <si>
    <t>L/D1</t>
  </si>
  <si>
    <t>L/D2</t>
  </si>
  <si>
    <t>obliczenia strat dla Q1</t>
  </si>
  <si>
    <t>obliczenia strat dla Q2</t>
  </si>
  <si>
    <t>obliczenia strat dla Q3</t>
  </si>
  <si>
    <t>obliczenia strat dla Q4</t>
  </si>
  <si>
    <t>obliczenia strat dla Q5</t>
  </si>
  <si>
    <t>Re1</t>
  </si>
  <si>
    <t>Re2</t>
  </si>
  <si>
    <t>lewa strona 1</t>
  </si>
  <si>
    <t>prawa strona 1</t>
  </si>
  <si>
    <t>check</t>
  </si>
  <si>
    <t>lambda 1</t>
  </si>
  <si>
    <t>lambda 2</t>
  </si>
  <si>
    <t>lewa strona 2</t>
  </si>
  <si>
    <t>prawa strona 2</t>
  </si>
  <si>
    <t>check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</si>
</sst>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0000"/>
    <numFmt numFmtId="167" formatCode="0.0000"/>
    <numFmt numFmtId="174" formatCode="0.0000000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</font>
    <font>
      <i/>
      <sz val="10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4" borderId="0" xfId="0" applyFill="1"/>
    <xf numFmtId="167" fontId="0" fillId="0" borderId="0" xfId="0" applyNumberFormat="1"/>
    <xf numFmtId="2" fontId="0" fillId="2" borderId="0" xfId="0" applyNumberFormat="1" applyFill="1"/>
    <xf numFmtId="0" fontId="7" fillId="0" borderId="0" xfId="0" applyFont="1" applyAlignment="1">
      <alignment horizontal="center" vertical="center"/>
    </xf>
    <xf numFmtId="174" fontId="0" fillId="5" borderId="0" xfId="0" applyNumberFormat="1" applyFill="1"/>
    <xf numFmtId="165" fontId="0" fillId="5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87"/>
  <sheetViews>
    <sheetView tabSelected="1" topLeftCell="A10" workbookViewId="0">
      <selection activeCell="F45" sqref="F45"/>
    </sheetView>
  </sheetViews>
  <sheetFormatPr defaultRowHeight="15" x14ac:dyDescent="0.25"/>
  <cols>
    <col min="1" max="1" width="22.5703125" customWidth="1"/>
    <col min="2" max="2" width="5.5703125" customWidth="1"/>
    <col min="3" max="3" width="50.28515625" customWidth="1"/>
    <col min="4" max="4" width="7.7109375" style="4" customWidth="1"/>
    <col min="5" max="5" width="1.85546875" customWidth="1"/>
    <col min="6" max="6" width="16" customWidth="1"/>
    <col min="7" max="7" width="16.5703125" customWidth="1"/>
    <col min="8" max="8" width="15.42578125" customWidth="1"/>
    <col min="9" max="9" width="14.7109375" customWidth="1"/>
    <col min="10" max="10" width="14.140625" customWidth="1"/>
    <col min="11" max="11" width="14.7109375" customWidth="1"/>
    <col min="12" max="15" width="13.42578125" customWidth="1"/>
    <col min="16" max="16" width="12.5703125" customWidth="1"/>
    <col min="17" max="17" width="14.7109375" customWidth="1"/>
    <col min="18" max="18" width="5" customWidth="1"/>
    <col min="19" max="19" width="14.7109375" customWidth="1"/>
  </cols>
  <sheetData>
    <row r="1" spans="1:8" x14ac:dyDescent="0.25">
      <c r="B1" t="s">
        <v>47</v>
      </c>
      <c r="C1" t="s">
        <v>8</v>
      </c>
      <c r="D1" s="4" t="s">
        <v>4</v>
      </c>
      <c r="F1" t="s">
        <v>27</v>
      </c>
      <c r="G1" t="s">
        <v>2</v>
      </c>
    </row>
    <row r="2" spans="1:8" ht="27.75" customHeight="1" x14ac:dyDescent="0.25">
      <c r="C2" s="12" t="s">
        <v>153</v>
      </c>
    </row>
    <row r="3" spans="1:8" x14ac:dyDescent="0.25">
      <c r="C3" t="s">
        <v>118</v>
      </c>
      <c r="F3">
        <v>1</v>
      </c>
    </row>
    <row r="4" spans="1:8" x14ac:dyDescent="0.25">
      <c r="A4" t="s">
        <v>0</v>
      </c>
      <c r="C4" t="s">
        <v>1</v>
      </c>
      <c r="D4" s="4" t="s">
        <v>5</v>
      </c>
      <c r="E4" t="s">
        <v>6</v>
      </c>
      <c r="F4">
        <v>9.81</v>
      </c>
      <c r="G4" t="s">
        <v>3</v>
      </c>
    </row>
    <row r="5" spans="1:8" x14ac:dyDescent="0.25">
      <c r="C5" t="s">
        <v>67</v>
      </c>
      <c r="D5" s="5" t="s">
        <v>7</v>
      </c>
      <c r="E5" t="s">
        <v>6</v>
      </c>
      <c r="F5" s="3">
        <v>1.0068E-6</v>
      </c>
      <c r="G5" t="s">
        <v>66</v>
      </c>
      <c r="H5" s="7" t="s">
        <v>82</v>
      </c>
    </row>
    <row r="6" spans="1:8" x14ac:dyDescent="0.25">
      <c r="C6" t="s">
        <v>133</v>
      </c>
      <c r="D6" s="5" t="s">
        <v>134</v>
      </c>
      <c r="E6" t="s">
        <v>6</v>
      </c>
      <c r="F6" s="1">
        <v>0.5</v>
      </c>
      <c r="G6" t="s">
        <v>11</v>
      </c>
      <c r="H6" s="7"/>
    </row>
    <row r="7" spans="1:8" x14ac:dyDescent="0.25">
      <c r="C7" t="s">
        <v>119</v>
      </c>
      <c r="D7" s="5" t="s">
        <v>120</v>
      </c>
      <c r="E7" t="s">
        <v>6</v>
      </c>
      <c r="F7" s="1">
        <v>2</v>
      </c>
      <c r="G7" t="s">
        <v>11</v>
      </c>
      <c r="H7" s="7"/>
    </row>
    <row r="8" spans="1:8" x14ac:dyDescent="0.25">
      <c r="C8" t="s">
        <v>124</v>
      </c>
      <c r="D8" s="4" t="s">
        <v>125</v>
      </c>
      <c r="E8" t="s">
        <v>6</v>
      </c>
      <c r="F8" s="6">
        <v>0.3</v>
      </c>
      <c r="G8" t="s">
        <v>11</v>
      </c>
      <c r="H8" s="7"/>
    </row>
    <row r="9" spans="1:8" x14ac:dyDescent="0.25">
      <c r="C9" t="s">
        <v>126</v>
      </c>
      <c r="D9" s="4" t="s">
        <v>127</v>
      </c>
      <c r="F9" s="11">
        <v>100</v>
      </c>
      <c r="G9" t="s">
        <v>28</v>
      </c>
      <c r="H9" s="7"/>
    </row>
    <row r="10" spans="1:8" x14ac:dyDescent="0.25">
      <c r="C10" t="s">
        <v>128</v>
      </c>
      <c r="D10" s="4" t="s">
        <v>139</v>
      </c>
      <c r="F10" s="11">
        <v>98</v>
      </c>
      <c r="G10" t="s">
        <v>28</v>
      </c>
      <c r="H10" s="7"/>
    </row>
    <row r="11" spans="1:8" x14ac:dyDescent="0.25">
      <c r="C11" t="s">
        <v>129</v>
      </c>
      <c r="D11" s="4" t="s">
        <v>132</v>
      </c>
      <c r="F11" s="11">
        <v>97</v>
      </c>
      <c r="G11" t="s">
        <v>28</v>
      </c>
      <c r="H11" s="7"/>
    </row>
    <row r="12" spans="1:8" x14ac:dyDescent="0.25">
      <c r="C12" t="s">
        <v>130</v>
      </c>
      <c r="D12" s="4" t="s">
        <v>131</v>
      </c>
      <c r="E12" t="s">
        <v>6</v>
      </c>
      <c r="F12" s="11">
        <v>94.7</v>
      </c>
      <c r="G12" t="s">
        <v>28</v>
      </c>
      <c r="H12" s="7"/>
    </row>
    <row r="13" spans="1:8" x14ac:dyDescent="0.25">
      <c r="C13" t="s">
        <v>135</v>
      </c>
      <c r="D13" s="4" t="s">
        <v>137</v>
      </c>
      <c r="F13" s="11">
        <v>105</v>
      </c>
      <c r="G13" t="s">
        <v>28</v>
      </c>
      <c r="H13" s="7"/>
    </row>
    <row r="14" spans="1:8" x14ac:dyDescent="0.25">
      <c r="C14" t="s">
        <v>136</v>
      </c>
      <c r="D14" s="4" t="s">
        <v>156</v>
      </c>
      <c r="F14" s="11">
        <v>105</v>
      </c>
      <c r="G14" t="s">
        <v>28</v>
      </c>
      <c r="H14" s="7"/>
    </row>
    <row r="15" spans="1:8" x14ac:dyDescent="0.25">
      <c r="C15" t="s">
        <v>140</v>
      </c>
      <c r="D15" s="4" t="s">
        <v>122</v>
      </c>
      <c r="F15" s="11">
        <v>5</v>
      </c>
      <c r="G15" t="s">
        <v>11</v>
      </c>
      <c r="H15" s="7"/>
    </row>
    <row r="16" spans="1:8" x14ac:dyDescent="0.25">
      <c r="C16" t="s">
        <v>10</v>
      </c>
      <c r="D16" s="4" t="s">
        <v>62</v>
      </c>
      <c r="E16" t="s">
        <v>6</v>
      </c>
      <c r="F16" s="6">
        <v>0.2</v>
      </c>
      <c r="G16" t="s">
        <v>11</v>
      </c>
      <c r="H16" s="7"/>
    </row>
    <row r="17" spans="1:9" x14ac:dyDescent="0.25">
      <c r="C17" t="s">
        <v>150</v>
      </c>
      <c r="F17" s="6">
        <v>0.03</v>
      </c>
      <c r="G17" t="s">
        <v>154</v>
      </c>
      <c r="H17" s="7"/>
    </row>
    <row r="18" spans="1:9" x14ac:dyDescent="0.25">
      <c r="A18" t="s">
        <v>9</v>
      </c>
      <c r="C18" t="s">
        <v>16</v>
      </c>
      <c r="D18" s="5" t="s">
        <v>18</v>
      </c>
      <c r="E18" t="s">
        <v>6</v>
      </c>
      <c r="F18" s="6">
        <v>0</v>
      </c>
      <c r="G18" t="s">
        <v>20</v>
      </c>
      <c r="I18" s="7"/>
    </row>
    <row r="19" spans="1:9" x14ac:dyDescent="0.25">
      <c r="C19" t="s">
        <v>141</v>
      </c>
      <c r="D19" s="4" t="s">
        <v>142</v>
      </c>
      <c r="F19" s="6">
        <v>10</v>
      </c>
      <c r="G19" t="s">
        <v>46</v>
      </c>
      <c r="I19" s="7"/>
    </row>
    <row r="20" spans="1:9" x14ac:dyDescent="0.25">
      <c r="C20" t="s">
        <v>143</v>
      </c>
      <c r="D20" s="4" t="s">
        <v>144</v>
      </c>
      <c r="F20" s="6">
        <v>20</v>
      </c>
      <c r="G20" t="s">
        <v>46</v>
      </c>
      <c r="I20" s="7"/>
    </row>
    <row r="21" spans="1:9" x14ac:dyDescent="0.25">
      <c r="C21" t="s">
        <v>145</v>
      </c>
      <c r="D21" s="4" t="s">
        <v>146</v>
      </c>
      <c r="F21" s="6">
        <v>300</v>
      </c>
      <c r="G21" t="s">
        <v>147</v>
      </c>
      <c r="I21" s="7"/>
    </row>
    <row r="22" spans="1:9" x14ac:dyDescent="0.25">
      <c r="C22" t="s">
        <v>157</v>
      </c>
      <c r="F22" s="6">
        <v>25.2</v>
      </c>
      <c r="G22" t="s">
        <v>46</v>
      </c>
      <c r="H22" s="6">
        <v>0</v>
      </c>
      <c r="I22" t="s">
        <v>11</v>
      </c>
    </row>
    <row r="23" spans="1:9" x14ac:dyDescent="0.25">
      <c r="A23" t="s">
        <v>107</v>
      </c>
      <c r="C23" t="s">
        <v>158</v>
      </c>
      <c r="F23" s="6">
        <v>25.1</v>
      </c>
      <c r="G23" t="s">
        <v>46</v>
      </c>
      <c r="H23" s="6">
        <v>5</v>
      </c>
      <c r="I23" t="s">
        <v>11</v>
      </c>
    </row>
    <row r="24" spans="1:9" x14ac:dyDescent="0.25">
      <c r="C24" t="s">
        <v>159</v>
      </c>
      <c r="F24" s="6">
        <v>25</v>
      </c>
      <c r="G24" t="s">
        <v>46</v>
      </c>
      <c r="H24" s="6">
        <v>10</v>
      </c>
      <c r="I24" t="s">
        <v>11</v>
      </c>
    </row>
    <row r="25" spans="1:9" x14ac:dyDescent="0.25">
      <c r="C25" t="s">
        <v>160</v>
      </c>
      <c r="F25" s="6">
        <v>24.9</v>
      </c>
      <c r="G25" t="s">
        <v>46</v>
      </c>
      <c r="H25" s="6">
        <v>15</v>
      </c>
      <c r="I25" t="s">
        <v>11</v>
      </c>
    </row>
    <row r="26" spans="1:9" x14ac:dyDescent="0.25">
      <c r="C26" t="s">
        <v>161</v>
      </c>
      <c r="F26" s="6">
        <v>24.8</v>
      </c>
      <c r="G26" t="s">
        <v>46</v>
      </c>
      <c r="H26" s="6">
        <v>20</v>
      </c>
      <c r="I26" t="s">
        <v>11</v>
      </c>
    </row>
    <row r="27" spans="1:9" x14ac:dyDescent="0.25">
      <c r="A27" s="8"/>
      <c r="C27" t="s">
        <v>148</v>
      </c>
      <c r="F27" s="6">
        <v>24.9</v>
      </c>
      <c r="G27" t="s">
        <v>46</v>
      </c>
      <c r="I27" s="7"/>
    </row>
    <row r="28" spans="1:9" x14ac:dyDescent="0.25">
      <c r="A28" s="8"/>
      <c r="C28" t="s">
        <v>149</v>
      </c>
      <c r="F28" s="6">
        <v>25.1</v>
      </c>
      <c r="G28" t="s">
        <v>46</v>
      </c>
      <c r="I28" s="7"/>
    </row>
    <row r="29" spans="1:9" x14ac:dyDescent="0.25">
      <c r="A29" s="8"/>
      <c r="C29" t="s">
        <v>13</v>
      </c>
      <c r="D29" s="4" t="s">
        <v>15</v>
      </c>
      <c r="E29" t="s">
        <v>6</v>
      </c>
      <c r="F29" s="6">
        <v>1</v>
      </c>
      <c r="G29" t="s">
        <v>14</v>
      </c>
      <c r="I29" s="7"/>
    </row>
    <row r="30" spans="1:9" x14ac:dyDescent="0.25">
      <c r="C30" t="s">
        <v>121</v>
      </c>
      <c r="D30" s="4" t="s">
        <v>123</v>
      </c>
      <c r="E30" t="s">
        <v>6</v>
      </c>
      <c r="F30" s="6">
        <v>95</v>
      </c>
      <c r="G30" t="s">
        <v>11</v>
      </c>
      <c r="I30" s="7"/>
    </row>
    <row r="31" spans="1:9" x14ac:dyDescent="0.25">
      <c r="A31" t="s">
        <v>117</v>
      </c>
      <c r="C31" t="s">
        <v>12</v>
      </c>
      <c r="D31" s="4" t="s">
        <v>63</v>
      </c>
      <c r="E31" t="s">
        <v>6</v>
      </c>
      <c r="F31" s="6">
        <v>0.2</v>
      </c>
      <c r="G31" t="s">
        <v>11</v>
      </c>
      <c r="I31" s="7"/>
    </row>
    <row r="32" spans="1:9" x14ac:dyDescent="0.25">
      <c r="C32" t="s">
        <v>151</v>
      </c>
      <c r="F32" s="6">
        <v>0.03</v>
      </c>
      <c r="G32" t="s">
        <v>154</v>
      </c>
      <c r="I32" s="7"/>
    </row>
    <row r="33" spans="1:15" x14ac:dyDescent="0.25">
      <c r="C33" t="s">
        <v>17</v>
      </c>
      <c r="D33" s="5" t="s">
        <v>19</v>
      </c>
      <c r="E33" t="s">
        <v>6</v>
      </c>
      <c r="F33" s="6">
        <v>0</v>
      </c>
      <c r="G33" t="s">
        <v>20</v>
      </c>
      <c r="I33" s="7"/>
    </row>
    <row r="34" spans="1:15" ht="30.75" customHeight="1" x14ac:dyDescent="0.25">
      <c r="A34" s="9"/>
      <c r="C34" s="12" t="s">
        <v>152</v>
      </c>
      <c r="I34" s="7"/>
    </row>
    <row r="35" spans="1:15" x14ac:dyDescent="0.25">
      <c r="C35" t="s">
        <v>25</v>
      </c>
      <c r="D35" s="4" t="s">
        <v>22</v>
      </c>
      <c r="E35" t="s">
        <v>6</v>
      </c>
      <c r="F35" s="10">
        <f>3.14*(POWER(F16, 2))*0.25</f>
        <v>3.1400000000000004E-2</v>
      </c>
      <c r="G35" t="s">
        <v>24</v>
      </c>
      <c r="H35" s="7"/>
    </row>
    <row r="36" spans="1:15" x14ac:dyDescent="0.25">
      <c r="C36" t="s">
        <v>26</v>
      </c>
      <c r="D36" s="4" t="s">
        <v>23</v>
      </c>
      <c r="E36" t="s">
        <v>6</v>
      </c>
      <c r="F36" s="10">
        <f>3.14*(POWER(F31, 2))*0.25</f>
        <v>3.1400000000000004E-2</v>
      </c>
      <c r="G36" t="s">
        <v>24</v>
      </c>
      <c r="H36" s="7"/>
    </row>
    <row r="37" spans="1:15" x14ac:dyDescent="0.25">
      <c r="C37" t="s">
        <v>155</v>
      </c>
      <c r="D37" s="4" t="s">
        <v>138</v>
      </c>
      <c r="E37" t="s">
        <v>6</v>
      </c>
      <c r="F37" s="1">
        <f>F12+F8</f>
        <v>95</v>
      </c>
      <c r="G37" t="s">
        <v>28</v>
      </c>
      <c r="H37" s="7"/>
    </row>
    <row r="38" spans="1:15" x14ac:dyDescent="0.25">
      <c r="C38" t="s">
        <v>162</v>
      </c>
      <c r="F38">
        <f t="array" ref="F38:I38">LINEST(H22:H26, F22:F26^{1,2,3})</f>
        <v>-3.0038248943537102E-11</v>
      </c>
      <c r="G38">
        <v>2.2528768597887325E-9</v>
      </c>
      <c r="H38" s="7">
        <v>-50.000000056321106</v>
      </c>
      <c r="I38">
        <v>1260.000000469327</v>
      </c>
    </row>
    <row r="40" spans="1:15" x14ac:dyDescent="0.25">
      <c r="F40" t="s">
        <v>176</v>
      </c>
      <c r="G40" t="s">
        <v>177</v>
      </c>
      <c r="H40" t="s">
        <v>181</v>
      </c>
      <c r="I40" t="s">
        <v>178</v>
      </c>
      <c r="J40" t="s">
        <v>179</v>
      </c>
      <c r="K40" t="s">
        <v>180</v>
      </c>
      <c r="L40" t="s">
        <v>182</v>
      </c>
      <c r="M40" t="s">
        <v>183</v>
      </c>
      <c r="N40" t="s">
        <v>184</v>
      </c>
      <c r="O40" t="s">
        <v>185</v>
      </c>
    </row>
    <row r="41" spans="1:15" x14ac:dyDescent="0.25">
      <c r="C41" t="s">
        <v>171</v>
      </c>
      <c r="F41" s="1">
        <f>(($F$16*(($F22/1000)/$F$35))/$F$5)</f>
        <v>159425.46100529141</v>
      </c>
      <c r="G41" s="1">
        <f t="shared" ref="G41:G45" si="0">(($F$31*(($F22/1000)/$F$36))/$F$5)</f>
        <v>159425.46100529141</v>
      </c>
      <c r="H41" s="13">
        <v>1.2197180856154817</v>
      </c>
      <c r="I41">
        <f>1/SQRT(H41)</f>
        <v>0.90546208236523529</v>
      </c>
      <c r="J41">
        <f>-2*LOG10((2.51/(F41*SQRT(H41))/(($F$17/1000/$F$16)/3.71)))</f>
        <v>0.90546208236493608</v>
      </c>
      <c r="K41">
        <f>J41-I41</f>
        <v>-2.9920510513647969E-13</v>
      </c>
      <c r="L41" s="14">
        <v>8.6438218574581074E-3</v>
      </c>
      <c r="M41">
        <f>1/SQRT(L41)</f>
        <v>10.755908426738259</v>
      </c>
      <c r="N41">
        <f>-2*LOG10((2.51/(G41*SQRT(L41))/(($F$32/1000/$F$31)/3.71)))</f>
        <v>-1.2440915732617315</v>
      </c>
      <c r="O41">
        <f>N41-M41</f>
        <v>-11.999999999999989</v>
      </c>
    </row>
    <row r="42" spans="1:15" x14ac:dyDescent="0.25">
      <c r="C42" t="s">
        <v>172</v>
      </c>
      <c r="F42" s="1">
        <f t="shared" ref="F42:F45" si="1">(($F$16*(($F23/1000)/$F$35))/$F$5)</f>
        <v>158792.82028701642</v>
      </c>
      <c r="G42" s="1">
        <f t="shared" si="0"/>
        <v>158792.82028701642</v>
      </c>
      <c r="H42" s="13">
        <v>1.2244786909124437</v>
      </c>
      <c r="I42">
        <f t="shared" ref="I42:I45" si="2">1/SQRT(H42)</f>
        <v>0.90370021199280626</v>
      </c>
      <c r="J42">
        <f t="shared" ref="J42:J45" si="3">-2*LOG10((2.51/(F42*SQRT(H42))/((($F$17/1000)/$F$16)/3.71)))</f>
        <v>0.90370021199247419</v>
      </c>
      <c r="K42">
        <f>J42-I42</f>
        <v>-3.3206770666538432E-13</v>
      </c>
      <c r="L42" s="14">
        <v>8.6489602498057046E-3</v>
      </c>
      <c r="M42">
        <f t="shared" ref="M42:M45" si="4">1/SQRT(L42)</f>
        <v>10.7527128814266</v>
      </c>
      <c r="N42">
        <f t="shared" ref="N42:N45" si="5">-2*LOG10((2.51/(G42*SQRT(L42))/(($F$32/1000/$F$31)/3.71)))</f>
        <v>-1.2472871185733869</v>
      </c>
      <c r="O42">
        <f t="shared" ref="O42:O45" si="6">N42-M42</f>
        <v>-11.999999999999988</v>
      </c>
    </row>
    <row r="43" spans="1:15" x14ac:dyDescent="0.25">
      <c r="C43" t="s">
        <v>173</v>
      </c>
      <c r="F43" s="1">
        <f t="shared" si="1"/>
        <v>158160.17956874147</v>
      </c>
      <c r="G43" s="1">
        <f>(($F$31*(($F24/1000)/$F$36))/$F$5)</f>
        <v>158160.17956874147</v>
      </c>
      <c r="H43" s="13">
        <v>0.08</v>
      </c>
      <c r="I43">
        <f t="shared" si="2"/>
        <v>3.5355339059327378</v>
      </c>
      <c r="J43">
        <f t="shared" si="3"/>
        <v>-0.28462845831590461</v>
      </c>
      <c r="K43">
        <f t="shared" ref="K43:K45" si="7">J43-I43</f>
        <v>-3.8201623642486422</v>
      </c>
      <c r="L43" s="14">
        <v>8.6541236504734161E-3</v>
      </c>
      <c r="M43">
        <f t="shared" si="4"/>
        <v>10.749504650816533</v>
      </c>
      <c r="N43">
        <f t="shared" si="5"/>
        <v>-1.2504953491834545</v>
      </c>
      <c r="O43">
        <f t="shared" si="6"/>
        <v>-11.999999999999988</v>
      </c>
    </row>
    <row r="44" spans="1:15" x14ac:dyDescent="0.25">
      <c r="C44" t="s">
        <v>174</v>
      </c>
      <c r="F44" s="1">
        <f t="shared" si="1"/>
        <v>157527.53885046646</v>
      </c>
      <c r="G44" s="1">
        <f t="shared" si="0"/>
        <v>157527.53885046646</v>
      </c>
      <c r="H44" s="13">
        <v>0.08</v>
      </c>
      <c r="I44">
        <f t="shared" si="2"/>
        <v>3.5355339059327378</v>
      </c>
      <c r="J44">
        <f t="shared" si="3"/>
        <v>-0.2881097814685073</v>
      </c>
      <c r="K44">
        <f t="shared" si="7"/>
        <v>-3.8236436874012449</v>
      </c>
      <c r="L44" s="14">
        <v>8.6593122831628341E-3</v>
      </c>
      <c r="M44">
        <f t="shared" si="4"/>
        <v>10.746283633546799</v>
      </c>
      <c r="N44">
        <f t="shared" si="5"/>
        <v>-1.2537163664531885</v>
      </c>
      <c r="O44">
        <f t="shared" si="6"/>
        <v>-11.999999999999988</v>
      </c>
    </row>
    <row r="45" spans="1:15" x14ac:dyDescent="0.25">
      <c r="C45" t="s">
        <v>175</v>
      </c>
      <c r="F45" s="1">
        <f t="shared" si="1"/>
        <v>156894.89813219151</v>
      </c>
      <c r="G45" s="1">
        <f t="shared" si="0"/>
        <v>156894.89813219151</v>
      </c>
      <c r="H45" s="13">
        <v>0.08</v>
      </c>
      <c r="I45">
        <f t="shared" si="2"/>
        <v>3.5355339059327378</v>
      </c>
      <c r="J45">
        <f t="shared" si="3"/>
        <v>-0.29160511400754735</v>
      </c>
      <c r="K45">
        <f t="shared" si="7"/>
        <v>-3.8271390199402853</v>
      </c>
      <c r="L45" s="14">
        <v>8.6645263744918634E-3</v>
      </c>
      <c r="M45">
        <f t="shared" si="4"/>
        <v>10.743049727035265</v>
      </c>
      <c r="N45">
        <f t="shared" si="5"/>
        <v>-1.2569502729647226</v>
      </c>
      <c r="O45">
        <f t="shared" si="6"/>
        <v>-11.999999999999988</v>
      </c>
    </row>
    <row r="46" spans="1:15" x14ac:dyDescent="0.25">
      <c r="C46" t="s">
        <v>167</v>
      </c>
      <c r="D46" s="4" t="s">
        <v>169</v>
      </c>
      <c r="F46" s="1">
        <f>F15/F16</f>
        <v>25</v>
      </c>
    </row>
    <row r="47" spans="1:15" x14ac:dyDescent="0.25">
      <c r="C47" t="s">
        <v>168</v>
      </c>
      <c r="D47" s="4" t="s">
        <v>170</v>
      </c>
      <c r="F47" s="1">
        <f>F30/F31</f>
        <v>475</v>
      </c>
    </row>
    <row r="50" spans="1:144" ht="34.5" customHeight="1" x14ac:dyDescent="0.25">
      <c r="C50" s="12" t="s">
        <v>163</v>
      </c>
    </row>
    <row r="51" spans="1:144" x14ac:dyDescent="0.25">
      <c r="C51" t="s">
        <v>164</v>
      </c>
      <c r="D51" s="4" t="s">
        <v>165</v>
      </c>
      <c r="E51" t="s">
        <v>6</v>
      </c>
      <c r="F51" s="1">
        <f>F37</f>
        <v>95</v>
      </c>
      <c r="G51" t="s">
        <v>28</v>
      </c>
    </row>
    <row r="52" spans="1:144" x14ac:dyDescent="0.25">
      <c r="C52" t="s">
        <v>166</v>
      </c>
      <c r="D52" s="4" t="s">
        <v>116</v>
      </c>
      <c r="E52" t="s">
        <v>6</v>
      </c>
      <c r="F52" s="1">
        <f>F14-F51</f>
        <v>10</v>
      </c>
      <c r="G52" t="s">
        <v>11</v>
      </c>
    </row>
    <row r="53" spans="1:144" x14ac:dyDescent="0.25">
      <c r="F53" s="1"/>
      <c r="H53" s="7"/>
    </row>
    <row r="54" spans="1:144" x14ac:dyDescent="0.25">
      <c r="C54" t="s">
        <v>21</v>
      </c>
      <c r="D54" s="4" t="s">
        <v>29</v>
      </c>
      <c r="E54" t="s">
        <v>6</v>
      </c>
      <c r="F54" s="1">
        <f>F12-F8</f>
        <v>94.4</v>
      </c>
      <c r="G54" t="s">
        <v>11</v>
      </c>
      <c r="H54" s="7" t="s">
        <v>83</v>
      </c>
    </row>
    <row r="55" spans="1:144" x14ac:dyDescent="0.25">
      <c r="C55" t="s">
        <v>106</v>
      </c>
      <c r="D55" s="4" t="s">
        <v>44</v>
      </c>
      <c r="E55" t="s">
        <v>6</v>
      </c>
      <c r="G55" t="s">
        <v>46</v>
      </c>
      <c r="H55" s="7" t="s">
        <v>84</v>
      </c>
    </row>
    <row r="56" spans="1:144" x14ac:dyDescent="0.25">
      <c r="C56" t="s">
        <v>106</v>
      </c>
      <c r="D56" s="4" t="s">
        <v>44</v>
      </c>
      <c r="E56" t="s">
        <v>6</v>
      </c>
      <c r="G56" t="s">
        <v>45</v>
      </c>
      <c r="H56" s="7" t="s">
        <v>85</v>
      </c>
    </row>
    <row r="57" spans="1:144" x14ac:dyDescent="0.25">
      <c r="C57" t="s">
        <v>58</v>
      </c>
      <c r="D57" s="5" t="s">
        <v>60</v>
      </c>
      <c r="E57" t="s">
        <v>6</v>
      </c>
      <c r="F57" s="2"/>
      <c r="G57" t="s">
        <v>20</v>
      </c>
      <c r="H57" s="7" t="s">
        <v>86</v>
      </c>
    </row>
    <row r="58" spans="1:144" x14ac:dyDescent="0.25">
      <c r="C58" t="s">
        <v>59</v>
      </c>
      <c r="D58" s="5" t="s">
        <v>61</v>
      </c>
      <c r="E58" t="s">
        <v>6</v>
      </c>
      <c r="F58" s="2"/>
      <c r="G58" t="s">
        <v>20</v>
      </c>
      <c r="H58" s="7" t="s">
        <v>87</v>
      </c>
    </row>
    <row r="59" spans="1:144" x14ac:dyDescent="0.25">
      <c r="A59" t="s">
        <v>30</v>
      </c>
      <c r="B59" t="s">
        <v>48</v>
      </c>
      <c r="C59" t="s">
        <v>31</v>
      </c>
      <c r="D59" s="4" t="s">
        <v>33</v>
      </c>
      <c r="E59" t="s">
        <v>6</v>
      </c>
      <c r="G59" t="s">
        <v>20</v>
      </c>
      <c r="H59" s="7" t="s">
        <v>88</v>
      </c>
    </row>
    <row r="60" spans="1:144" x14ac:dyDescent="0.25">
      <c r="B60" t="s">
        <v>48</v>
      </c>
      <c r="C60" t="s">
        <v>32</v>
      </c>
      <c r="D60" s="4" t="s">
        <v>34</v>
      </c>
      <c r="E60" t="s">
        <v>6</v>
      </c>
      <c r="G60" t="s">
        <v>20</v>
      </c>
      <c r="H60" s="7" t="s">
        <v>89</v>
      </c>
    </row>
    <row r="61" spans="1:144" x14ac:dyDescent="0.25">
      <c r="B61" t="s">
        <v>48</v>
      </c>
      <c r="C61" t="s">
        <v>64</v>
      </c>
      <c r="D61" s="4" t="s">
        <v>41</v>
      </c>
      <c r="E61" t="s">
        <v>6</v>
      </c>
      <c r="F61" s="1"/>
      <c r="G61" t="s">
        <v>43</v>
      </c>
      <c r="H61" s="7" t="s">
        <v>104</v>
      </c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</row>
    <row r="62" spans="1:144" x14ac:dyDescent="0.25">
      <c r="B62" t="s">
        <v>48</v>
      </c>
      <c r="C62" t="s">
        <v>65</v>
      </c>
      <c r="D62" s="4" t="s">
        <v>42</v>
      </c>
      <c r="E62" t="s">
        <v>6</v>
      </c>
      <c r="F62" s="1"/>
      <c r="G62" t="s">
        <v>43</v>
      </c>
      <c r="H62" s="7" t="s">
        <v>105</v>
      </c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</row>
    <row r="63" spans="1:144" x14ac:dyDescent="0.25">
      <c r="B63" t="s">
        <v>48</v>
      </c>
      <c r="C63" t="s">
        <v>70</v>
      </c>
      <c r="D63" s="5" t="s">
        <v>37</v>
      </c>
      <c r="E63" t="s">
        <v>6</v>
      </c>
      <c r="G63" t="s">
        <v>20</v>
      </c>
      <c r="H63" s="7" t="s">
        <v>90</v>
      </c>
    </row>
    <row r="64" spans="1:144" x14ac:dyDescent="0.25">
      <c r="B64" t="s">
        <v>48</v>
      </c>
      <c r="C64" t="s">
        <v>71</v>
      </c>
      <c r="D64" s="5" t="s">
        <v>38</v>
      </c>
      <c r="E64" t="s">
        <v>6</v>
      </c>
      <c r="G64" t="s">
        <v>20</v>
      </c>
      <c r="H64" s="7" t="s">
        <v>91</v>
      </c>
    </row>
    <row r="65" spans="2:144" x14ac:dyDescent="0.25">
      <c r="B65" t="s">
        <v>68</v>
      </c>
      <c r="C65" t="s">
        <v>72</v>
      </c>
      <c r="D65" s="5" t="s">
        <v>37</v>
      </c>
      <c r="E65" t="s">
        <v>6</v>
      </c>
      <c r="G65" t="s">
        <v>20</v>
      </c>
      <c r="H65" s="7" t="s">
        <v>92</v>
      </c>
    </row>
    <row r="66" spans="2:144" x14ac:dyDescent="0.25">
      <c r="B66" t="s">
        <v>68</v>
      </c>
      <c r="C66" t="s">
        <v>73</v>
      </c>
      <c r="D66" s="5" t="s">
        <v>38</v>
      </c>
      <c r="E66" t="s">
        <v>6</v>
      </c>
      <c r="G66" t="s">
        <v>20</v>
      </c>
      <c r="H66" s="7" t="s">
        <v>93</v>
      </c>
    </row>
    <row r="67" spans="2:144" x14ac:dyDescent="0.25">
      <c r="B67" t="s">
        <v>69</v>
      </c>
      <c r="C67" t="s">
        <v>74</v>
      </c>
      <c r="D67" s="5" t="s">
        <v>37</v>
      </c>
      <c r="E67" t="s">
        <v>6</v>
      </c>
      <c r="G67" t="s">
        <v>20</v>
      </c>
      <c r="H67" s="7" t="s">
        <v>94</v>
      </c>
    </row>
    <row r="68" spans="2:144" x14ac:dyDescent="0.25">
      <c r="B68" t="s">
        <v>69</v>
      </c>
      <c r="C68" t="s">
        <v>75</v>
      </c>
      <c r="D68" s="5" t="s">
        <v>38</v>
      </c>
      <c r="E68" t="s">
        <v>6</v>
      </c>
      <c r="G68" t="s">
        <v>20</v>
      </c>
      <c r="H68" s="7" t="s">
        <v>95</v>
      </c>
    </row>
    <row r="69" spans="2:144" x14ac:dyDescent="0.25">
      <c r="B69" t="s">
        <v>48</v>
      </c>
      <c r="C69" t="s">
        <v>78</v>
      </c>
      <c r="D69" s="5" t="s">
        <v>80</v>
      </c>
      <c r="E69" t="s">
        <v>6</v>
      </c>
      <c r="G69" t="s">
        <v>20</v>
      </c>
      <c r="H69" s="7" t="s">
        <v>96</v>
      </c>
    </row>
    <row r="70" spans="2:144" x14ac:dyDescent="0.25">
      <c r="B70" t="s">
        <v>48</v>
      </c>
      <c r="C70" t="s">
        <v>79</v>
      </c>
      <c r="D70" s="5" t="s">
        <v>81</v>
      </c>
      <c r="E70" t="s">
        <v>6</v>
      </c>
      <c r="G70" t="s">
        <v>20</v>
      </c>
      <c r="H70" s="7" t="s">
        <v>97</v>
      </c>
    </row>
    <row r="71" spans="2:144" x14ac:dyDescent="0.25">
      <c r="B71" t="s">
        <v>48</v>
      </c>
      <c r="C71" t="s">
        <v>76</v>
      </c>
      <c r="D71" s="5" t="s">
        <v>37</v>
      </c>
      <c r="E71" t="s">
        <v>6</v>
      </c>
      <c r="G71" t="s">
        <v>20</v>
      </c>
      <c r="H71" s="7" t="s">
        <v>98</v>
      </c>
    </row>
    <row r="72" spans="2:144" x14ac:dyDescent="0.25">
      <c r="B72" t="s">
        <v>48</v>
      </c>
      <c r="C72" t="s">
        <v>77</v>
      </c>
      <c r="D72" s="5" t="s">
        <v>38</v>
      </c>
      <c r="E72" t="s">
        <v>6</v>
      </c>
      <c r="G72" t="s">
        <v>20</v>
      </c>
      <c r="H72" s="7"/>
    </row>
    <row r="73" spans="2:144" x14ac:dyDescent="0.25">
      <c r="B73" t="s">
        <v>48</v>
      </c>
      <c r="C73" t="s">
        <v>35</v>
      </c>
      <c r="D73" s="4" t="s">
        <v>39</v>
      </c>
      <c r="E73" t="s">
        <v>6</v>
      </c>
      <c r="G73" t="s">
        <v>11</v>
      </c>
      <c r="H73" s="7" t="s">
        <v>101</v>
      </c>
    </row>
    <row r="74" spans="2:144" x14ac:dyDescent="0.25">
      <c r="B74" t="s">
        <v>48</v>
      </c>
      <c r="C74" t="s">
        <v>36</v>
      </c>
      <c r="D74" s="4" t="s">
        <v>40</v>
      </c>
      <c r="E74" t="s">
        <v>6</v>
      </c>
      <c r="G74" t="s">
        <v>11</v>
      </c>
      <c r="H74" s="7"/>
    </row>
    <row r="75" spans="2:144" x14ac:dyDescent="0.25">
      <c r="B75" t="s">
        <v>48</v>
      </c>
      <c r="C75" t="s">
        <v>49</v>
      </c>
      <c r="D75" s="4" t="s">
        <v>51</v>
      </c>
      <c r="E75" t="s">
        <v>6</v>
      </c>
      <c r="F75" s="1"/>
      <c r="G75" t="s">
        <v>11</v>
      </c>
      <c r="H75" s="7" t="s">
        <v>102</v>
      </c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</row>
    <row r="76" spans="2:144" x14ac:dyDescent="0.25">
      <c r="B76" t="s">
        <v>48</v>
      </c>
      <c r="C76" t="s">
        <v>50</v>
      </c>
      <c r="D76" s="4" t="s">
        <v>52</v>
      </c>
      <c r="E76" t="s">
        <v>6</v>
      </c>
      <c r="F76" s="1"/>
      <c r="G76" t="s">
        <v>11</v>
      </c>
      <c r="H76" s="7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</row>
    <row r="77" spans="2:144" x14ac:dyDescent="0.25">
      <c r="B77" t="s">
        <v>48</v>
      </c>
      <c r="C77" t="s">
        <v>53</v>
      </c>
      <c r="D77" s="4" t="s">
        <v>57</v>
      </c>
      <c r="E77" t="s">
        <v>6</v>
      </c>
      <c r="F77" s="1"/>
      <c r="G77" t="s">
        <v>11</v>
      </c>
      <c r="H77" s="7" t="s">
        <v>103</v>
      </c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</row>
    <row r="78" spans="2:144" x14ac:dyDescent="0.25">
      <c r="B78" t="s">
        <v>54</v>
      </c>
      <c r="C78" t="s">
        <v>55</v>
      </c>
      <c r="D78" s="4" t="s">
        <v>56</v>
      </c>
      <c r="E78" t="s">
        <v>6</v>
      </c>
      <c r="G78" t="s">
        <v>46</v>
      </c>
      <c r="H78" s="7" t="s">
        <v>99</v>
      </c>
    </row>
    <row r="79" spans="2:144" x14ac:dyDescent="0.25">
      <c r="B79" t="s">
        <v>54</v>
      </c>
      <c r="C79" t="s">
        <v>55</v>
      </c>
      <c r="D79" s="4" t="s">
        <v>56</v>
      </c>
      <c r="E79" t="s">
        <v>6</v>
      </c>
      <c r="G79" t="s">
        <v>45</v>
      </c>
      <c r="H79" s="7" t="s">
        <v>100</v>
      </c>
    </row>
    <row r="82" spans="3:7" x14ac:dyDescent="0.25">
      <c r="C82" t="s">
        <v>108</v>
      </c>
    </row>
    <row r="83" spans="3:7" x14ac:dyDescent="0.25">
      <c r="C83" t="s">
        <v>109</v>
      </c>
      <c r="D83" s="4" t="s">
        <v>115</v>
      </c>
      <c r="E83" t="s">
        <v>6</v>
      </c>
      <c r="F83" s="1"/>
      <c r="G83" t="s">
        <v>11</v>
      </c>
    </row>
    <row r="84" spans="3:7" x14ac:dyDescent="0.25">
      <c r="C84" t="s">
        <v>110</v>
      </c>
      <c r="D84" s="4" t="s">
        <v>116</v>
      </c>
      <c r="E84" t="s">
        <v>6</v>
      </c>
      <c r="F84" s="1"/>
      <c r="G84" t="s">
        <v>11</v>
      </c>
    </row>
    <row r="85" spans="3:7" x14ac:dyDescent="0.25">
      <c r="C85" t="s">
        <v>111</v>
      </c>
      <c r="D85" s="4" t="s">
        <v>114</v>
      </c>
      <c r="E85" t="s">
        <v>6</v>
      </c>
      <c r="F85" s="1"/>
      <c r="G85" t="s">
        <v>46</v>
      </c>
    </row>
    <row r="86" spans="3:7" x14ac:dyDescent="0.25">
      <c r="C86" t="s">
        <v>112</v>
      </c>
      <c r="D86" s="4" t="s">
        <v>41</v>
      </c>
      <c r="E86" t="s">
        <v>6</v>
      </c>
      <c r="F86" s="1"/>
      <c r="G86" t="s">
        <v>43</v>
      </c>
    </row>
    <row r="87" spans="3:7" x14ac:dyDescent="0.25">
      <c r="C87" t="s">
        <v>113</v>
      </c>
      <c r="D87" s="4" t="s">
        <v>42</v>
      </c>
      <c r="E87" t="s">
        <v>6</v>
      </c>
      <c r="F87" s="1"/>
      <c r="G87" t="s">
        <v>43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Sprawdzanie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</dc:creator>
  <cp:lastModifiedBy>Jakub Błoński</cp:lastModifiedBy>
  <dcterms:created xsi:type="dcterms:W3CDTF">2019-02-18T07:13:39Z</dcterms:created>
  <dcterms:modified xsi:type="dcterms:W3CDTF">2020-12-22T01:03:13Z</dcterms:modified>
</cp:coreProperties>
</file>