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s" sheetId="1" r:id="rId4"/>
    <sheet state="visible" name="Pivot and data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Q857MsgdGo+dKY7ke6o+gZHQwmjXd8J/U+UEOjWUmFE="/>
    </ext>
  </extLst>
</workbook>
</file>

<file path=xl/sharedStrings.xml><?xml version="1.0" encoding="utf-8"?>
<sst xmlns="http://schemas.openxmlformats.org/spreadsheetml/2006/main" count="295" uniqueCount="123">
  <si>
    <t>MS EXCEL FUNCTIONS</t>
  </si>
  <si>
    <t>RESULT</t>
  </si>
  <si>
    <t>TESTING PURPOSES</t>
  </si>
  <si>
    <t>TEXT FUNCTIONS</t>
  </si>
  <si>
    <t>TEXT CASES</t>
  </si>
  <si>
    <t>UPPER CASE</t>
  </si>
  <si>
    <t>Sample:</t>
  </si>
  <si>
    <t>BruNo Marss</t>
  </si>
  <si>
    <t>LOWER CASE</t>
  </si>
  <si>
    <t>BruNo Mars</t>
  </si>
  <si>
    <t>PROPER CASE</t>
  </si>
  <si>
    <t>TEXT FORMULA</t>
  </si>
  <si>
    <t>CONCATENATE</t>
  </si>
  <si>
    <t>Test with:</t>
  </si>
  <si>
    <t xml:space="preserve">SALES </t>
  </si>
  <si>
    <t>TEAM</t>
  </si>
  <si>
    <t>HR</t>
  </si>
  <si>
    <t>space between</t>
  </si>
  <si>
    <t>SALES</t>
  </si>
  <si>
    <t>dash between</t>
  </si>
  <si>
    <r>
      <rPr>
        <rFont val="Calibri"/>
        <i/>
        <color theme="1"/>
        <sz val="11.0"/>
      </rPr>
      <t>using "</t>
    </r>
    <r>
      <rPr>
        <rFont val="Calibri"/>
        <b/>
        <i/>
        <color theme="1"/>
        <sz val="11.0"/>
      </rPr>
      <t>&amp;</t>
    </r>
    <r>
      <rPr>
        <rFont val="Calibri"/>
        <i/>
        <color theme="1"/>
        <sz val="11.0"/>
      </rPr>
      <t>" sign</t>
    </r>
  </si>
  <si>
    <t>LEN</t>
  </si>
  <si>
    <t>Make a day special.</t>
  </si>
  <si>
    <t>FIND</t>
  </si>
  <si>
    <t>Find letter:</t>
  </si>
  <si>
    <t>k</t>
  </si>
  <si>
    <t>a</t>
  </si>
  <si>
    <t>TEXT</t>
  </si>
  <si>
    <t>Convert to:</t>
  </si>
  <si>
    <t>MM/DD/YYYY</t>
  </si>
  <si>
    <t>DAY in a week</t>
  </si>
  <si>
    <t>HH:MM am/pm</t>
  </si>
  <si>
    <t>STRING FUNCTIONS</t>
  </si>
  <si>
    <t>LEFT</t>
  </si>
  <si>
    <t>Word to get</t>
  </si>
  <si>
    <t>Boys Over Flowers</t>
  </si>
  <si>
    <t>Boys</t>
  </si>
  <si>
    <t>RIGHT</t>
  </si>
  <si>
    <t>Flowers</t>
  </si>
  <si>
    <t>MIDDLE</t>
  </si>
  <si>
    <t>Over</t>
  </si>
  <si>
    <t>PIVOT TABLE</t>
  </si>
  <si>
    <t>Refer to next sheet</t>
  </si>
  <si>
    <t>LOOKUP FUNCTION</t>
  </si>
  <si>
    <t>VERTICAL LOOKUP</t>
  </si>
  <si>
    <t>Find Sales for:</t>
  </si>
  <si>
    <t>Name:</t>
  </si>
  <si>
    <t>Jennifer Aniston</t>
  </si>
  <si>
    <t>November</t>
  </si>
  <si>
    <t>Mel Gibson</t>
  </si>
  <si>
    <t>July</t>
  </si>
  <si>
    <t>HORIZONTAL LOOKUP</t>
  </si>
  <si>
    <t>Month</t>
  </si>
  <si>
    <t>June</t>
  </si>
  <si>
    <t>Find Total Sales:</t>
  </si>
  <si>
    <t>September</t>
  </si>
  <si>
    <t>SUM AND COUNT FUNCTIONS</t>
  </si>
  <si>
    <t>SUM FUNCTIONS</t>
  </si>
  <si>
    <t>SUM</t>
  </si>
  <si>
    <t>1st Column</t>
  </si>
  <si>
    <t>2nd Column</t>
  </si>
  <si>
    <t>SUMIF</t>
  </si>
  <si>
    <t>Branch</t>
  </si>
  <si>
    <t>Find the Sales based on Month</t>
  </si>
  <si>
    <t>Manila</t>
  </si>
  <si>
    <t>January</t>
  </si>
  <si>
    <t>Bulacan</t>
  </si>
  <si>
    <t>April</t>
  </si>
  <si>
    <t>Pampanga</t>
  </si>
  <si>
    <t>Batangas</t>
  </si>
  <si>
    <t>August</t>
  </si>
  <si>
    <t>Cavite</t>
  </si>
  <si>
    <t>October</t>
  </si>
  <si>
    <t>SUMIFS</t>
  </si>
  <si>
    <t>Sales Person</t>
  </si>
  <si>
    <t>Dwayne Johnson</t>
  </si>
  <si>
    <t>Brad Pitt</t>
  </si>
  <si>
    <t>December</t>
  </si>
  <si>
    <t>Johny Depp</t>
  </si>
  <si>
    <t>Taylor Swift</t>
  </si>
  <si>
    <t>COUNT FUNCTIONS</t>
  </si>
  <si>
    <t>COUNT</t>
  </si>
  <si>
    <t>NUMBER</t>
  </si>
  <si>
    <t>COUNTA</t>
  </si>
  <si>
    <t>$</t>
  </si>
  <si>
    <t>A</t>
  </si>
  <si>
    <t>COUNTIF</t>
  </si>
  <si>
    <t>How many Sales Person per branch</t>
  </si>
  <si>
    <t>Leonardo Dicaprio</t>
  </si>
  <si>
    <t>Tom Cruise</t>
  </si>
  <si>
    <t>Angelina Jolie</t>
  </si>
  <si>
    <t>Mariah Carey</t>
  </si>
  <si>
    <t>COUNTIFS</t>
  </si>
  <si>
    <t>LOGICAL FUNCTIONS</t>
  </si>
  <si>
    <t>IF FUNCTIONS</t>
  </si>
  <si>
    <t>IF STATEMENT</t>
  </si>
  <si>
    <t>Identify if "Positive" or "Negative" value.</t>
  </si>
  <si>
    <t>Amount</t>
  </si>
  <si>
    <t>IF STATEMENT COMPLEX</t>
  </si>
  <si>
    <t>Identify the status if Paid (Date Paid), Billed but not yet paid, or Pending</t>
  </si>
  <si>
    <t>Status</t>
  </si>
  <si>
    <t>Client</t>
  </si>
  <si>
    <t>Invoice</t>
  </si>
  <si>
    <t>Date Paid</t>
  </si>
  <si>
    <t>Billed</t>
  </si>
  <si>
    <t>ABC Company</t>
  </si>
  <si>
    <t>SI-123</t>
  </si>
  <si>
    <t>XYZ Company</t>
  </si>
  <si>
    <t>SI-105</t>
  </si>
  <si>
    <t>Pending</t>
  </si>
  <si>
    <t>HJK Company</t>
  </si>
  <si>
    <t>SI-016</t>
  </si>
  <si>
    <t>IF ERROR</t>
  </si>
  <si>
    <t>Input "NOT IN LIST" if the branch cannot find in the List of branches</t>
  </si>
  <si>
    <t>List of branches</t>
  </si>
  <si>
    <t>Tarlac</t>
  </si>
  <si>
    <t>February</t>
  </si>
  <si>
    <t>March</t>
  </si>
  <si>
    <t>May</t>
  </si>
  <si>
    <t>Total Sales</t>
  </si>
  <si>
    <t>TOTAL</t>
  </si>
  <si>
    <t>Sum of Total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</si>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</sst>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_-* #,##0.00_-;\-* #,##0.00_-;_-* &quot;-&quot;??_-;_-@"/>
    <numFmt numFmtId="166" formatCode="[Blue]#,##0.00\_xd83d_\_xdd3a_;[Red]\-#,##0.00\_xd83d_\_xdd3b_"/>
    <numFmt numFmtId="167" formatCode="D/M/YYYY"/>
  </numFmts>
  <fonts count="8">
    <font>
      <sz val="11.0"/>
      <color theme="1"/>
      <name val="Calibri"/>
      <scheme val="minor"/>
    </font>
    <font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</fills>
  <borders count="17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1" fillId="2" fontId="2" numFmtId="0" xfId="0" applyBorder="1" applyFill="1" applyFont="1"/>
    <xf borderId="1" fillId="3" fontId="2" numFmtId="0" xfId="0" applyBorder="1" applyFill="1" applyFont="1"/>
    <xf borderId="0" fillId="0" fontId="7" numFmtId="0" xfId="0" applyFont="1"/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0" fillId="0" fontId="2" numFmtId="164" xfId="0" applyFont="1" applyNumberFormat="1"/>
    <xf borderId="0" fillId="0" fontId="2" numFmtId="19" xfId="0" applyFont="1" applyNumberFormat="1"/>
    <xf borderId="1" fillId="2" fontId="2" numFmtId="165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2" fillId="0" fontId="2" numFmtId="165" xfId="0" applyBorder="1" applyFont="1" applyNumberFormat="1"/>
    <xf borderId="2" fillId="0" fontId="2" numFmtId="0" xfId="0" applyBorder="1" applyFont="1"/>
    <xf borderId="1" fillId="2" fontId="2" numFmtId="165" xfId="0" applyBorder="1" applyFont="1" applyNumberFormat="1"/>
    <xf borderId="3" fillId="0" fontId="2" numFmtId="165" xfId="0" applyBorder="1" applyFont="1" applyNumberFormat="1"/>
    <xf borderId="3" fillId="0" fontId="2" numFmtId="0" xfId="0" applyBorder="1" applyFont="1"/>
    <xf borderId="4" fillId="0" fontId="2" numFmtId="165" xfId="0" applyBorder="1" applyFont="1" applyNumberFormat="1"/>
    <xf borderId="4" fillId="0" fontId="2" numFmtId="0" xfId="0" applyBorder="1" applyFont="1"/>
    <xf borderId="0" fillId="0" fontId="7" numFmtId="0" xfId="0" applyAlignment="1" applyFont="1">
      <alignment horizontal="center"/>
    </xf>
    <xf borderId="0" fillId="0" fontId="2" numFmtId="165" xfId="0" applyFont="1" applyNumberForma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5" fillId="0" fontId="2" numFmtId="0" xfId="0" applyAlignment="1" applyBorder="1" applyFont="1">
      <alignment horizontal="center"/>
    </xf>
    <xf borderId="6" fillId="0" fontId="2" numFmtId="166" xfId="0" applyBorder="1" applyFont="1" applyNumberFormat="1"/>
    <xf borderId="7" fillId="0" fontId="2" numFmtId="166" xfId="0" applyBorder="1" applyFont="1" applyNumberFormat="1"/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2" fillId="0" fontId="2" numFmtId="0" xfId="0" applyAlignment="1" applyBorder="1" applyFont="1">
      <alignment horizontal="center"/>
    </xf>
    <xf borderId="13" fillId="0" fontId="2" numFmtId="167" xfId="0" applyBorder="1" applyFont="1" applyNumberFormat="1"/>
    <xf borderId="1" fillId="2" fontId="2" numFmtId="167" xfId="0" applyAlignment="1" applyBorder="1" applyFont="1" applyNumberFormat="1">
      <alignment horizontal="center"/>
    </xf>
    <xf borderId="14" fillId="0" fontId="2" numFmtId="0" xfId="0" applyBorder="1" applyFont="1"/>
    <xf borderId="15" fillId="0" fontId="2" numFmtId="0" xfId="0" applyBorder="1" applyFont="1"/>
    <xf borderId="15" fillId="0" fontId="2" numFmtId="0" xfId="0" applyAlignment="1" applyBorder="1" applyFont="1">
      <alignment horizontal="center"/>
    </xf>
    <xf borderId="16" fillId="0" fontId="2" numFmtId="0" xfId="0" applyBorder="1" applyFont="1"/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6" fillId="0" fontId="2" numFmtId="0" xfId="0" applyBorder="1" applyFont="1"/>
    <xf borderId="7" fillId="0" fontId="2" numFmtId="0" xfId="0" applyBorder="1" applyFont="1"/>
    <xf borderId="12" fillId="0" fontId="3" numFmtId="0" xfId="0" applyAlignment="1" applyBorder="1" applyFont="1">
      <alignment horizontal="center"/>
    </xf>
    <xf borderId="12" fillId="0" fontId="2" numFmtId="165" xfId="0" applyBorder="1" applyFont="1" applyNumberFormat="1"/>
    <xf borderId="12" fillId="0" fontId="3" numFmtId="165" xfId="0" applyBorder="1" applyFont="1" applyNumberFormat="1"/>
    <xf borderId="12" fillId="0" fontId="3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1.png"/><Relationship Id="rId22" Type="http://schemas.openxmlformats.org/officeDocument/2006/relationships/image" Target="../media/image7.png"/><Relationship Id="rId21" Type="http://schemas.openxmlformats.org/officeDocument/2006/relationships/image" Target="../media/image24.png"/><Relationship Id="rId24" Type="http://schemas.openxmlformats.org/officeDocument/2006/relationships/image" Target="../media/image19.png"/><Relationship Id="rId23" Type="http://schemas.openxmlformats.org/officeDocument/2006/relationships/image" Target="../media/image14.png"/><Relationship Id="rId1" Type="http://schemas.openxmlformats.org/officeDocument/2006/relationships/image" Target="../media/image18.png"/><Relationship Id="rId2" Type="http://schemas.openxmlformats.org/officeDocument/2006/relationships/image" Target="../media/image13.png"/><Relationship Id="rId3" Type="http://schemas.openxmlformats.org/officeDocument/2006/relationships/image" Target="../media/image6.png"/><Relationship Id="rId4" Type="http://schemas.openxmlformats.org/officeDocument/2006/relationships/image" Target="../media/image17.png"/><Relationship Id="rId9" Type="http://schemas.openxmlformats.org/officeDocument/2006/relationships/image" Target="../media/image12.png"/><Relationship Id="rId26" Type="http://schemas.openxmlformats.org/officeDocument/2006/relationships/image" Target="../media/image22.png"/><Relationship Id="rId25" Type="http://schemas.openxmlformats.org/officeDocument/2006/relationships/image" Target="../media/image23.png"/><Relationship Id="rId28" Type="http://schemas.openxmlformats.org/officeDocument/2006/relationships/image" Target="../media/image26.png"/><Relationship Id="rId27" Type="http://schemas.openxmlformats.org/officeDocument/2006/relationships/image" Target="../media/image29.png"/><Relationship Id="rId5" Type="http://schemas.openxmlformats.org/officeDocument/2006/relationships/image" Target="../media/image10.png"/><Relationship Id="rId6" Type="http://schemas.openxmlformats.org/officeDocument/2006/relationships/image" Target="../media/image2.png"/><Relationship Id="rId29" Type="http://schemas.openxmlformats.org/officeDocument/2006/relationships/image" Target="../media/image25.png"/><Relationship Id="rId7" Type="http://schemas.openxmlformats.org/officeDocument/2006/relationships/image" Target="../media/image5.png"/><Relationship Id="rId8" Type="http://schemas.openxmlformats.org/officeDocument/2006/relationships/image" Target="../media/image8.png"/><Relationship Id="rId11" Type="http://schemas.openxmlformats.org/officeDocument/2006/relationships/image" Target="../media/image15.png"/><Relationship Id="rId10" Type="http://schemas.openxmlformats.org/officeDocument/2006/relationships/image" Target="../media/image1.png"/><Relationship Id="rId13" Type="http://schemas.openxmlformats.org/officeDocument/2006/relationships/image" Target="../media/image28.png"/><Relationship Id="rId12" Type="http://schemas.openxmlformats.org/officeDocument/2006/relationships/image" Target="../media/image3.png"/><Relationship Id="rId15" Type="http://schemas.openxmlformats.org/officeDocument/2006/relationships/image" Target="../media/image9.png"/><Relationship Id="rId14" Type="http://schemas.openxmlformats.org/officeDocument/2006/relationships/image" Target="../media/image20.png"/><Relationship Id="rId17" Type="http://schemas.openxmlformats.org/officeDocument/2006/relationships/image" Target="../media/image11.png"/><Relationship Id="rId16" Type="http://schemas.openxmlformats.org/officeDocument/2006/relationships/image" Target="../media/image4.png"/><Relationship Id="rId19" Type="http://schemas.openxmlformats.org/officeDocument/2006/relationships/image" Target="../media/image27.png"/><Relationship Id="rId1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16</xdr:row>
      <xdr:rowOff>180975</xdr:rowOff>
    </xdr:from>
    <xdr:ext cx="2000250" cy="200025"/>
    <xdr:pic>
      <xdr:nvPicPr>
        <xdr:cNvPr id="0" name="image1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4</xdr:row>
      <xdr:rowOff>9525</xdr:rowOff>
    </xdr:from>
    <xdr:ext cx="876300" cy="2000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8</xdr:row>
      <xdr:rowOff>0</xdr:rowOff>
    </xdr:from>
    <xdr:ext cx="8858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11</xdr:row>
      <xdr:rowOff>180975</xdr:rowOff>
    </xdr:from>
    <xdr:ext cx="885825" cy="190500"/>
    <xdr:pic>
      <xdr:nvPicPr>
        <xdr:cNvPr id="0" name="image1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24</xdr:row>
      <xdr:rowOff>9525</xdr:rowOff>
    </xdr:from>
    <xdr:ext cx="714375" cy="20955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27</xdr:row>
      <xdr:rowOff>180975</xdr:rowOff>
    </xdr:from>
    <xdr:ext cx="2190750" cy="19050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32</xdr:row>
      <xdr:rowOff>161925</xdr:rowOff>
    </xdr:from>
    <xdr:ext cx="1600200" cy="20955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39</xdr:row>
      <xdr:rowOff>152400</xdr:rowOff>
    </xdr:from>
    <xdr:ext cx="1571625" cy="22860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133350</xdr:rowOff>
    </xdr:from>
    <xdr:ext cx="1657350" cy="2381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47</xdr:row>
      <xdr:rowOff>180975</xdr:rowOff>
    </xdr:from>
    <xdr:ext cx="2095500" cy="21907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53</xdr:row>
      <xdr:rowOff>0</xdr:rowOff>
    </xdr:from>
    <xdr:ext cx="609600" cy="209550"/>
    <xdr:pic>
      <xdr:nvPicPr>
        <xdr:cNvPr id="0" name="image1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53</xdr:row>
      <xdr:rowOff>0</xdr:rowOff>
    </xdr:from>
    <xdr:ext cx="1238250" cy="190500"/>
    <xdr:pic>
      <xdr:nvPicPr>
        <xdr:cNvPr id="0" name="image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53</xdr:row>
      <xdr:rowOff>0</xdr:rowOff>
    </xdr:from>
    <xdr:ext cx="1352550" cy="190500"/>
    <xdr:pic>
      <xdr:nvPicPr>
        <xdr:cNvPr id="0" name="image2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53</xdr:row>
      <xdr:rowOff>0</xdr:rowOff>
    </xdr:from>
    <xdr:ext cx="1247775" cy="190500"/>
    <xdr:pic>
      <xdr:nvPicPr>
        <xdr:cNvPr id="0" name="image2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53</xdr:row>
      <xdr:rowOff>0</xdr:rowOff>
    </xdr:from>
    <xdr:ext cx="1285875" cy="200025"/>
    <xdr:pic>
      <xdr:nvPicPr>
        <xdr:cNvPr id="0" name="image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53</xdr:row>
      <xdr:rowOff>0</xdr:rowOff>
    </xdr:from>
    <xdr:ext cx="1400175" cy="200025"/>
    <xdr:pic>
      <xdr:nvPicPr>
        <xdr:cNvPr id="0" name="image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53</xdr:row>
      <xdr:rowOff>0</xdr:rowOff>
    </xdr:from>
    <xdr:ext cx="1238250" cy="171450"/>
    <xdr:pic>
      <xdr:nvPicPr>
        <xdr:cNvPr id="0" name="image1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56</xdr:row>
      <xdr:rowOff>200025</xdr:rowOff>
    </xdr:from>
    <xdr:ext cx="4419600" cy="180975"/>
    <xdr:pic>
      <xdr:nvPicPr>
        <xdr:cNvPr id="0" name="image1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61</xdr:row>
      <xdr:rowOff>161925</xdr:rowOff>
    </xdr:from>
    <xdr:ext cx="4391025" cy="209550"/>
    <xdr:pic>
      <xdr:nvPicPr>
        <xdr:cNvPr id="0" name="image2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771525</xdr:colOff>
      <xdr:row>70</xdr:row>
      <xdr:rowOff>0</xdr:rowOff>
    </xdr:from>
    <xdr:ext cx="1771650" cy="209550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77</xdr:row>
      <xdr:rowOff>9525</xdr:rowOff>
    </xdr:from>
    <xdr:ext cx="1962150" cy="209550"/>
    <xdr:pic>
      <xdr:nvPicPr>
        <xdr:cNvPr id="0" name="image24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86</xdr:row>
      <xdr:rowOff>19050</xdr:rowOff>
    </xdr:from>
    <xdr:ext cx="2371725" cy="180975"/>
    <xdr:pic>
      <xdr:nvPicPr>
        <xdr:cNvPr id="0" name="image7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95</xdr:row>
      <xdr:rowOff>152400</xdr:rowOff>
    </xdr:from>
    <xdr:ext cx="1905000" cy="247650"/>
    <xdr:pic>
      <xdr:nvPicPr>
        <xdr:cNvPr id="0" name="image14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800100</xdr:colOff>
      <xdr:row>102</xdr:row>
      <xdr:rowOff>161925</xdr:rowOff>
    </xdr:from>
    <xdr:ext cx="2000250" cy="219075"/>
    <xdr:pic>
      <xdr:nvPicPr>
        <xdr:cNvPr id="0" name="image1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111</xdr:row>
      <xdr:rowOff>0</xdr:rowOff>
    </xdr:from>
    <xdr:ext cx="1638300" cy="219075"/>
    <xdr:pic>
      <xdr:nvPicPr>
        <xdr:cNvPr id="0" name="image23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800100</xdr:colOff>
      <xdr:row>124</xdr:row>
      <xdr:rowOff>161925</xdr:rowOff>
    </xdr:from>
    <xdr:ext cx="2466975" cy="228600"/>
    <xdr:pic>
      <xdr:nvPicPr>
        <xdr:cNvPr id="0" name="image2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762000</xdr:colOff>
      <xdr:row>142</xdr:row>
      <xdr:rowOff>0</xdr:rowOff>
    </xdr:from>
    <xdr:ext cx="2609850" cy="180975"/>
    <xdr:pic>
      <xdr:nvPicPr>
        <xdr:cNvPr id="0" name="image29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148</xdr:row>
      <xdr:rowOff>190500</xdr:rowOff>
    </xdr:from>
    <xdr:ext cx="2609850" cy="180975"/>
    <xdr:pic>
      <xdr:nvPicPr>
        <xdr:cNvPr id="0" name="image29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1143000</xdr:colOff>
      <xdr:row>155</xdr:row>
      <xdr:rowOff>123825</xdr:rowOff>
    </xdr:from>
    <xdr:ext cx="1914525" cy="209550"/>
    <xdr:pic>
      <xdr:nvPicPr>
        <xdr:cNvPr id="0" name="image26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466725" cy="180975"/>
    <xdr:pic>
      <xdr:nvPicPr>
        <xdr:cNvPr id="0" name="image2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1" sheet="Pivot and data"/>
  </cacheSource>
  <cacheFields>
    <cacheField name="Branch" numFmtId="0">
      <sharedItems>
        <s v="Manila"/>
        <s v="Bulacan"/>
        <s v="Pampanga"/>
        <s v="Batangas"/>
        <s v="Cavite"/>
      </sharedItems>
    </cacheField>
    <cacheField name="Sales Person" numFmtId="0">
      <sharedItems>
        <s v="Leonardo Dicaprio"/>
        <s v="Dwayne Johnson"/>
        <s v="Brad Pitt"/>
        <s v="Jennifer Aniston"/>
        <s v="Johny Depp"/>
        <s v="Tom Cruise"/>
        <s v="Angelina Jolie"/>
        <s v="Mel Gibson"/>
        <s v="Taylor Swift"/>
        <s v="Mariah Carey"/>
      </sharedItems>
    </cacheField>
    <cacheField name="January" numFmtId="165">
      <sharedItems containsSemiMixedTypes="0" containsString="0" containsNumber="1" containsInteger="1">
        <n v="1000.0"/>
        <n v="2900.0"/>
        <n v="4500.0"/>
        <n v="2600.0"/>
        <n v="3800.0"/>
        <n v="5400.0"/>
      </sharedItems>
    </cacheField>
    <cacheField name="February" numFmtId="165">
      <sharedItems containsSemiMixedTypes="0" containsString="0" containsNumber="1" containsInteger="1">
        <n v="2500.0"/>
        <n v="5500.0"/>
        <n v="5400.0"/>
        <n v="6000.0"/>
        <n v="1700.0"/>
        <n v="2600.0"/>
        <n v="3800.0"/>
        <n v="4600.0"/>
        <n v="2900.0"/>
      </sharedItems>
    </cacheField>
    <cacheField name="March" numFmtId="165">
      <sharedItems containsSemiMixedTypes="0" containsString="0" containsNumber="1" containsInteger="1">
        <n v="4500.0"/>
        <n v="3700.0"/>
        <n v="6000.0"/>
        <n v="3200.0"/>
        <n v="1000.0"/>
        <n v="1700.0"/>
        <n v="5500.0"/>
      </sharedItems>
    </cacheField>
    <cacheField name="April" numFmtId="165">
      <sharedItems containsSemiMixedTypes="0" containsString="0" containsNumber="1" containsInteger="1">
        <n v="5500.0"/>
        <n v="4600.0"/>
        <n v="1700.0"/>
        <n v="4500.0"/>
        <n v="2500.0"/>
        <n v="3800.0"/>
        <n v="5400.0"/>
      </sharedItems>
    </cacheField>
    <cacheField name="May" numFmtId="165">
      <sharedItems containsSemiMixedTypes="0" containsString="0" containsNumber="1" containsInteger="1">
        <n v="3200.0"/>
        <n v="3700.0"/>
        <n v="4500.0"/>
        <n v="2500.0"/>
        <n v="1800.0"/>
        <n v="5500.0"/>
        <n v="3800.0"/>
        <n v="4600.0"/>
      </sharedItems>
    </cacheField>
    <cacheField name="June" numFmtId="165">
      <sharedItems containsSemiMixedTypes="0" containsString="0" containsNumber="1" containsInteger="1">
        <n v="1800.0"/>
        <n v="5500.0"/>
        <n v="6000.0"/>
        <n v="1700.0"/>
        <n v="2900.0"/>
        <n v="5400.0"/>
      </sharedItems>
    </cacheField>
    <cacheField name="July" numFmtId="165">
      <sharedItems containsSemiMixedTypes="0" containsString="0" containsNumber="1" containsInteger="1">
        <n v="2600.0"/>
        <n v="4800.0"/>
        <n v="1000.0"/>
        <n v="4500.0"/>
        <n v="6000.0"/>
        <n v="1700.0"/>
        <n v="1800.0"/>
      </sharedItems>
    </cacheField>
    <cacheField name="August" numFmtId="165">
      <sharedItems containsSemiMixedTypes="0" containsString="0" containsNumber="1" containsInteger="1">
        <n v="6000.0"/>
        <n v="5400.0"/>
        <n v="3200.0"/>
        <n v="2500.0"/>
        <n v="1800.0"/>
        <n v="3800.0"/>
        <n v="3700.0"/>
        <n v="2900.0"/>
      </sharedItems>
    </cacheField>
    <cacheField name="September" numFmtId="165">
      <sharedItems containsSemiMixedTypes="0" containsString="0" containsNumber="1" containsInteger="1">
        <n v="1700.0"/>
        <n v="4800.0"/>
        <n v="3200.0"/>
        <n v="2900.0"/>
        <n v="1800.0"/>
        <n v="2500.0"/>
        <n v="5500.0"/>
        <n v="2600.0"/>
        <n v="4500.0"/>
      </sharedItems>
    </cacheField>
    <cacheField name="October" numFmtId="165">
      <sharedItems containsSemiMixedTypes="0" containsString="0" containsNumber="1" containsInteger="1">
        <n v="3800.0"/>
        <n v="5400.0"/>
        <n v="1000.0"/>
        <n v="1800.0"/>
        <n v="6000.0"/>
        <n v="1700.0"/>
        <n v="3200.0"/>
        <n v="4800.0"/>
      </sharedItems>
    </cacheField>
    <cacheField name="November" numFmtId="165">
      <sharedItems containsSemiMixedTypes="0" containsString="0" containsNumber="1" containsInteger="1">
        <n v="5400.0"/>
        <n v="6000.0"/>
        <n v="1800.0"/>
        <n v="5500.0"/>
        <n v="3800.0"/>
        <n v="3200.0"/>
        <n v="2900.0"/>
      </sharedItems>
    </cacheField>
    <cacheField name="December" numFmtId="165">
      <sharedItems containsSemiMixedTypes="0" containsString="0" containsNumber="1" containsInteger="1">
        <n v="6000.0"/>
        <n v="2500.0"/>
        <n v="1800.0"/>
        <n v="1000.0"/>
        <n v="5500.0"/>
        <n v="5400.0"/>
        <n v="4500.0"/>
        <n v="4800.0"/>
      </sharedItems>
    </cacheField>
    <cacheField name="Total Sales" numFmtId="165">
      <sharedItems containsSemiMixedTypes="0" containsString="0" containsNumber="1" containsInteger="1">
        <n v="44000.0"/>
        <n v="54800.0"/>
        <n v="40100.0"/>
        <n v="39000.0"/>
        <n v="32500.0"/>
        <n v="41500.0"/>
        <n v="37300.0"/>
        <n v="54600.0"/>
        <n v="41100.0"/>
        <n v="432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and data" cacheId="0" dataCaption="" compact="0" compactData="0">
  <location ref="B17:H29" firstHeaderRow="0" firstDataRow="1" firstDataCol="1"/>
  <pivotFields>
    <pivotField name="Branch" axis="axisCol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es Person" axis="axisRow" compact="0" outline="0" multipleItemSelectionAllowed="1" showAll="0" sortType="ascending">
      <items>
        <item x="6"/>
        <item x="2"/>
        <item x="1"/>
        <item x="3"/>
        <item x="4"/>
        <item x="0"/>
        <item x="9"/>
        <item x="7"/>
        <item x="8"/>
        <item x="5"/>
        <item t="default"/>
      </items>
    </pivotField>
    <pivotField name="January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ebruar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ch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pril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June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uly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ugu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ptemb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ctob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vember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cemb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0"/>
  </colFields>
  <dataFields>
    <dataField name="Sum of Total Sales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43"/>
    <col customWidth="1" min="2" max="2" width="8.71"/>
    <col customWidth="1" min="3" max="3" width="14.86"/>
    <col customWidth="1" min="4" max="4" width="17.29"/>
    <col customWidth="1" min="5" max="5" width="8.71"/>
    <col customWidth="1" min="6" max="6" width="18.57"/>
    <col customWidth="1" min="7" max="7" width="17.29"/>
    <col customWidth="1" min="8" max="8" width="26.71"/>
    <col customWidth="1" min="9" max="9" width="8.71"/>
    <col customWidth="1" min="10" max="10" width="26.71"/>
    <col customWidth="1" min="11" max="26" width="8.71"/>
  </cols>
  <sheetData>
    <row r="1" ht="14.25" customHeight="1">
      <c r="A1" s="1" t="s">
        <v>0</v>
      </c>
      <c r="H1" s="2"/>
      <c r="J1" s="2"/>
    </row>
    <row r="2" ht="14.25" customHeight="1">
      <c r="H2" s="3" t="s">
        <v>1</v>
      </c>
      <c r="I2" s="4"/>
      <c r="J2" s="3" t="s">
        <v>2</v>
      </c>
    </row>
    <row r="3" ht="14.25" customHeight="1">
      <c r="A3" s="5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B4" s="4" t="s">
        <v>4</v>
      </c>
    </row>
    <row r="5" ht="14.25" customHeight="1">
      <c r="C5" s="4" t="s">
        <v>5</v>
      </c>
    </row>
    <row r="6" ht="14.25" customHeight="1">
      <c r="C6" s="7" t="s">
        <v>6</v>
      </c>
    </row>
    <row r="7" ht="14.25" customHeight="1">
      <c r="D7" s="8" t="s">
        <v>7</v>
      </c>
      <c r="H7" s="9" t="str">
        <f>UPPER(D7)</f>
        <v>BRUNO MARSS</v>
      </c>
      <c r="J7" s="10"/>
    </row>
    <row r="8" ht="14.25" customHeight="1"/>
    <row r="9" ht="14.25" customHeight="1">
      <c r="C9" s="4" t="s">
        <v>8</v>
      </c>
    </row>
    <row r="10" ht="14.25" customHeight="1">
      <c r="C10" s="7" t="s">
        <v>6</v>
      </c>
    </row>
    <row r="11" ht="14.25" customHeight="1">
      <c r="D11" s="7" t="s">
        <v>9</v>
      </c>
      <c r="H11" s="9" t="str">
        <f>LOWER(D11)</f>
        <v>bruno mars</v>
      </c>
      <c r="J11" s="10"/>
    </row>
    <row r="12" ht="14.25" customHeight="1"/>
    <row r="13" ht="14.25" customHeight="1">
      <c r="C13" s="4" t="s">
        <v>10</v>
      </c>
    </row>
    <row r="14" ht="14.25" customHeight="1">
      <c r="C14" s="7" t="s">
        <v>6</v>
      </c>
    </row>
    <row r="15" ht="14.25" customHeight="1">
      <c r="D15" s="7" t="s">
        <v>9</v>
      </c>
      <c r="H15" s="9" t="str">
        <f>PROPER(D15)</f>
        <v>Bruno Mars</v>
      </c>
      <c r="J15" s="10"/>
    </row>
    <row r="16" ht="14.25" customHeight="1"/>
    <row r="17" ht="14.25" customHeight="1">
      <c r="B17" s="4" t="s">
        <v>11</v>
      </c>
      <c r="H17" s="2"/>
      <c r="J17" s="2"/>
    </row>
    <row r="18" ht="14.25" customHeight="1">
      <c r="C18" s="4" t="s">
        <v>12</v>
      </c>
    </row>
    <row r="19" ht="14.25" customHeight="1">
      <c r="C19" s="7" t="s">
        <v>6</v>
      </c>
      <c r="F19" s="7" t="s">
        <v>13</v>
      </c>
    </row>
    <row r="20" ht="14.25" customHeight="1">
      <c r="C20" s="7" t="s">
        <v>14</v>
      </c>
      <c r="D20" s="7" t="s">
        <v>15</v>
      </c>
      <c r="H20" s="9" t="str">
        <f>CONCATENATE(C20,D20)</f>
        <v>SALES TEAM</v>
      </c>
      <c r="J20" s="10"/>
    </row>
    <row r="21" ht="14.25" customHeight="1">
      <c r="C21" s="7" t="s">
        <v>16</v>
      </c>
      <c r="D21" s="7" t="s">
        <v>15</v>
      </c>
      <c r="F21" s="11" t="s">
        <v>17</v>
      </c>
      <c r="H21" s="9" t="str">
        <f>CONCATENATE(C21," ",D21)</f>
        <v>HR TEAM</v>
      </c>
      <c r="J21" s="10"/>
    </row>
    <row r="22" ht="14.25" customHeight="1">
      <c r="C22" s="7" t="s">
        <v>18</v>
      </c>
      <c r="D22" s="7" t="s">
        <v>15</v>
      </c>
      <c r="F22" s="11" t="s">
        <v>19</v>
      </c>
      <c r="H22" s="9" t="str">
        <f>CONCATENATE(C22,"-",D22)</f>
        <v>SALES-TEAM</v>
      </c>
      <c r="J22" s="10"/>
    </row>
    <row r="23" ht="14.25" customHeight="1">
      <c r="C23" s="7" t="s">
        <v>16</v>
      </c>
      <c r="D23" s="7" t="s">
        <v>15</v>
      </c>
      <c r="F23" s="11" t="s">
        <v>20</v>
      </c>
      <c r="H23" s="9" t="str">
        <f>C23&amp;" "&amp;D23</f>
        <v>HR TEAM</v>
      </c>
      <c r="J23" s="10"/>
    </row>
    <row r="24" ht="14.25" customHeight="1"/>
    <row r="25" ht="14.25" customHeight="1">
      <c r="C25" s="4" t="s">
        <v>21</v>
      </c>
    </row>
    <row r="26" ht="14.25" customHeight="1">
      <c r="C26" s="7" t="s">
        <v>6</v>
      </c>
    </row>
    <row r="27" ht="14.25" customHeight="1">
      <c r="C27" s="7" t="s">
        <v>22</v>
      </c>
      <c r="H27" s="12">
        <f>LEN(C27)</f>
        <v>19</v>
      </c>
      <c r="J27" s="13"/>
    </row>
    <row r="28" ht="14.25" customHeight="1"/>
    <row r="29" ht="14.25" customHeight="1">
      <c r="C29" s="4" t="s">
        <v>23</v>
      </c>
    </row>
    <row r="30" ht="14.25" customHeight="1">
      <c r="C30" s="7" t="s">
        <v>6</v>
      </c>
      <c r="F30" s="7" t="s">
        <v>24</v>
      </c>
    </row>
    <row r="31" ht="14.25" customHeight="1">
      <c r="C31" s="7" t="s">
        <v>22</v>
      </c>
      <c r="F31" s="2" t="s">
        <v>25</v>
      </c>
      <c r="H31" s="12">
        <f>FIND("k",C31,1)</f>
        <v>3</v>
      </c>
      <c r="J31" s="13"/>
    </row>
    <row r="32" ht="14.25" customHeight="1">
      <c r="C32" s="7" t="s">
        <v>22</v>
      </c>
      <c r="F32" s="2" t="s">
        <v>26</v>
      </c>
      <c r="H32" s="12">
        <f>FIND(F32,C32,3)</f>
        <v>6</v>
      </c>
      <c r="J32" s="13"/>
    </row>
    <row r="33" ht="14.25" customHeight="1"/>
    <row r="34" ht="14.25" customHeight="1">
      <c r="C34" s="4" t="s">
        <v>27</v>
      </c>
    </row>
    <row r="35" ht="14.25" customHeight="1">
      <c r="C35" s="7" t="s">
        <v>6</v>
      </c>
      <c r="F35" s="7" t="s">
        <v>28</v>
      </c>
    </row>
    <row r="36" ht="14.25" customHeight="1">
      <c r="C36" s="14">
        <v>45127.0</v>
      </c>
      <c r="F36" s="7" t="s">
        <v>29</v>
      </c>
      <c r="H36" s="12" t="str">
        <f>TEXT(C36,"MM/DD/YYYY")</f>
        <v>07/20/2023</v>
      </c>
      <c r="J36" s="13"/>
    </row>
    <row r="37" ht="14.25" customHeight="1">
      <c r="C37" s="14">
        <v>45127.0</v>
      </c>
      <c r="F37" s="7" t="s">
        <v>30</v>
      </c>
      <c r="H37" s="12" t="str">
        <f>TEXT(C37,"DDDD")</f>
        <v>Thursday</v>
      </c>
      <c r="J37" s="13"/>
    </row>
    <row r="38" ht="14.25" customHeight="1">
      <c r="C38" s="15">
        <v>0.3216898148148148</v>
      </c>
      <c r="F38" s="7" t="s">
        <v>31</v>
      </c>
      <c r="H38" s="12" t="str">
        <f>TEXT(C38,"HH:MM AM/PM")</f>
        <v>07:43 am</v>
      </c>
      <c r="J38" s="13"/>
    </row>
    <row r="39" ht="14.25" customHeight="1"/>
    <row r="40" ht="14.25" customHeight="1">
      <c r="B40" s="4" t="s">
        <v>32</v>
      </c>
    </row>
    <row r="41" ht="14.25" customHeight="1">
      <c r="C41" s="4" t="s">
        <v>33</v>
      </c>
    </row>
    <row r="42" ht="14.25" customHeight="1">
      <c r="C42" s="7" t="s">
        <v>6</v>
      </c>
      <c r="F42" s="7" t="s">
        <v>34</v>
      </c>
    </row>
    <row r="43" ht="14.25" customHeight="1">
      <c r="C43" s="7" t="s">
        <v>35</v>
      </c>
      <c r="F43" s="2" t="s">
        <v>36</v>
      </c>
      <c r="H43" s="12" t="str">
        <f>LEFT(C43,4)</f>
        <v>Boys</v>
      </c>
      <c r="J43" s="13"/>
    </row>
    <row r="44" ht="14.25" customHeight="1"/>
    <row r="45" ht="14.25" customHeight="1">
      <c r="C45" s="4" t="s">
        <v>37</v>
      </c>
    </row>
    <row r="46" ht="14.25" customHeight="1">
      <c r="C46" s="7" t="s">
        <v>6</v>
      </c>
      <c r="F46" s="7" t="s">
        <v>34</v>
      </c>
    </row>
    <row r="47" ht="14.25" customHeight="1">
      <c r="C47" s="7" t="s">
        <v>35</v>
      </c>
      <c r="F47" s="2" t="s">
        <v>38</v>
      </c>
      <c r="H47" s="12" t="str">
        <f>RIGHT(C47,7)</f>
        <v>Flowers</v>
      </c>
      <c r="J47" s="13"/>
    </row>
    <row r="48" ht="14.25" customHeight="1"/>
    <row r="49" ht="14.25" customHeight="1">
      <c r="C49" s="4" t="s">
        <v>39</v>
      </c>
    </row>
    <row r="50" ht="14.25" customHeight="1">
      <c r="C50" s="7" t="s">
        <v>6</v>
      </c>
      <c r="F50" s="7" t="s">
        <v>34</v>
      </c>
    </row>
    <row r="51" ht="14.25" customHeight="1">
      <c r="C51" s="7" t="s">
        <v>35</v>
      </c>
      <c r="F51" s="2" t="s">
        <v>40</v>
      </c>
      <c r="H51" s="12" t="str">
        <f>MID(C51,6,4)</f>
        <v>Over</v>
      </c>
      <c r="J51" s="13"/>
    </row>
    <row r="52" ht="14.25" customHeight="1"/>
    <row r="53" ht="14.25" customHeight="1"/>
    <row r="54" ht="14.25" customHeight="1">
      <c r="A54" s="5" t="s">
        <v>41</v>
      </c>
      <c r="E54" s="7"/>
    </row>
    <row r="55" ht="14.25" customHeight="1">
      <c r="C55" s="11" t="s">
        <v>42</v>
      </c>
    </row>
    <row r="56" ht="14.25" customHeight="1"/>
    <row r="57" ht="14.25" customHeight="1">
      <c r="A57" s="5" t="s">
        <v>43</v>
      </c>
    </row>
    <row r="58" ht="14.25" customHeight="1">
      <c r="B58" s="4" t="s">
        <v>44</v>
      </c>
    </row>
    <row r="59" ht="14.25" customHeight="1">
      <c r="C59" s="7" t="s">
        <v>6</v>
      </c>
      <c r="F59" s="7" t="s">
        <v>45</v>
      </c>
    </row>
    <row r="60" ht="14.25" customHeight="1">
      <c r="C60" s="4" t="s">
        <v>46</v>
      </c>
      <c r="D60" s="7" t="s">
        <v>47</v>
      </c>
      <c r="F60" s="7" t="s">
        <v>48</v>
      </c>
      <c r="H60" s="16">
        <f>VLOOKUP(D60,'Pivot and data'!B:M,12,0)</f>
        <v>5500</v>
      </c>
      <c r="J60" s="17"/>
    </row>
    <row r="61" ht="14.25" customHeight="1">
      <c r="C61" s="4" t="s">
        <v>46</v>
      </c>
      <c r="D61" s="7" t="s">
        <v>49</v>
      </c>
      <c r="F61" s="7" t="s">
        <v>50</v>
      </c>
      <c r="H61" s="16">
        <f>VLOOKUP(D61,'Pivot and data'!B:O,8,0)</f>
        <v>2600</v>
      </c>
      <c r="J61" s="17"/>
    </row>
    <row r="62" ht="14.25" customHeight="1"/>
    <row r="63" ht="14.25" customHeight="1">
      <c r="B63" s="4" t="s">
        <v>51</v>
      </c>
    </row>
    <row r="64" ht="14.25" customHeight="1">
      <c r="C64" s="7" t="s">
        <v>6</v>
      </c>
    </row>
    <row r="65" ht="14.25" customHeight="1">
      <c r="C65" s="4" t="s">
        <v>52</v>
      </c>
      <c r="D65" s="7" t="s">
        <v>53</v>
      </c>
      <c r="F65" s="11" t="s">
        <v>54</v>
      </c>
      <c r="H65" s="16">
        <f>HLOOKUP(D65,'Pivot and data'!1:12,12,0)</f>
        <v>38800</v>
      </c>
      <c r="J65" s="17"/>
    </row>
    <row r="66" ht="14.25" customHeight="1">
      <c r="C66" s="4" t="s">
        <v>52</v>
      </c>
      <c r="D66" s="7" t="s">
        <v>55</v>
      </c>
      <c r="F66" s="11" t="s">
        <v>54</v>
      </c>
      <c r="H66" s="16">
        <f>HLOOKUP(D66,'Pivot and data'!1:12,12,0)</f>
        <v>32700</v>
      </c>
      <c r="J66" s="17"/>
    </row>
    <row r="67" ht="14.25" customHeight="1"/>
    <row r="68" ht="14.25" customHeight="1"/>
    <row r="69" ht="14.25" customHeight="1">
      <c r="A69" s="5" t="s">
        <v>56</v>
      </c>
    </row>
    <row r="70" ht="14.25" customHeight="1">
      <c r="B70" s="4" t="s">
        <v>57</v>
      </c>
    </row>
    <row r="71" ht="14.25" customHeight="1">
      <c r="C71" s="4" t="s">
        <v>58</v>
      </c>
    </row>
    <row r="72" ht="14.25" customHeight="1">
      <c r="C72" s="7" t="s">
        <v>6</v>
      </c>
    </row>
    <row r="73" ht="14.25" customHeight="1">
      <c r="C73" s="18">
        <v>550.0</v>
      </c>
      <c r="D73" s="19">
        <v>35.0</v>
      </c>
      <c r="F73" s="7" t="s">
        <v>59</v>
      </c>
      <c r="H73" s="20">
        <f>SUM(C73:C76)</f>
        <v>2280</v>
      </c>
      <c r="J73" s="17"/>
    </row>
    <row r="74" ht="14.25" customHeight="1">
      <c r="C74" s="21">
        <v>690.0</v>
      </c>
      <c r="D74" s="22">
        <v>47.0</v>
      </c>
    </row>
    <row r="75" ht="14.25" customHeight="1">
      <c r="C75" s="21">
        <v>700.0</v>
      </c>
      <c r="D75" s="22">
        <v>28.0</v>
      </c>
      <c r="F75" s="7" t="s">
        <v>60</v>
      </c>
      <c r="H75" s="12">
        <f>SUM(D73:D76)</f>
        <v>149</v>
      </c>
      <c r="J75" s="13"/>
    </row>
    <row r="76" ht="14.25" customHeight="1">
      <c r="C76" s="23">
        <v>340.0</v>
      </c>
      <c r="D76" s="24">
        <v>39.0</v>
      </c>
    </row>
    <row r="77" ht="14.25" customHeight="1"/>
    <row r="78" ht="14.25" customHeight="1">
      <c r="C78" s="4" t="s">
        <v>61</v>
      </c>
    </row>
    <row r="79" ht="14.25" customHeight="1">
      <c r="C79" s="7" t="s">
        <v>6</v>
      </c>
    </row>
    <row r="80" ht="14.25" customHeight="1">
      <c r="C80" s="4" t="s">
        <v>62</v>
      </c>
      <c r="D80" s="4"/>
      <c r="F80" s="25" t="s">
        <v>63</v>
      </c>
    </row>
    <row r="81" ht="14.25" customHeight="1">
      <c r="C81" s="7" t="s">
        <v>64</v>
      </c>
      <c r="F81" s="7" t="s">
        <v>65</v>
      </c>
      <c r="H81" s="20">
        <f>SUMIF('Pivot and data'!A:A,Functions!C81,'Pivot and data'!C:C)</f>
        <v>3900</v>
      </c>
      <c r="I81" s="26"/>
      <c r="J81" s="17"/>
    </row>
    <row r="82" ht="14.25" customHeight="1">
      <c r="C82" s="7" t="s">
        <v>66</v>
      </c>
      <c r="F82" s="7" t="s">
        <v>67</v>
      </c>
      <c r="H82" s="20">
        <f>SUMIF('Pivot and data'!A:A,Functions!C82,'Pivot and data'!F:F)</f>
        <v>6200</v>
      </c>
      <c r="I82" s="26"/>
      <c r="J82" s="17"/>
    </row>
    <row r="83" ht="14.25" customHeight="1">
      <c r="C83" s="7" t="s">
        <v>68</v>
      </c>
      <c r="F83" s="7" t="s">
        <v>53</v>
      </c>
      <c r="H83" s="20">
        <f>SUMIF('Pivot and data'!A:A,Functions!C83,'Pivot and data'!H:H)</f>
        <v>8900</v>
      </c>
      <c r="I83" s="26"/>
      <c r="J83" s="17"/>
    </row>
    <row r="84" ht="14.25" customHeight="1">
      <c r="C84" s="7" t="s">
        <v>69</v>
      </c>
      <c r="F84" s="7" t="s">
        <v>70</v>
      </c>
      <c r="H84" s="20">
        <f>SUMIF('Pivot and data'!A:A,Functions!C84,'Pivot and data'!J:J)</f>
        <v>9800</v>
      </c>
      <c r="I84" s="26"/>
      <c r="J84" s="17"/>
    </row>
    <row r="85" ht="14.25" customHeight="1">
      <c r="C85" s="7" t="s">
        <v>71</v>
      </c>
      <c r="F85" s="7" t="s">
        <v>72</v>
      </c>
      <c r="H85" s="20">
        <f>SUMIF('Pivot and data'!A:A,Functions!C85,'Pivot and data'!L:L)</f>
        <v>6500</v>
      </c>
      <c r="I85" s="26"/>
      <c r="J85" s="17"/>
    </row>
    <row r="86" ht="14.25" customHeight="1"/>
    <row r="87" ht="14.25" customHeight="1">
      <c r="C87" s="4" t="s">
        <v>73</v>
      </c>
    </row>
    <row r="88" ht="14.25" customHeight="1">
      <c r="C88" s="7" t="s">
        <v>6</v>
      </c>
    </row>
    <row r="89" ht="14.25" customHeight="1">
      <c r="C89" s="4" t="s">
        <v>62</v>
      </c>
      <c r="D89" s="4" t="s">
        <v>74</v>
      </c>
      <c r="F89" s="25" t="s">
        <v>63</v>
      </c>
    </row>
    <row r="90" ht="14.25" customHeight="1">
      <c r="C90" s="7" t="s">
        <v>64</v>
      </c>
      <c r="D90" s="7" t="s">
        <v>75</v>
      </c>
      <c r="F90" s="7" t="s">
        <v>67</v>
      </c>
      <c r="H90" s="20">
        <f>SUMIFS('Pivot and data'!F:F,'Pivot and data'!A:A,Functions!C90,'Pivot and data'!B:B,Functions!D90)</f>
        <v>4600</v>
      </c>
      <c r="I90" s="26"/>
      <c r="J90" s="17"/>
    </row>
    <row r="91" ht="14.25" customHeight="1">
      <c r="C91" s="7" t="s">
        <v>66</v>
      </c>
      <c r="D91" s="7" t="s">
        <v>76</v>
      </c>
      <c r="F91" s="7" t="s">
        <v>77</v>
      </c>
      <c r="H91" s="20">
        <f>SUMIFS('Pivot and data'!N:N,'Pivot and data'!A:A,Functions!C91,'Pivot and data'!B:B,'Pivot and data'!B4)</f>
        <v>1800</v>
      </c>
      <c r="I91" s="26"/>
      <c r="J91" s="17"/>
    </row>
    <row r="92" ht="14.25" customHeight="1">
      <c r="C92" s="7" t="s">
        <v>68</v>
      </c>
      <c r="D92" s="7" t="s">
        <v>78</v>
      </c>
      <c r="F92" s="7" t="s">
        <v>65</v>
      </c>
      <c r="H92" s="20">
        <f>SUMIFS('Pivot and data'!C:C,'Pivot and data'!A:A,Functions!C92,'Pivot and data'!B:B,Functions!D92)</f>
        <v>3800</v>
      </c>
      <c r="I92" s="26"/>
      <c r="J92" s="17"/>
    </row>
    <row r="93" ht="14.25" customHeight="1">
      <c r="C93" s="7" t="s">
        <v>69</v>
      </c>
      <c r="D93" s="7" t="s">
        <v>49</v>
      </c>
      <c r="F93" s="7" t="s">
        <v>53</v>
      </c>
      <c r="H93" s="20">
        <f>SUMIFS('Pivot and data'!H:H,'Pivot and data'!A:A,Functions!C93,'Pivot and data'!B:B,Functions!D93)</f>
        <v>5400</v>
      </c>
      <c r="I93" s="26"/>
      <c r="J93" s="17"/>
    </row>
    <row r="94" ht="14.25" customHeight="1">
      <c r="C94" s="7" t="s">
        <v>71</v>
      </c>
      <c r="D94" s="7" t="s">
        <v>79</v>
      </c>
      <c r="F94" s="7" t="s">
        <v>72</v>
      </c>
      <c r="H94" s="20">
        <f>SUMIFS('Pivot and data'!L:L,'Pivot and data'!A:A,Functions!C94,'Pivot and data'!B:B,Functions!D94)</f>
        <v>1700</v>
      </c>
      <c r="I94" s="26"/>
      <c r="J94" s="17"/>
    </row>
    <row r="95" ht="14.25" customHeight="1"/>
    <row r="96" ht="14.25" customHeight="1">
      <c r="B96" s="4" t="s">
        <v>80</v>
      </c>
    </row>
    <row r="97" ht="14.25" customHeight="1">
      <c r="C97" s="4" t="s">
        <v>81</v>
      </c>
    </row>
    <row r="98" ht="14.25" customHeight="1">
      <c r="C98" s="7" t="s">
        <v>6</v>
      </c>
    </row>
    <row r="99" ht="14.25" customHeight="1">
      <c r="C99" s="18">
        <v>550.0</v>
      </c>
      <c r="D99" s="27">
        <v>35.0</v>
      </c>
      <c r="F99" s="7" t="s">
        <v>59</v>
      </c>
      <c r="H99" s="12">
        <f>COUNT(C99:C102)</f>
        <v>4</v>
      </c>
      <c r="I99" s="2"/>
      <c r="J99" s="13"/>
    </row>
    <row r="100" ht="14.25" customHeight="1">
      <c r="C100" s="21">
        <v>690.0</v>
      </c>
      <c r="D100" s="28" t="s">
        <v>82</v>
      </c>
      <c r="H100" s="2"/>
      <c r="I100" s="2"/>
      <c r="J100" s="2"/>
    </row>
    <row r="101" ht="14.25" customHeight="1">
      <c r="C101" s="21">
        <v>700.0</v>
      </c>
      <c r="D101" s="28">
        <v>28.0</v>
      </c>
      <c r="F101" s="7" t="s">
        <v>60</v>
      </c>
      <c r="H101" s="12">
        <f>COUNT(D99:D102)</f>
        <v>3</v>
      </c>
      <c r="I101" s="2"/>
      <c r="J101" s="13"/>
    </row>
    <row r="102" ht="14.25" customHeight="1">
      <c r="C102" s="23">
        <v>340.0</v>
      </c>
      <c r="D102" s="29">
        <v>39.0</v>
      </c>
      <c r="H102" s="2"/>
      <c r="I102" s="2"/>
      <c r="J102" s="2"/>
    </row>
    <row r="103" ht="14.25" customHeight="1">
      <c r="H103" s="2"/>
      <c r="I103" s="2"/>
      <c r="J103" s="2"/>
    </row>
    <row r="104" ht="14.25" customHeight="1">
      <c r="C104" s="4" t="s">
        <v>83</v>
      </c>
      <c r="H104" s="2"/>
      <c r="I104" s="2"/>
      <c r="J104" s="2"/>
    </row>
    <row r="105" ht="14.25" customHeight="1">
      <c r="C105" s="7" t="s">
        <v>6</v>
      </c>
    </row>
    <row r="106" ht="14.25" customHeight="1">
      <c r="C106" s="18">
        <v>550.0</v>
      </c>
      <c r="D106" s="27">
        <v>35.0</v>
      </c>
      <c r="F106" s="7" t="s">
        <v>59</v>
      </c>
      <c r="H106" s="12">
        <f>COUNTA(C106:C110)</f>
        <v>4</v>
      </c>
      <c r="I106" s="2"/>
      <c r="J106" s="13"/>
    </row>
    <row r="107" ht="14.25" customHeight="1">
      <c r="C107" s="21">
        <v>690.0</v>
      </c>
      <c r="D107" s="28" t="s">
        <v>82</v>
      </c>
      <c r="H107" s="2"/>
      <c r="I107" s="2"/>
      <c r="J107" s="2"/>
    </row>
    <row r="108" ht="14.25" customHeight="1">
      <c r="C108" s="21">
        <v>700.0</v>
      </c>
      <c r="D108" s="28">
        <v>28.0</v>
      </c>
      <c r="F108" s="7" t="s">
        <v>60</v>
      </c>
      <c r="H108" s="12">
        <f>COUNTA(D106:D110)</f>
        <v>5</v>
      </c>
      <c r="I108" s="2"/>
      <c r="J108" s="13"/>
    </row>
    <row r="109" ht="14.25" customHeight="1">
      <c r="C109" s="21"/>
      <c r="D109" s="28" t="s">
        <v>84</v>
      </c>
      <c r="H109" s="2"/>
      <c r="I109" s="2"/>
      <c r="J109" s="2"/>
    </row>
    <row r="110" ht="14.25" customHeight="1">
      <c r="C110" s="23">
        <v>340.0</v>
      </c>
      <c r="D110" s="29" t="s">
        <v>85</v>
      </c>
      <c r="H110" s="2"/>
      <c r="I110" s="2"/>
      <c r="J110" s="2"/>
    </row>
    <row r="111" ht="14.25" customHeight="1">
      <c r="H111" s="2"/>
      <c r="I111" s="2"/>
      <c r="J111" s="2"/>
    </row>
    <row r="112" ht="14.25" customHeight="1">
      <c r="C112" s="4" t="s">
        <v>86</v>
      </c>
      <c r="H112" s="2"/>
      <c r="I112" s="2"/>
      <c r="J112" s="2"/>
    </row>
    <row r="113" ht="14.25" customHeight="1">
      <c r="C113" s="7" t="s">
        <v>6</v>
      </c>
      <c r="H113" s="2"/>
      <c r="I113" s="2"/>
      <c r="J113" s="2"/>
    </row>
    <row r="114" ht="14.25" customHeight="1">
      <c r="C114" s="4" t="s">
        <v>62</v>
      </c>
      <c r="D114" s="4" t="s">
        <v>74</v>
      </c>
      <c r="F114" s="25" t="s">
        <v>87</v>
      </c>
      <c r="H114" s="2"/>
      <c r="I114" s="2"/>
      <c r="J114" s="2"/>
    </row>
    <row r="115" ht="14.25" customHeight="1">
      <c r="C115" s="7" t="s">
        <v>64</v>
      </c>
      <c r="D115" s="7" t="s">
        <v>88</v>
      </c>
      <c r="F115" s="7" t="s">
        <v>64</v>
      </c>
      <c r="H115" s="12">
        <f t="shared" ref="H115:H119" si="1">COUNTIF($C$115:$C$124,F115)</f>
        <v>3</v>
      </c>
      <c r="I115" s="2"/>
      <c r="J115" s="13"/>
    </row>
    <row r="116" ht="14.25" customHeight="1">
      <c r="C116" s="7" t="s">
        <v>66</v>
      </c>
      <c r="D116" s="7" t="s">
        <v>75</v>
      </c>
      <c r="F116" s="7" t="s">
        <v>69</v>
      </c>
      <c r="H116" s="12">
        <f t="shared" si="1"/>
        <v>1</v>
      </c>
      <c r="I116" s="2"/>
      <c r="J116" s="13"/>
    </row>
    <row r="117" ht="14.25" customHeight="1">
      <c r="C117" s="7" t="s">
        <v>68</v>
      </c>
      <c r="D117" s="7" t="s">
        <v>76</v>
      </c>
      <c r="F117" s="7" t="s">
        <v>68</v>
      </c>
      <c r="H117" s="12">
        <f t="shared" si="1"/>
        <v>3</v>
      </c>
      <c r="I117" s="2"/>
      <c r="J117" s="13"/>
    </row>
    <row r="118" ht="14.25" customHeight="1">
      <c r="C118" s="7" t="s">
        <v>64</v>
      </c>
      <c r="D118" s="7" t="s">
        <v>47</v>
      </c>
      <c r="F118" s="7" t="s">
        <v>66</v>
      </c>
      <c r="H118" s="12">
        <f t="shared" si="1"/>
        <v>1</v>
      </c>
      <c r="I118" s="2"/>
      <c r="J118" s="13"/>
    </row>
    <row r="119" ht="14.25" customHeight="1">
      <c r="C119" s="7" t="s">
        <v>71</v>
      </c>
      <c r="D119" s="7" t="s">
        <v>78</v>
      </c>
      <c r="F119" s="7" t="s">
        <v>71</v>
      </c>
      <c r="H119" s="12">
        <f t="shared" si="1"/>
        <v>2</v>
      </c>
      <c r="I119" s="2"/>
      <c r="J119" s="13"/>
    </row>
    <row r="120" ht="14.25" customHeight="1">
      <c r="C120" s="7" t="s">
        <v>64</v>
      </c>
      <c r="D120" s="7" t="s">
        <v>89</v>
      </c>
    </row>
    <row r="121" ht="14.25" customHeight="1">
      <c r="C121" s="7" t="s">
        <v>71</v>
      </c>
      <c r="D121" s="7" t="s">
        <v>90</v>
      </c>
    </row>
    <row r="122" ht="14.25" customHeight="1">
      <c r="C122" s="7" t="s">
        <v>68</v>
      </c>
      <c r="D122" s="7" t="s">
        <v>49</v>
      </c>
    </row>
    <row r="123" ht="14.25" customHeight="1">
      <c r="C123" s="7" t="s">
        <v>69</v>
      </c>
      <c r="D123" s="7" t="s">
        <v>79</v>
      </c>
    </row>
    <row r="124" ht="14.25" customHeight="1">
      <c r="C124" s="7" t="s">
        <v>68</v>
      </c>
      <c r="D124" s="7" t="s">
        <v>91</v>
      </c>
    </row>
    <row r="125" ht="14.25" customHeight="1">
      <c r="H125" s="2"/>
      <c r="I125" s="2"/>
      <c r="J125" s="2"/>
    </row>
    <row r="126" ht="14.25" customHeight="1">
      <c r="C126" s="4" t="s">
        <v>92</v>
      </c>
      <c r="H126" s="2"/>
      <c r="I126" s="2"/>
      <c r="J126" s="2"/>
    </row>
    <row r="127" ht="14.25" customHeight="1">
      <c r="C127" s="7" t="s">
        <v>6</v>
      </c>
      <c r="H127" s="2"/>
      <c r="I127" s="2"/>
      <c r="J127" s="2"/>
    </row>
    <row r="128" ht="14.25" customHeight="1">
      <c r="C128" s="4" t="s">
        <v>62</v>
      </c>
      <c r="D128" s="4" t="s">
        <v>74</v>
      </c>
      <c r="F128" s="30" t="s">
        <v>87</v>
      </c>
      <c r="H128" s="2"/>
      <c r="I128" s="2"/>
      <c r="J128" s="2"/>
    </row>
    <row r="129" ht="14.25" customHeight="1">
      <c r="C129" s="7" t="s">
        <v>64</v>
      </c>
      <c r="D129" s="7" t="s">
        <v>88</v>
      </c>
      <c r="F129" s="7" t="s">
        <v>64</v>
      </c>
      <c r="G129" s="7" t="s">
        <v>88</v>
      </c>
      <c r="H129" s="12">
        <f t="shared" ref="H129:H134" si="2">COUNTIFS($D$129:$D$138,G129,$C$129:$C$138,F129)</f>
        <v>1</v>
      </c>
      <c r="I129" s="2"/>
      <c r="J129" s="13"/>
    </row>
    <row r="130" ht="14.25" customHeight="1">
      <c r="C130" s="7" t="s">
        <v>66</v>
      </c>
      <c r="D130" s="7" t="s">
        <v>75</v>
      </c>
      <c r="F130" s="7" t="s">
        <v>66</v>
      </c>
      <c r="G130" s="7" t="s">
        <v>75</v>
      </c>
      <c r="H130" s="12">
        <f t="shared" si="2"/>
        <v>1</v>
      </c>
      <c r="I130" s="2"/>
      <c r="J130" s="13"/>
    </row>
    <row r="131" ht="14.25" customHeight="1">
      <c r="C131" s="7" t="s">
        <v>68</v>
      </c>
      <c r="D131" s="7" t="s">
        <v>91</v>
      </c>
      <c r="F131" s="7" t="s">
        <v>68</v>
      </c>
      <c r="G131" s="7" t="s">
        <v>91</v>
      </c>
      <c r="H131" s="12">
        <f t="shared" si="2"/>
        <v>3</v>
      </c>
      <c r="I131" s="2"/>
      <c r="J131" s="13"/>
    </row>
    <row r="132" ht="14.25" customHeight="1">
      <c r="C132" s="7" t="s">
        <v>68</v>
      </c>
      <c r="D132" s="7" t="s">
        <v>91</v>
      </c>
      <c r="F132" s="7" t="s">
        <v>71</v>
      </c>
      <c r="G132" s="7" t="s">
        <v>75</v>
      </c>
      <c r="H132" s="12">
        <f t="shared" si="2"/>
        <v>2</v>
      </c>
      <c r="I132" s="2"/>
      <c r="J132" s="13"/>
    </row>
    <row r="133" ht="14.25" customHeight="1">
      <c r="C133" s="7" t="s">
        <v>71</v>
      </c>
      <c r="D133" s="7" t="s">
        <v>75</v>
      </c>
      <c r="F133" s="7" t="s">
        <v>64</v>
      </c>
      <c r="G133" s="7" t="s">
        <v>89</v>
      </c>
      <c r="H133" s="12">
        <f t="shared" si="2"/>
        <v>2</v>
      </c>
      <c r="I133" s="2"/>
      <c r="J133" s="13"/>
    </row>
    <row r="134" ht="14.25" customHeight="1">
      <c r="C134" s="7" t="s">
        <v>64</v>
      </c>
      <c r="D134" s="7" t="s">
        <v>89</v>
      </c>
      <c r="F134" s="7" t="s">
        <v>69</v>
      </c>
      <c r="G134" s="7" t="s">
        <v>79</v>
      </c>
      <c r="H134" s="12">
        <f t="shared" si="2"/>
        <v>1</v>
      </c>
      <c r="I134" s="2"/>
      <c r="J134" s="13"/>
    </row>
    <row r="135" ht="14.25" customHeight="1">
      <c r="C135" s="7" t="s">
        <v>71</v>
      </c>
      <c r="D135" s="7" t="s">
        <v>75</v>
      </c>
    </row>
    <row r="136" ht="14.25" customHeight="1">
      <c r="C136" s="7" t="s">
        <v>64</v>
      </c>
      <c r="D136" s="7" t="s">
        <v>89</v>
      </c>
    </row>
    <row r="137" ht="14.25" customHeight="1">
      <c r="C137" s="7" t="s">
        <v>69</v>
      </c>
      <c r="D137" s="7" t="s">
        <v>79</v>
      </c>
    </row>
    <row r="138" ht="14.25" customHeight="1">
      <c r="C138" s="7" t="s">
        <v>68</v>
      </c>
      <c r="D138" s="7" t="s">
        <v>91</v>
      </c>
    </row>
    <row r="139" ht="14.25" customHeight="1"/>
    <row r="140" ht="14.25" customHeight="1"/>
    <row r="141" ht="14.25" customHeight="1">
      <c r="A141" s="5" t="s">
        <v>93</v>
      </c>
    </row>
    <row r="142" ht="14.25" customHeight="1">
      <c r="B142" s="4" t="s">
        <v>94</v>
      </c>
    </row>
    <row r="143" ht="14.25" customHeight="1">
      <c r="C143" s="4" t="s">
        <v>95</v>
      </c>
    </row>
    <row r="144" ht="14.25" customHeight="1">
      <c r="C144" s="7" t="s">
        <v>6</v>
      </c>
      <c r="D144" s="11" t="s">
        <v>96</v>
      </c>
    </row>
    <row r="145" ht="14.25" customHeight="1">
      <c r="C145" s="31" t="s">
        <v>97</v>
      </c>
    </row>
    <row r="146" ht="14.25" customHeight="1">
      <c r="C146" s="32">
        <v>500.0</v>
      </c>
      <c r="H146" s="12" t="str">
        <f t="shared" ref="H146:H147" si="3">IF(C146&gt;0,"Positive","Negative")</f>
        <v>Positive</v>
      </c>
      <c r="I146" s="2"/>
      <c r="J146" s="13"/>
    </row>
    <row r="147" ht="14.25" customHeight="1">
      <c r="C147" s="33">
        <v>-200.0</v>
      </c>
      <c r="H147" s="12" t="str">
        <f t="shared" si="3"/>
        <v>Negative</v>
      </c>
      <c r="I147" s="2"/>
      <c r="J147" s="13"/>
    </row>
    <row r="148" ht="14.25" customHeight="1"/>
    <row r="149" ht="14.25" customHeight="1"/>
    <row r="150" ht="14.25" customHeight="1">
      <c r="C150" s="4" t="s">
        <v>98</v>
      </c>
    </row>
    <row r="151" ht="14.25" customHeight="1">
      <c r="C151" s="7" t="s">
        <v>6</v>
      </c>
      <c r="D151" s="11" t="s">
        <v>99</v>
      </c>
    </row>
    <row r="152" ht="14.25" customHeight="1">
      <c r="C152" s="34" t="s">
        <v>100</v>
      </c>
      <c r="D152" s="35" t="s">
        <v>101</v>
      </c>
      <c r="E152" s="35" t="s">
        <v>102</v>
      </c>
      <c r="F152" s="36" t="s">
        <v>103</v>
      </c>
    </row>
    <row r="153" ht="14.25" customHeight="1">
      <c r="C153" s="37" t="s">
        <v>104</v>
      </c>
      <c r="D153" s="38" t="s">
        <v>105</v>
      </c>
      <c r="E153" s="39" t="s">
        <v>106</v>
      </c>
      <c r="F153" s="40">
        <v>45092.0</v>
      </c>
      <c r="H153" s="41">
        <f t="shared" ref="H153:H155" si="4">IF(C153="Billed",IF(F153="","Billed/No Date of Payment",F153),C153)</f>
        <v>45092</v>
      </c>
      <c r="I153" s="2"/>
      <c r="J153" s="13"/>
    </row>
    <row r="154" ht="14.25" customHeight="1">
      <c r="C154" s="37" t="s">
        <v>104</v>
      </c>
      <c r="D154" s="38" t="s">
        <v>107</v>
      </c>
      <c r="E154" s="39" t="s">
        <v>108</v>
      </c>
      <c r="F154" s="40"/>
      <c r="H154" s="41" t="str">
        <f t="shared" si="4"/>
        <v>Billed/No Date of Payment</v>
      </c>
      <c r="I154" s="2"/>
      <c r="J154" s="13"/>
    </row>
    <row r="155" ht="14.25" customHeight="1">
      <c r="C155" s="42" t="s">
        <v>109</v>
      </c>
      <c r="D155" s="43" t="s">
        <v>110</v>
      </c>
      <c r="E155" s="44" t="s">
        <v>111</v>
      </c>
      <c r="F155" s="45"/>
      <c r="H155" s="41" t="str">
        <f t="shared" si="4"/>
        <v>Pending</v>
      </c>
      <c r="I155" s="2"/>
      <c r="J155" s="13"/>
    </row>
    <row r="156" ht="14.25" customHeight="1"/>
    <row r="157" ht="14.25" customHeight="1">
      <c r="C157" s="4" t="s">
        <v>112</v>
      </c>
    </row>
    <row r="158" ht="14.25" customHeight="1">
      <c r="C158" s="7" t="s">
        <v>6</v>
      </c>
      <c r="F158" s="46" t="s">
        <v>113</v>
      </c>
    </row>
    <row r="159" ht="14.25" customHeight="1">
      <c r="C159" s="47" t="s">
        <v>114</v>
      </c>
      <c r="F159" s="47" t="s">
        <v>62</v>
      </c>
    </row>
    <row r="160" ht="14.25" customHeight="1">
      <c r="C160" s="48" t="s">
        <v>64</v>
      </c>
      <c r="F160" s="48" t="s">
        <v>64</v>
      </c>
      <c r="H160" s="41" t="str">
        <f t="shared" ref="H160:H165" si="5">IFERROR(VLOOKUP(F160,$C$160:$C$165,1,0),"NOT IN LIST")</f>
        <v>Manila</v>
      </c>
      <c r="I160" s="2"/>
      <c r="J160" s="13"/>
    </row>
    <row r="161" ht="14.25" customHeight="1">
      <c r="C161" s="48" t="s">
        <v>66</v>
      </c>
      <c r="F161" s="48" t="s">
        <v>66</v>
      </c>
      <c r="H161" s="41" t="str">
        <f t="shared" si="5"/>
        <v>Bulacan</v>
      </c>
      <c r="I161" s="2"/>
      <c r="J161" s="13"/>
    </row>
    <row r="162" ht="14.25" customHeight="1">
      <c r="C162" s="48" t="s">
        <v>68</v>
      </c>
      <c r="F162" s="48" t="s">
        <v>68</v>
      </c>
      <c r="H162" s="41" t="str">
        <f t="shared" si="5"/>
        <v>Pampanga</v>
      </c>
      <c r="I162" s="2"/>
      <c r="J162" s="13"/>
    </row>
    <row r="163" ht="14.25" customHeight="1">
      <c r="C163" s="48" t="s">
        <v>69</v>
      </c>
      <c r="F163" s="48" t="s">
        <v>69</v>
      </c>
      <c r="H163" s="41" t="str">
        <f t="shared" si="5"/>
        <v>Batangas</v>
      </c>
      <c r="I163" s="2"/>
      <c r="J163" s="13"/>
    </row>
    <row r="164" ht="14.25" customHeight="1">
      <c r="C164" s="48" t="s">
        <v>71</v>
      </c>
      <c r="F164" s="48" t="s">
        <v>71</v>
      </c>
      <c r="H164" s="41" t="str">
        <f t="shared" si="5"/>
        <v>Cavite</v>
      </c>
      <c r="I164" s="2"/>
      <c r="J164" s="13"/>
    </row>
    <row r="165" ht="14.25" customHeight="1">
      <c r="C165" s="49"/>
      <c r="F165" s="49" t="s">
        <v>115</v>
      </c>
      <c r="H165" s="41" t="str">
        <f t="shared" si="5"/>
        <v>NOT IN LIST</v>
      </c>
      <c r="I165" s="2"/>
      <c r="J165" s="13"/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7.29"/>
    <col customWidth="1" min="3" max="7" width="10.57"/>
    <col customWidth="1" min="8" max="8" width="11.14"/>
    <col customWidth="1" min="9" max="14" width="10.57"/>
    <col customWidth="1" min="15" max="15" width="11.57"/>
    <col customWidth="1" min="16" max="26" width="8.71"/>
  </cols>
  <sheetData>
    <row r="1" ht="14.25" customHeight="1">
      <c r="A1" s="50" t="s">
        <v>62</v>
      </c>
      <c r="B1" s="50" t="s">
        <v>74</v>
      </c>
      <c r="C1" s="50" t="s">
        <v>65</v>
      </c>
      <c r="D1" s="50" t="s">
        <v>116</v>
      </c>
      <c r="E1" s="50" t="s">
        <v>117</v>
      </c>
      <c r="F1" s="50" t="s">
        <v>67</v>
      </c>
      <c r="G1" s="50" t="s">
        <v>118</v>
      </c>
      <c r="H1" s="50" t="s">
        <v>53</v>
      </c>
      <c r="I1" s="50" t="s">
        <v>50</v>
      </c>
      <c r="J1" s="50" t="s">
        <v>70</v>
      </c>
      <c r="K1" s="50" t="s">
        <v>55</v>
      </c>
      <c r="L1" s="50" t="s">
        <v>72</v>
      </c>
      <c r="M1" s="50" t="s">
        <v>48</v>
      </c>
      <c r="N1" s="50" t="s">
        <v>77</v>
      </c>
      <c r="O1" s="50" t="s">
        <v>119</v>
      </c>
    </row>
    <row r="2" ht="14.25" customHeight="1">
      <c r="A2" s="38" t="s">
        <v>64</v>
      </c>
      <c r="B2" s="38" t="s">
        <v>88</v>
      </c>
      <c r="C2" s="51">
        <v>1000.0</v>
      </c>
      <c r="D2" s="51">
        <v>2500.0</v>
      </c>
      <c r="E2" s="51">
        <v>4500.0</v>
      </c>
      <c r="F2" s="51">
        <v>5500.0</v>
      </c>
      <c r="G2" s="51">
        <v>3200.0</v>
      </c>
      <c r="H2" s="51">
        <v>1800.0</v>
      </c>
      <c r="I2" s="51">
        <v>2600.0</v>
      </c>
      <c r="J2" s="51">
        <v>6000.0</v>
      </c>
      <c r="K2" s="51">
        <v>1700.0</v>
      </c>
      <c r="L2" s="51">
        <v>3800.0</v>
      </c>
      <c r="M2" s="51">
        <v>5400.0</v>
      </c>
      <c r="N2" s="51">
        <v>6000.0</v>
      </c>
      <c r="O2" s="52">
        <f t="shared" ref="O2:O11" si="1">SUM(C2:N2)</f>
        <v>44000</v>
      </c>
    </row>
    <row r="3" ht="14.25" customHeight="1">
      <c r="A3" s="38" t="s">
        <v>64</v>
      </c>
      <c r="B3" s="38" t="s">
        <v>75</v>
      </c>
      <c r="C3" s="51">
        <v>2900.0</v>
      </c>
      <c r="D3" s="51">
        <v>5500.0</v>
      </c>
      <c r="E3" s="51">
        <v>3700.0</v>
      </c>
      <c r="F3" s="51">
        <v>4600.0</v>
      </c>
      <c r="G3" s="51">
        <v>3700.0</v>
      </c>
      <c r="H3" s="51">
        <v>5500.0</v>
      </c>
      <c r="I3" s="51">
        <v>4800.0</v>
      </c>
      <c r="J3" s="51">
        <v>5400.0</v>
      </c>
      <c r="K3" s="51">
        <v>4800.0</v>
      </c>
      <c r="L3" s="51">
        <v>5400.0</v>
      </c>
      <c r="M3" s="51">
        <v>6000.0</v>
      </c>
      <c r="N3" s="51">
        <v>2500.0</v>
      </c>
      <c r="O3" s="52">
        <f t="shared" si="1"/>
        <v>54800</v>
      </c>
    </row>
    <row r="4" ht="14.25" customHeight="1">
      <c r="A4" s="38" t="s">
        <v>66</v>
      </c>
      <c r="B4" s="38" t="s">
        <v>76</v>
      </c>
      <c r="C4" s="51">
        <v>4500.0</v>
      </c>
      <c r="D4" s="51">
        <v>5400.0</v>
      </c>
      <c r="E4" s="51">
        <v>6000.0</v>
      </c>
      <c r="F4" s="51">
        <v>1700.0</v>
      </c>
      <c r="G4" s="51">
        <v>4500.0</v>
      </c>
      <c r="H4" s="51">
        <v>6000.0</v>
      </c>
      <c r="I4" s="51">
        <v>1000.0</v>
      </c>
      <c r="J4" s="51">
        <v>3200.0</v>
      </c>
      <c r="K4" s="51">
        <v>3200.0</v>
      </c>
      <c r="L4" s="51">
        <v>1000.0</v>
      </c>
      <c r="M4" s="51">
        <v>1800.0</v>
      </c>
      <c r="N4" s="51">
        <v>1800.0</v>
      </c>
      <c r="O4" s="52">
        <f t="shared" si="1"/>
        <v>40100</v>
      </c>
    </row>
    <row r="5" ht="14.25" customHeight="1">
      <c r="A5" s="38" t="s">
        <v>66</v>
      </c>
      <c r="B5" s="38" t="s">
        <v>47</v>
      </c>
      <c r="C5" s="51">
        <v>2600.0</v>
      </c>
      <c r="D5" s="51">
        <v>6000.0</v>
      </c>
      <c r="E5" s="51">
        <v>3200.0</v>
      </c>
      <c r="F5" s="51">
        <v>4500.0</v>
      </c>
      <c r="G5" s="51">
        <v>2500.0</v>
      </c>
      <c r="H5" s="51">
        <v>1700.0</v>
      </c>
      <c r="I5" s="51">
        <v>4500.0</v>
      </c>
      <c r="J5" s="51">
        <v>2500.0</v>
      </c>
      <c r="K5" s="51">
        <v>3200.0</v>
      </c>
      <c r="L5" s="51">
        <v>1800.0</v>
      </c>
      <c r="M5" s="51">
        <v>5500.0</v>
      </c>
      <c r="N5" s="51">
        <v>1000.0</v>
      </c>
      <c r="O5" s="52">
        <f t="shared" si="1"/>
        <v>39000</v>
      </c>
    </row>
    <row r="6" ht="14.25" customHeight="1">
      <c r="A6" s="38" t="s">
        <v>68</v>
      </c>
      <c r="B6" s="38" t="s">
        <v>78</v>
      </c>
      <c r="C6" s="51">
        <v>3800.0</v>
      </c>
      <c r="D6" s="51">
        <v>1700.0</v>
      </c>
      <c r="E6" s="51">
        <v>1000.0</v>
      </c>
      <c r="F6" s="51">
        <v>1700.0</v>
      </c>
      <c r="G6" s="51">
        <v>1800.0</v>
      </c>
      <c r="H6" s="51">
        <v>2900.0</v>
      </c>
      <c r="I6" s="51">
        <v>2600.0</v>
      </c>
      <c r="J6" s="51">
        <v>1800.0</v>
      </c>
      <c r="K6" s="51">
        <v>2900.0</v>
      </c>
      <c r="L6" s="51">
        <v>6000.0</v>
      </c>
      <c r="M6" s="51">
        <v>3800.0</v>
      </c>
      <c r="N6" s="51">
        <v>2500.0</v>
      </c>
      <c r="O6" s="52">
        <f t="shared" si="1"/>
        <v>32500</v>
      </c>
    </row>
    <row r="7" ht="14.25" customHeight="1">
      <c r="A7" s="38" t="s">
        <v>68</v>
      </c>
      <c r="B7" s="38" t="s">
        <v>89</v>
      </c>
      <c r="C7" s="51">
        <v>2600.0</v>
      </c>
      <c r="D7" s="51">
        <v>2600.0</v>
      </c>
      <c r="E7" s="51">
        <v>1700.0</v>
      </c>
      <c r="F7" s="51">
        <v>1700.0</v>
      </c>
      <c r="G7" s="51">
        <v>5500.0</v>
      </c>
      <c r="H7" s="51">
        <v>6000.0</v>
      </c>
      <c r="I7" s="51">
        <v>6000.0</v>
      </c>
      <c r="J7" s="51">
        <v>3200.0</v>
      </c>
      <c r="K7" s="51">
        <v>1800.0</v>
      </c>
      <c r="L7" s="51">
        <v>1700.0</v>
      </c>
      <c r="M7" s="51">
        <v>3200.0</v>
      </c>
      <c r="N7" s="51">
        <v>5500.0</v>
      </c>
      <c r="O7" s="52">
        <f t="shared" si="1"/>
        <v>41500</v>
      </c>
    </row>
    <row r="8" ht="14.25" customHeight="1">
      <c r="A8" s="38" t="s">
        <v>69</v>
      </c>
      <c r="B8" s="38" t="s">
        <v>90</v>
      </c>
      <c r="C8" s="51">
        <v>1000.0</v>
      </c>
      <c r="D8" s="51">
        <v>3800.0</v>
      </c>
      <c r="E8" s="51">
        <v>3700.0</v>
      </c>
      <c r="F8" s="51">
        <v>2500.0</v>
      </c>
      <c r="G8" s="51">
        <v>1800.0</v>
      </c>
      <c r="H8" s="51">
        <v>1800.0</v>
      </c>
      <c r="I8" s="51">
        <v>1700.0</v>
      </c>
      <c r="J8" s="51">
        <v>3800.0</v>
      </c>
      <c r="K8" s="51">
        <v>2500.0</v>
      </c>
      <c r="L8" s="51">
        <v>3800.0</v>
      </c>
      <c r="M8" s="51">
        <v>5500.0</v>
      </c>
      <c r="N8" s="51">
        <v>5400.0</v>
      </c>
      <c r="O8" s="52">
        <f t="shared" si="1"/>
        <v>37300</v>
      </c>
    </row>
    <row r="9" ht="14.25" customHeight="1">
      <c r="A9" s="38" t="s">
        <v>69</v>
      </c>
      <c r="B9" s="38" t="s">
        <v>49</v>
      </c>
      <c r="C9" s="51">
        <v>5400.0</v>
      </c>
      <c r="D9" s="51">
        <v>6000.0</v>
      </c>
      <c r="E9" s="51">
        <v>5500.0</v>
      </c>
      <c r="F9" s="51">
        <v>3800.0</v>
      </c>
      <c r="G9" s="51">
        <v>3800.0</v>
      </c>
      <c r="H9" s="51">
        <v>5400.0</v>
      </c>
      <c r="I9" s="51">
        <v>2600.0</v>
      </c>
      <c r="J9" s="51">
        <v>6000.0</v>
      </c>
      <c r="K9" s="51">
        <v>5500.0</v>
      </c>
      <c r="L9" s="51">
        <v>3200.0</v>
      </c>
      <c r="M9" s="51">
        <v>2900.0</v>
      </c>
      <c r="N9" s="51">
        <v>4500.0</v>
      </c>
      <c r="O9" s="52">
        <f t="shared" si="1"/>
        <v>54600</v>
      </c>
    </row>
    <row r="10" ht="14.25" customHeight="1">
      <c r="A10" s="38" t="s">
        <v>71</v>
      </c>
      <c r="B10" s="38" t="s">
        <v>79</v>
      </c>
      <c r="C10" s="51">
        <v>3800.0</v>
      </c>
      <c r="D10" s="51">
        <v>4600.0</v>
      </c>
      <c r="E10" s="51">
        <v>1000.0</v>
      </c>
      <c r="F10" s="51">
        <v>5500.0</v>
      </c>
      <c r="G10" s="51">
        <v>3800.0</v>
      </c>
      <c r="H10" s="51">
        <v>6000.0</v>
      </c>
      <c r="I10" s="51">
        <v>1800.0</v>
      </c>
      <c r="J10" s="51">
        <v>3700.0</v>
      </c>
      <c r="K10" s="51">
        <v>2600.0</v>
      </c>
      <c r="L10" s="51">
        <v>1700.0</v>
      </c>
      <c r="M10" s="51">
        <v>1800.0</v>
      </c>
      <c r="N10" s="51">
        <v>4800.0</v>
      </c>
      <c r="O10" s="52">
        <f t="shared" si="1"/>
        <v>41100</v>
      </c>
    </row>
    <row r="11" ht="14.25" customHeight="1">
      <c r="A11" s="38" t="s">
        <v>71</v>
      </c>
      <c r="B11" s="38" t="s">
        <v>91</v>
      </c>
      <c r="C11" s="51">
        <v>2600.0</v>
      </c>
      <c r="D11" s="51">
        <v>2900.0</v>
      </c>
      <c r="E11" s="51">
        <v>3700.0</v>
      </c>
      <c r="F11" s="51">
        <v>5400.0</v>
      </c>
      <c r="G11" s="51">
        <v>4600.0</v>
      </c>
      <c r="H11" s="51">
        <v>1700.0</v>
      </c>
      <c r="I11" s="51">
        <v>1800.0</v>
      </c>
      <c r="J11" s="51">
        <v>2900.0</v>
      </c>
      <c r="K11" s="51">
        <v>4500.0</v>
      </c>
      <c r="L11" s="51">
        <v>4800.0</v>
      </c>
      <c r="M11" s="51">
        <v>3800.0</v>
      </c>
      <c r="N11" s="51">
        <v>4500.0</v>
      </c>
      <c r="O11" s="52">
        <f t="shared" si="1"/>
        <v>43200</v>
      </c>
    </row>
    <row r="12" ht="14.25" customHeight="1">
      <c r="A12" s="53" t="s">
        <v>120</v>
      </c>
      <c r="B12" s="38"/>
      <c r="C12" s="52">
        <f t="shared" ref="C12:O12" si="2">SUM(C2:C11)</f>
        <v>30200</v>
      </c>
      <c r="D12" s="52">
        <f t="shared" si="2"/>
        <v>41000</v>
      </c>
      <c r="E12" s="52">
        <f t="shared" si="2"/>
        <v>34000</v>
      </c>
      <c r="F12" s="52">
        <f t="shared" si="2"/>
        <v>36900</v>
      </c>
      <c r="G12" s="52">
        <f t="shared" si="2"/>
        <v>35200</v>
      </c>
      <c r="H12" s="52">
        <f t="shared" si="2"/>
        <v>38800</v>
      </c>
      <c r="I12" s="52">
        <f t="shared" si="2"/>
        <v>29400</v>
      </c>
      <c r="J12" s="52">
        <f t="shared" si="2"/>
        <v>38500</v>
      </c>
      <c r="K12" s="52">
        <f t="shared" si="2"/>
        <v>32700</v>
      </c>
      <c r="L12" s="52">
        <f t="shared" si="2"/>
        <v>33200</v>
      </c>
      <c r="M12" s="52">
        <f t="shared" si="2"/>
        <v>39700</v>
      </c>
      <c r="N12" s="52">
        <f t="shared" si="2"/>
        <v>38500</v>
      </c>
      <c r="O12" s="52">
        <f t="shared" si="2"/>
        <v>428100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2022-11-20T07:34:35Z</dcterms:created>
  <dc:creator>MSSC-Alvin</dc:creator>
</cp:coreProperties>
</file>