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bripalmisano/Downloads/"/>
    </mc:Choice>
  </mc:AlternateContent>
  <xr:revisionPtr revIDLastSave="0" documentId="13_ncr:1_{12E868FD-8D3F-0440-A018-7575E8859EE6}" xr6:coauthVersionLast="47" xr6:coauthVersionMax="47" xr10:uidLastSave="{00000000-0000-0000-0000-000000000000}"/>
  <bookViews>
    <workbookView xWindow="3400" yWindow="600" windowWidth="22600" windowHeight="18860" xr2:uid="{00000000-000D-0000-FFFF-FFFF00000000}"/>
  </bookViews>
  <sheets>
    <sheet name="Regression Model" sheetId="14" r:id="rId1"/>
    <sheet name="DATA (Renewable &amp; Nonrenewable)" sheetId="15" r:id="rId2"/>
    <sheet name="MISTAKE" sheetId="1" state="hidden" r:id="rId3"/>
    <sheet name="Example" sheetId="9" state="hidden" r:id="rId4"/>
    <sheet name="Global Energy Consumption" sheetId="4" r:id="rId5"/>
    <sheet name="Z-Score Table" sheetId="6" state="hidden" r:id="rId6"/>
    <sheet name="FAILED ATTEMPT" sheetId="12" state="hidden" r:id="rId7"/>
    <sheet name="temperature-anomaly" sheetId="16" state="hidden" r:id="rId8"/>
    <sheet name="FRED Graph" sheetId="13" r:id="rId9"/>
  </sheets>
  <definedNames>
    <definedName name="solver_eng" localSheetId="2" hidden="1">1</definedName>
    <definedName name="solver_eng" localSheetId="0" hidden="1">1</definedName>
    <definedName name="solver_lin" localSheetId="2" hidden="1">2</definedName>
    <definedName name="solver_lin" localSheetId="0" hidden="1">2</definedName>
    <definedName name="solver_neg" localSheetId="2" hidden="1">1</definedName>
    <definedName name="solver_neg" localSheetId="0" hidden="1">1</definedName>
    <definedName name="solver_num" localSheetId="2" hidden="1">0</definedName>
    <definedName name="solver_num" localSheetId="0" hidden="1">0</definedName>
    <definedName name="solver_opt" localSheetId="2" hidden="1">MISTAKE!#REF!</definedName>
    <definedName name="solver_opt" localSheetId="0" hidden="1">'Regression Model'!$P$30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2</definedName>
    <definedName name="solver_ver" localSheetId="0" hidden="1">2</definedName>
  </definedNames>
  <calcPr calcId="191029" concurrentCalc="0"/>
  <pivotCaches>
    <pivotCache cacheId="8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7" i="14" l="1"/>
  <c r="AT48" i="14"/>
  <c r="AT49" i="14"/>
  <c r="AT46" i="14"/>
  <c r="E77" i="4"/>
  <c r="F77" i="4"/>
  <c r="G77" i="4"/>
  <c r="H77" i="4"/>
  <c r="I77" i="4"/>
  <c r="J77" i="4"/>
  <c r="K77" i="4"/>
  <c r="L77" i="4"/>
  <c r="M77" i="4"/>
  <c r="N77" i="4"/>
  <c r="D77" i="4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" i="15"/>
  <c r="O15" i="1"/>
  <c r="Q26" i="1"/>
  <c r="Q25" i="1"/>
  <c r="P29" i="9"/>
  <c r="R20" i="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K45" i="12"/>
  <c r="K44" i="12"/>
  <c r="K42" i="12"/>
  <c r="K46" i="12"/>
  <c r="K37" i="12"/>
  <c r="K36" i="12"/>
  <c r="K35" i="12"/>
  <c r="K34" i="12"/>
  <c r="K33" i="12"/>
  <c r="K47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3" i="12"/>
  <c r="I6" i="1"/>
  <c r="I17" i="1"/>
  <c r="I26" i="1"/>
  <c r="H6" i="1"/>
  <c r="H17" i="1"/>
  <c r="H26" i="1"/>
  <c r="E60" i="1"/>
  <c r="I24" i="1"/>
  <c r="I22" i="1"/>
  <c r="I23" i="1"/>
  <c r="I25" i="1"/>
  <c r="D60" i="1"/>
  <c r="H24" i="1"/>
  <c r="H22" i="1"/>
  <c r="H23" i="1"/>
  <c r="H25" i="1"/>
  <c r="I20" i="1"/>
  <c r="H20" i="1"/>
  <c r="I19" i="1"/>
  <c r="H19" i="1"/>
  <c r="I18" i="1"/>
  <c r="H18" i="1"/>
  <c r="I16" i="1"/>
  <c r="H16" i="1"/>
  <c r="I15" i="1"/>
  <c r="H15" i="1"/>
  <c r="I9" i="1"/>
  <c r="I10" i="1"/>
  <c r="I14" i="1"/>
  <c r="H9" i="1"/>
  <c r="H10" i="1"/>
  <c r="H14" i="1"/>
  <c r="I8" i="1"/>
  <c r="H8" i="1"/>
  <c r="I7" i="1"/>
  <c r="H7" i="1"/>
  <c r="L33" i="12"/>
  <c r="L44" i="12"/>
  <c r="L54" i="12"/>
  <c r="K54" i="12"/>
  <c r="L50" i="12"/>
  <c r="L51" i="12"/>
  <c r="L53" i="12"/>
  <c r="K50" i="12"/>
  <c r="K51" i="12"/>
  <c r="K53" i="12"/>
  <c r="L47" i="12"/>
  <c r="L46" i="12"/>
  <c r="L45" i="12"/>
  <c r="L43" i="12"/>
  <c r="K43" i="12"/>
  <c r="L42" i="12"/>
  <c r="L36" i="12"/>
  <c r="L37" i="12"/>
  <c r="L41" i="12"/>
  <c r="K41" i="12"/>
  <c r="L35" i="12"/>
  <c r="L34" i="12"/>
  <c r="I32" i="1"/>
  <c r="I31" i="1"/>
  <c r="I30" i="1"/>
  <c r="I29" i="1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L17" i="12"/>
  <c r="L24" i="12"/>
  <c r="L6" i="12"/>
  <c r="L23" i="12"/>
  <c r="K17" i="12"/>
  <c r="K24" i="12"/>
  <c r="K6" i="12"/>
  <c r="K27" i="12"/>
  <c r="K25" i="12"/>
  <c r="K23" i="12"/>
  <c r="K26" i="12"/>
  <c r="L20" i="12"/>
  <c r="L19" i="12"/>
  <c r="L18" i="12"/>
  <c r="L16" i="12"/>
  <c r="L15" i="12"/>
  <c r="L9" i="12"/>
  <c r="L10" i="12"/>
  <c r="L14" i="12"/>
  <c r="L8" i="12"/>
  <c r="L7" i="12"/>
  <c r="K20" i="12"/>
  <c r="K19" i="12"/>
  <c r="K18" i="12"/>
  <c r="K16" i="12"/>
  <c r="K15" i="12"/>
  <c r="K10" i="12"/>
  <c r="K9" i="12"/>
  <c r="K14" i="12"/>
  <c r="K8" i="12"/>
  <c r="K7" i="12"/>
  <c r="Y28" i="12"/>
  <c r="L27" i="12"/>
  <c r="L25" i="12"/>
  <c r="L26" i="12"/>
  <c r="H49" i="9"/>
  <c r="O39" i="9"/>
  <c r="H50" i="9"/>
  <c r="O47" i="9"/>
  <c r="N47" i="9"/>
  <c r="L47" i="9"/>
  <c r="O46" i="9"/>
  <c r="N46" i="9"/>
  <c r="L46" i="9"/>
  <c r="O45" i="9"/>
  <c r="N45" i="9"/>
  <c r="L45" i="9"/>
  <c r="N44" i="9"/>
  <c r="L44" i="9"/>
  <c r="L40" i="9"/>
  <c r="L39" i="9"/>
  <c r="M39" i="9"/>
  <c r="B54" i="9"/>
  <c r="B53" i="9"/>
  <c r="B52" i="9"/>
  <c r="D51" i="9"/>
  <c r="C51" i="9"/>
  <c r="B51" i="9"/>
  <c r="B47" i="9"/>
  <c r="B46" i="9"/>
  <c r="B45" i="9"/>
  <c r="B44" i="9"/>
  <c r="B43" i="9"/>
  <c r="B42" i="9"/>
  <c r="N32" i="9"/>
  <c r="J31" i="9"/>
  <c r="H29" i="9"/>
  <c r="Q28" i="9"/>
  <c r="O20" i="9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2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2" i="1"/>
</calcChain>
</file>

<file path=xl/sharedStrings.xml><?xml version="1.0" encoding="utf-8"?>
<sst xmlns="http://schemas.openxmlformats.org/spreadsheetml/2006/main" count="1180" uniqueCount="250">
  <si>
    <t>Entity</t>
  </si>
  <si>
    <t>Code</t>
  </si>
  <si>
    <t>Year</t>
  </si>
  <si>
    <t>Other renewables (TWh, substituted energy)</t>
  </si>
  <si>
    <t>Biofuels (TWh, substituted energy)</t>
  </si>
  <si>
    <t>Solar (TWh, substituted energy)</t>
  </si>
  <si>
    <t>Wind (TWh, substituted energy)</t>
  </si>
  <si>
    <t>Hydropower (TWh, substituted energy)</t>
  </si>
  <si>
    <t>Nuclear (TWh, substituted energy)</t>
  </si>
  <si>
    <t>Gas (TWh, substituted energy)</t>
  </si>
  <si>
    <t>Oil (TWh, substituted energy)</t>
  </si>
  <si>
    <t>Coal (TWh, substituted energy)</t>
  </si>
  <si>
    <t>Traditional biomass (TWh, substituted energy)</t>
  </si>
  <si>
    <t>World</t>
  </si>
  <si>
    <t>OWID_WRL</t>
  </si>
  <si>
    <t>Total</t>
  </si>
  <si>
    <t>Global GDP</t>
  </si>
  <si>
    <t>Global TWh Consumption</t>
  </si>
  <si>
    <t>Observation Year</t>
  </si>
  <si>
    <t>Observation Date</t>
  </si>
  <si>
    <t>Rate of Change Per Year</t>
  </si>
  <si>
    <t>mean</t>
  </si>
  <si>
    <t>med</t>
  </si>
  <si>
    <t>mode</t>
  </si>
  <si>
    <t>skew</t>
  </si>
  <si>
    <t>kurt</t>
  </si>
  <si>
    <t>n</t>
  </si>
  <si>
    <t>(No Mode)</t>
  </si>
  <si>
    <t>Global GDP from 1965 to 2022</t>
  </si>
  <si>
    <t>Global TWh Consumption from 1965 to 2022</t>
  </si>
  <si>
    <t>Obs</t>
  </si>
  <si>
    <t>Mean</t>
  </si>
  <si>
    <t>Mode</t>
  </si>
  <si>
    <t>Medium</t>
  </si>
  <si>
    <t>Max</t>
  </si>
  <si>
    <t>Min</t>
  </si>
  <si>
    <t>Variance</t>
  </si>
  <si>
    <t>Skew</t>
  </si>
  <si>
    <t>Std Dev</t>
  </si>
  <si>
    <t>Kurt</t>
  </si>
  <si>
    <t>Range</t>
  </si>
  <si>
    <t>RoC for Global GDP from 1965 to 2022</t>
  </si>
  <si>
    <t>RoC for Global TWh Consumption from 1965 to 2022</t>
  </si>
  <si>
    <t>Grand Total</t>
  </si>
  <si>
    <t>Data</t>
  </si>
  <si>
    <t>Pivot Table</t>
  </si>
  <si>
    <t>RoC Per Year Global TWh Consumption</t>
  </si>
  <si>
    <t>RoCPer Year Global GDP</t>
  </si>
  <si>
    <t>CV</t>
  </si>
  <si>
    <t>Measures of Dispersion</t>
  </si>
  <si>
    <t>Measures of Central Tendancy</t>
  </si>
  <si>
    <t>x</t>
  </si>
  <si>
    <t>z</t>
  </si>
  <si>
    <t>Probabilities for the Standard Normal Curve</t>
  </si>
  <si>
    <t>Table 1: Decriptive Statistis</t>
  </si>
  <si>
    <t>sd =</t>
  </si>
  <si>
    <t>mu =</t>
  </si>
  <si>
    <t>z =</t>
  </si>
  <si>
    <t>x =</t>
  </si>
  <si>
    <t>(Change Per Unit of Risk)</t>
  </si>
  <si>
    <t>Rate of Change Per Year GDP</t>
  </si>
  <si>
    <t>Rate of Change Per Year TWh</t>
  </si>
  <si>
    <t>Input Data</t>
  </si>
  <si>
    <t>Table 1 Descriptive Statistics</t>
  </si>
  <si>
    <t>Table 3 Regression Results</t>
  </si>
  <si>
    <t>obs</t>
  </si>
  <si>
    <t>price</t>
  </si>
  <si>
    <t>sfh</t>
  </si>
  <si>
    <t>beds</t>
  </si>
  <si>
    <t>bath</t>
  </si>
  <si>
    <t>bedrooms</t>
  </si>
  <si>
    <t xml:space="preserve">          +      +       +</t>
  </si>
  <si>
    <t>central tendency</t>
  </si>
  <si>
    <t>Eqn 1</t>
  </si>
  <si>
    <t>p = f(sfh, bath, bed)</t>
  </si>
  <si>
    <t>Functional Specification</t>
  </si>
  <si>
    <t>Standard Error</t>
  </si>
  <si>
    <t>Eqn 2</t>
  </si>
  <si>
    <r>
      <t xml:space="preserve">price = </t>
    </r>
    <r>
      <rPr>
        <sz val="9"/>
        <rFont val="Symbol"/>
        <family val="1"/>
        <charset val="2"/>
      </rPr>
      <t>a</t>
    </r>
    <r>
      <rPr>
        <sz val="9"/>
        <rFont val="Arial"/>
        <family val="2"/>
      </rPr>
      <t xml:space="preserve"> + </t>
    </r>
    <r>
      <rPr>
        <sz val="9"/>
        <rFont val="Symbol"/>
        <family val="1"/>
        <charset val="2"/>
      </rPr>
      <t>b</t>
    </r>
    <r>
      <rPr>
        <sz val="9"/>
        <rFont val="Arial"/>
        <family val="2"/>
      </rPr>
      <t xml:space="preserve">sfh*sfh +  </t>
    </r>
    <r>
      <rPr>
        <sz val="9"/>
        <rFont val="Symbol"/>
        <family val="1"/>
        <charset val="2"/>
      </rPr>
      <t>b</t>
    </r>
    <r>
      <rPr>
        <sz val="9"/>
        <rFont val="Arial"/>
        <family val="2"/>
      </rPr>
      <t xml:space="preserve">bath*bathj+ </t>
    </r>
    <r>
      <rPr>
        <sz val="9"/>
        <rFont val="Symbol"/>
        <family val="1"/>
        <charset val="2"/>
      </rPr>
      <t>b</t>
    </r>
    <r>
      <rPr>
        <sz val="9"/>
        <rFont val="Arial"/>
        <family val="2"/>
      </rPr>
      <t>beds*bedRooms</t>
    </r>
  </si>
  <si>
    <t>Pop Reg Line</t>
  </si>
  <si>
    <t>Median</t>
  </si>
  <si>
    <t>Eqn 3</t>
  </si>
  <si>
    <t>price = a + bsfh*sfh + bbath*bathj+bbeds*bedRooms</t>
  </si>
  <si>
    <t>Sam Reg Line</t>
  </si>
  <si>
    <t>Eqn 4</t>
  </si>
  <si>
    <t>p=-506,429+196*sfh+89,904*beds+171,616*baths</t>
  </si>
  <si>
    <t>Est Sam Reg Line</t>
  </si>
  <si>
    <t>dispersion</t>
  </si>
  <si>
    <t>Standard Deviation</t>
  </si>
  <si>
    <t>F = 12.06</t>
  </si>
  <si>
    <t>F-Stat</t>
  </si>
  <si>
    <t>Sample Variance</t>
  </si>
  <si>
    <t>r2 = .523</t>
  </si>
  <si>
    <t>R-Sq</t>
  </si>
  <si>
    <t>peakedness</t>
  </si>
  <si>
    <t>Kurtosis</t>
  </si>
  <si>
    <t>SE =.367</t>
  </si>
  <si>
    <t>Std. Error</t>
  </si>
  <si>
    <t>symmetry</t>
  </si>
  <si>
    <t>Skewness</t>
  </si>
  <si>
    <t>n=37</t>
  </si>
  <si>
    <t>n observations</t>
  </si>
  <si>
    <t>Minimum</t>
  </si>
  <si>
    <t>significant coeffieints are Bsfh and bBaths</t>
  </si>
  <si>
    <t>Maximum</t>
  </si>
  <si>
    <t>Sum</t>
  </si>
  <si>
    <t>Count</t>
  </si>
  <si>
    <t>Table 2 Correlation Matrix</t>
  </si>
  <si>
    <r>
      <t xml:space="preserve">r-degree of linear </t>
    </r>
    <r>
      <rPr>
        <b/>
        <i/>
        <u/>
        <sz val="9"/>
        <rFont val="Calibri"/>
        <family val="2"/>
        <scheme val="minor"/>
      </rPr>
      <t>association</t>
    </r>
    <r>
      <rPr>
        <i/>
        <sz val="9"/>
        <rFont val="Calibri"/>
        <family val="2"/>
        <scheme val="minor"/>
      </rPr>
      <t xml:space="preserve"> between 2 variables</t>
    </r>
  </si>
  <si>
    <t>-1.0  &lt;   r   &lt;    1.0</t>
  </si>
  <si>
    <t>&lt; press F2</t>
  </si>
  <si>
    <t>multicollinearity - high correlation between independent variables</t>
  </si>
  <si>
    <t>biases regression equation/slopes</t>
  </si>
  <si>
    <t>OLS</t>
  </si>
  <si>
    <t>Regression Statistics</t>
  </si>
  <si>
    <t>Multiple R</t>
  </si>
  <si>
    <t>Multiple R-Multiple Correlation Coefficient</t>
  </si>
  <si>
    <t>r2</t>
  </si>
  <si>
    <r>
      <t xml:space="preserve">pct variation in dv </t>
    </r>
    <r>
      <rPr>
        <b/>
        <u/>
        <sz val="9"/>
        <rFont val="Arial"/>
        <family val="2"/>
      </rPr>
      <t>EXPLAINED</t>
    </r>
    <r>
      <rPr>
        <sz val="9"/>
        <rFont val="Arial"/>
        <family val="2"/>
      </rPr>
      <t xml:space="preserve"> by variation in Independent Variables </t>
    </r>
  </si>
  <si>
    <t>R Square</t>
  </si>
  <si>
    <r>
      <t>R</t>
    </r>
    <r>
      <rPr>
        <i/>
        <vertAlign val="superscript"/>
        <sz val="9"/>
        <rFont val="Calibri"/>
        <family val="2"/>
      </rPr>
      <t>2</t>
    </r>
    <r>
      <rPr>
        <i/>
        <sz val="9"/>
        <rFont val="Calibri"/>
        <family val="2"/>
      </rPr>
      <t>-Coefficient of Determination, Explantory power</t>
    </r>
  </si>
  <si>
    <t xml:space="preserve">     =ssReg/ssTot</t>
  </si>
  <si>
    <t>Adjusted R Square</t>
  </si>
  <si>
    <r>
      <t>Adj R</t>
    </r>
    <r>
      <rPr>
        <i/>
        <vertAlign val="superscript"/>
        <sz val="9"/>
        <rFont val="Calibri"/>
        <family val="2"/>
      </rPr>
      <t>2</t>
    </r>
    <r>
      <rPr>
        <i/>
        <sz val="9"/>
        <rFont val="Calibri"/>
        <family val="2"/>
      </rPr>
      <t xml:space="preserve"> downward to remove upward bias</t>
    </r>
  </si>
  <si>
    <t>r2 - % of total variation in dep variable that is explained</t>
  </si>
  <si>
    <r>
      <t>Standard Error (</t>
    </r>
    <r>
      <rPr>
        <b/>
        <u/>
        <sz val="9"/>
        <rFont val="Arial"/>
        <family val="2"/>
      </rPr>
      <t>RMSE</t>
    </r>
    <r>
      <rPr>
        <sz val="9"/>
        <rFont val="Arial"/>
        <family val="2"/>
      </rPr>
      <t>)</t>
    </r>
  </si>
  <si>
    <t>standard deviation of the residuals</t>
  </si>
  <si>
    <t>rmse=sqrt(mse)</t>
  </si>
  <si>
    <t>% of total variation in dep var which can be explained by or attributed to</t>
  </si>
  <si>
    <t>Observations</t>
  </si>
  <si>
    <t>no. of observations</t>
  </si>
  <si>
    <t>variation in independent variables</t>
  </si>
  <si>
    <t>0 &lt; R-sq  &lt; 1</t>
  </si>
  <si>
    <t>R-sq is a percent</t>
  </si>
  <si>
    <t>df-degrees of freedom</t>
  </si>
  <si>
    <t>ss-sum of squares</t>
  </si>
  <si>
    <t>ms-mean square</t>
  </si>
  <si>
    <t>"variation"</t>
  </si>
  <si>
    <t>MS=ss/df</t>
  </si>
  <si>
    <r>
      <t xml:space="preserve">ANOVA </t>
    </r>
    <r>
      <rPr>
        <b/>
        <i/>
        <sz val="9"/>
        <rFont val="Arial"/>
        <family val="2"/>
      </rPr>
      <t>(Analysis of Variance)</t>
    </r>
  </si>
  <si>
    <t>mean sq</t>
  </si>
  <si>
    <t>F=MSReg/MSResid.  Ameasure of significance for the entire equation        F&gt;3.5</t>
  </si>
  <si>
    <t>k-no of independent vars</t>
  </si>
  <si>
    <t>df</t>
  </si>
  <si>
    <t>SS</t>
  </si>
  <si>
    <t>MS</t>
  </si>
  <si>
    <t>F</t>
  </si>
  <si>
    <t>Sig F</t>
  </si>
  <si>
    <t>model/explained</t>
  </si>
  <si>
    <t>Regression             k</t>
  </si>
  <si>
    <t>Worksheet Function</t>
  </si>
  <si>
    <t>p=f(sfh)</t>
  </si>
  <si>
    <t>p=f(beds</t>
  </si>
  <si>
    <t>p=f(bath)</t>
  </si>
  <si>
    <t>error/unexplainedd</t>
  </si>
  <si>
    <t>Residual         (n-k-1)</t>
  </si>
  <si>
    <t>sig. F-prob that null hypothesis is true</t>
  </si>
  <si>
    <t>???</t>
  </si>
  <si>
    <t>Total (var indep dv)     (n-1)</t>
  </si>
  <si>
    <t>sig. F-prob that model/equation is NOT useful or significant</t>
  </si>
  <si>
    <t>F cutoff  for 5% LOS = 4.99</t>
  </si>
  <si>
    <t>stddev</t>
  </si>
  <si>
    <t>inputs</t>
  </si>
  <si>
    <t>Coefficients</t>
  </si>
  <si>
    <t>t Stat</t>
  </si>
  <si>
    <t>P-value</t>
  </si>
  <si>
    <t>t-sig</t>
  </si>
  <si>
    <t>Fig Sig &lt; .05</t>
  </si>
  <si>
    <t>Intercept</t>
  </si>
  <si>
    <t>t-cutoffs</t>
  </si>
  <si>
    <t>1.28, -1.28   10% Level of Sig., 90% Sure</t>
  </si>
  <si>
    <t>1.66, -1.66     5% Level of Sig., 95% Sure</t>
  </si>
  <si>
    <t>Worksheet Function - Corre and Regression</t>
  </si>
  <si>
    <t>t=coef/std error</t>
  </si>
  <si>
    <t>2.33, -2.33     1% Level of Sig., 99% Sure</t>
  </si>
  <si>
    <t>&lt;-equation with inputs</t>
  </si>
  <si>
    <t xml:space="preserve">   a measure of significance for each coefficient</t>
  </si>
  <si>
    <t>correlation</t>
  </si>
  <si>
    <t>&lt;-sumProduct function</t>
  </si>
  <si>
    <t>p-value-prob that the null hypothesis is true</t>
  </si>
  <si>
    <t>intercept</t>
  </si>
  <si>
    <t>simple reg</t>
  </si>
  <si>
    <t>Eqn. 4</t>
  </si>
  <si>
    <t>price=  -506,429+196*sfh+89,904*beds+171,616*baths</t>
  </si>
  <si>
    <t>slope</t>
  </si>
  <si>
    <t>r-sq</t>
  </si>
  <si>
    <t>F stat</t>
  </si>
  <si>
    <t>rsq</t>
  </si>
  <si>
    <t>t-stat</t>
  </si>
  <si>
    <t>se</t>
  </si>
  <si>
    <t>dw</t>
  </si>
  <si>
    <t>Table 2.1</t>
  </si>
  <si>
    <t>Table 2.2</t>
  </si>
  <si>
    <t>Table 2: Coorelatin Matrix</t>
  </si>
  <si>
    <t>ANOVA</t>
  </si>
  <si>
    <t>Regression</t>
  </si>
  <si>
    <t>Residual</t>
  </si>
  <si>
    <t>Significance F</t>
  </si>
  <si>
    <t>Lower 95%</t>
  </si>
  <si>
    <t>Upper 95%</t>
  </si>
  <si>
    <t>Lower 95.0%</t>
  </si>
  <si>
    <t>Upper 95.0%</t>
  </si>
  <si>
    <t>Table 3: Regression Results</t>
  </si>
  <si>
    <t>Table 3.2</t>
  </si>
  <si>
    <t>Table 3.1</t>
  </si>
  <si>
    <t>mu</t>
  </si>
  <si>
    <t>sd</t>
  </si>
  <si>
    <t>Correlation</t>
  </si>
  <si>
    <t>Slope</t>
  </si>
  <si>
    <t>t Sig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</si>
  <si>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</si>
  <si>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</si>
  <si>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</si>
  <si>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</si>
  <si>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</si>
  <si>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</si>
  <si>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NYGDPPCAPKDWLD</t>
  </si>
  <si>
    <t>Constant GDP per capita for the World, 2010 U.S. Dollars, Annual, Not Seasonally Adjusted</t>
  </si>
  <si>
    <t>Frequency: Annual</t>
  </si>
  <si>
    <t>observation_date</t>
  </si>
  <si>
    <t>Obs Year</t>
  </si>
  <si>
    <t>Total Per Year Renewable</t>
  </si>
  <si>
    <t>Total Per Year Nonrenewable</t>
  </si>
  <si>
    <t xml:space="preserve">RENEWABLE RESOURCES </t>
  </si>
  <si>
    <t>Traditional biomass (TWh, …</t>
  </si>
  <si>
    <t>NONRENEWABLE RESOURCES</t>
  </si>
  <si>
    <t>Global average temperature anomaly relative to 1961-1990</t>
  </si>
  <si>
    <t>Upper bound of the annual temperature anomaly (95% confidence interval)</t>
  </si>
  <si>
    <t>Lower bound of the annual temperature anomaly (95% confidence interval)</t>
  </si>
  <si>
    <t>Global</t>
  </si>
  <si>
    <t>Northern hemisphere</t>
  </si>
  <si>
    <t>Southern hemisphere</t>
  </si>
  <si>
    <t>Input Data:</t>
  </si>
  <si>
    <t xml:space="preserve"> GC Renewable</t>
  </si>
  <si>
    <t>GC Nonrenewable</t>
  </si>
  <si>
    <t>Table 1: Descriptive Statistics</t>
  </si>
  <si>
    <t>GC Renewable</t>
  </si>
  <si>
    <r>
      <rPr>
        <b/>
        <u/>
        <sz val="12"/>
        <rFont val="Times New Roman"/>
        <family val="1"/>
      </rPr>
      <t>Figure 1: Histograms</t>
    </r>
    <r>
      <rPr>
        <b/>
        <sz val="12"/>
        <rFont val="Times New Roman"/>
        <family val="1"/>
      </rPr>
      <t xml:space="preserve"> </t>
    </r>
    <r>
      <rPr>
        <b/>
        <i/>
        <sz val="11"/>
        <rFont val="Times New Roman"/>
        <family val="1"/>
      </rPr>
      <t>(All Variables)</t>
    </r>
  </si>
  <si>
    <t>1. Equation</t>
  </si>
  <si>
    <t>2. F Statistic</t>
  </si>
  <si>
    <t>3. R-Squared</t>
  </si>
  <si>
    <t>5. Standard Error</t>
  </si>
  <si>
    <t>Items of Import</t>
  </si>
  <si>
    <t>t- sig</t>
  </si>
  <si>
    <t>4. T Statistics</t>
  </si>
  <si>
    <t>Table 2: Correlation Matrix</t>
  </si>
  <si>
    <t>no. observations</t>
  </si>
  <si>
    <r>
      <t>Figure 2 - 4: Timeseries</t>
    </r>
    <r>
      <rPr>
        <b/>
        <i/>
        <sz val="11"/>
        <rFont val="Times New Roman"/>
        <family val="1"/>
      </rPr>
      <t xml:space="preserve"> (All Variables)</t>
    </r>
  </si>
  <si>
    <r>
      <rPr>
        <b/>
        <u/>
        <sz val="12"/>
        <rFont val="Times New Roman"/>
        <family val="1"/>
      </rPr>
      <t>Figure 5 - 7: Scatterplots</t>
    </r>
    <r>
      <rPr>
        <b/>
        <i/>
        <sz val="12"/>
        <rFont val="Times New Roman"/>
        <family val="1"/>
      </rPr>
      <t xml:space="preserve"> </t>
    </r>
    <r>
      <rPr>
        <b/>
        <i/>
        <sz val="11"/>
        <rFont val="Times New Roman"/>
        <family val="1"/>
      </rPr>
      <t>(Dependent Variable v. Each Independent Variable)</t>
    </r>
  </si>
  <si>
    <t>*Ask Dr. Russon about understanng this graph and if it is correctly interpreted.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</si>
</sst>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m/d/yyyy;@"/>
    <numFmt numFmtId="165" formatCode="0.0000"/>
    <numFmt numFmtId="166" formatCode="0.000"/>
    <numFmt numFmtId="167" formatCode="0.00_);[Red]\(0.00\)"/>
    <numFmt numFmtId="168" formatCode="#,##0.0000_);[Red]\(#,##0.0000\)"/>
    <numFmt numFmtId="169" formatCode="#,##0.000_);[Red]\(#,##0.000\)"/>
    <numFmt numFmtId="170" formatCode="#,##0.0_);[Red]\(#,##0.0\)"/>
    <numFmt numFmtId="171" formatCode="#,##0.000"/>
    <numFmt numFmtId="172" formatCode="0.0000_);[Red]\(0.0000\)"/>
    <numFmt numFmtId="173" formatCode="0_);[Red]\(0\)"/>
    <numFmt numFmtId="174" formatCode="yyyy\-mm\-dd"/>
    <numFmt numFmtId="175" formatCode="0.00000000000"/>
    <numFmt numFmtId="176" formatCode="_(* #,##0_);_(* \(#,##0\);_(* &quot;-&quot;??_);_(@_)"/>
  </numFmts>
  <fonts count="4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b/>
      <u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Symbol"/>
      <family val="1"/>
      <charset val="2"/>
    </font>
    <font>
      <b/>
      <u/>
      <sz val="9"/>
      <name val="Arial"/>
      <family val="2"/>
    </font>
    <font>
      <i/>
      <sz val="9"/>
      <name val="Calibri"/>
      <family val="2"/>
      <scheme val="minor"/>
    </font>
    <font>
      <b/>
      <i/>
      <u/>
      <sz val="9"/>
      <name val="Calibri"/>
      <family val="2"/>
      <scheme val="minor"/>
    </font>
    <font>
      <i/>
      <sz val="9"/>
      <name val="Courier"/>
      <family val="3"/>
    </font>
    <font>
      <i/>
      <vertAlign val="superscript"/>
      <sz val="9"/>
      <name val="Calibri"/>
      <family val="2"/>
    </font>
    <font>
      <i/>
      <sz val="9"/>
      <name val="Calibri"/>
      <family val="2"/>
    </font>
    <font>
      <i/>
      <sz val="12"/>
      <name val="Calibri"/>
      <family val="2"/>
      <scheme val="minor"/>
    </font>
    <font>
      <b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u/>
      <sz val="11"/>
      <name val="Times New Roman"/>
      <family val="1"/>
    </font>
    <font>
      <b/>
      <u/>
      <sz val="12"/>
      <name val="Times New Roman"/>
      <family val="1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0"/>
      <color rgb="FFFF0000"/>
      <name val="Times New Roman"/>
      <family val="1"/>
    </font>
    <font>
      <i/>
      <sz val="10"/>
      <name val="Times New Roman"/>
      <family val="1"/>
    </font>
    <font>
      <sz val="12"/>
      <color rgb="FFFF0000"/>
      <name val="Times New Roman"/>
      <family val="1"/>
    </font>
    <font>
      <i/>
      <sz val="12"/>
      <color theme="1"/>
      <name val="Calibri"/>
      <family val="2"/>
      <scheme val="minor"/>
    </font>
    <font>
      <b/>
      <sz val="11"/>
      <color rgb="FFFF0000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A19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86A5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/>
      <right/>
      <top/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4" fillId="0" borderId="0" applyFont="0" applyFill="0" applyBorder="0" applyAlignment="0" applyProtection="0"/>
    <xf numFmtId="0" fontId="1" fillId="0" borderId="0"/>
  </cellStyleXfs>
  <cellXfs count="26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 wrapText="1"/>
    </xf>
    <xf numFmtId="168" fontId="0" fillId="0" borderId="0" xfId="0" applyNumberFormat="1"/>
    <xf numFmtId="0" fontId="4" fillId="0" borderId="0" xfId="0" applyFont="1"/>
    <xf numFmtId="0" fontId="3" fillId="3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168" fontId="3" fillId="4" borderId="0" xfId="0" applyNumberFormat="1" applyFont="1" applyFill="1" applyAlignment="1">
      <alignment vertical="center" wrapText="1"/>
    </xf>
    <xf numFmtId="2" fontId="3" fillId="5" borderId="0" xfId="0" applyNumberFormat="1" applyFont="1" applyFill="1" applyAlignment="1">
      <alignment horizontal="center" vertical="center" wrapText="1"/>
    </xf>
    <xf numFmtId="1" fontId="2" fillId="5" borderId="0" xfId="0" applyNumberFormat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3" fillId="0" borderId="0" xfId="0" applyFont="1" applyAlignment="1">
      <alignment horizontal="right"/>
    </xf>
    <xf numFmtId="38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9" fontId="0" fillId="0" borderId="2" xfId="0" applyNumberFormat="1" applyBorder="1"/>
    <xf numFmtId="169" fontId="0" fillId="0" borderId="6" xfId="0" applyNumberFormat="1" applyBorder="1"/>
    <xf numFmtId="169" fontId="0" fillId="0" borderId="5" xfId="0" applyNumberFormat="1" applyBorder="1"/>
    <xf numFmtId="169" fontId="0" fillId="0" borderId="8" xfId="0" applyNumberFormat="1" applyBorder="1"/>
    <xf numFmtId="169" fontId="0" fillId="0" borderId="4" xfId="0" applyNumberFormat="1" applyBorder="1"/>
    <xf numFmtId="169" fontId="0" fillId="0" borderId="7" xfId="0" applyNumberFormat="1" applyBorder="1"/>
    <xf numFmtId="168" fontId="2" fillId="0" borderId="0" xfId="0" applyNumberFormat="1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9" fillId="0" borderId="13" xfId="0" applyNumberFormat="1" applyFon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16" xfId="0" applyBorder="1"/>
    <xf numFmtId="0" fontId="10" fillId="0" borderId="18" xfId="0" applyFont="1" applyBorder="1" applyAlignment="1">
      <alignment horizontal="center"/>
    </xf>
    <xf numFmtId="0" fontId="10" fillId="0" borderId="0" xfId="0" applyFont="1" applyAlignment="1">
      <alignment horizontal="center"/>
    </xf>
    <xf numFmtId="168" fontId="3" fillId="6" borderId="0" xfId="0" applyNumberFormat="1" applyFont="1" applyFill="1" applyAlignment="1">
      <alignment vertical="center" wrapText="1"/>
    </xf>
    <xf numFmtId="0" fontId="3" fillId="3" borderId="2" xfId="0" applyFont="1" applyFill="1" applyBorder="1"/>
    <xf numFmtId="0" fontId="3" fillId="4" borderId="2" xfId="0" applyFont="1" applyFill="1" applyBorder="1"/>
    <xf numFmtId="0" fontId="10" fillId="4" borderId="18" xfId="0" applyFont="1" applyFill="1" applyBorder="1" applyAlignment="1">
      <alignment horizontal="center"/>
    </xf>
    <xf numFmtId="0" fontId="2" fillId="4" borderId="0" xfId="0" applyFont="1" applyFill="1"/>
    <xf numFmtId="0" fontId="6" fillId="0" borderId="0" xfId="0" applyFont="1" applyAlignment="1">
      <alignment vertical="center" wrapText="1"/>
    </xf>
    <xf numFmtId="0" fontId="5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11" fillId="0" borderId="0" xfId="1" applyFont="1"/>
    <xf numFmtId="0" fontId="5" fillId="0" borderId="0" xfId="1" applyFont="1"/>
    <xf numFmtId="0" fontId="2" fillId="0" borderId="0" xfId="1"/>
    <xf numFmtId="0" fontId="12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12" fillId="0" borderId="18" xfId="1" applyFont="1" applyBorder="1" applyAlignment="1">
      <alignment horizontal="center"/>
    </xf>
    <xf numFmtId="0" fontId="11" fillId="0" borderId="0" xfId="1" quotePrefix="1" applyFont="1"/>
    <xf numFmtId="0" fontId="13" fillId="0" borderId="0" xfId="1" applyFont="1" applyAlignment="1">
      <alignment horizontal="right"/>
    </xf>
    <xf numFmtId="4" fontId="11" fillId="7" borderId="0" xfId="1" applyNumberFormat="1" applyFont="1" applyFill="1" applyAlignment="1">
      <alignment horizontal="center"/>
    </xf>
    <xf numFmtId="4" fontId="11" fillId="0" borderId="0" xfId="1" applyNumberFormat="1" applyFont="1" applyAlignment="1">
      <alignment horizontal="center"/>
    </xf>
    <xf numFmtId="0" fontId="13" fillId="0" borderId="0" xfId="1" applyFont="1"/>
    <xf numFmtId="3" fontId="11" fillId="0" borderId="0" xfId="1" applyNumberFormat="1" applyFont="1" applyAlignment="1">
      <alignment horizontal="center"/>
    </xf>
    <xf numFmtId="0" fontId="11" fillId="0" borderId="16" xfId="1" applyFont="1" applyBorder="1"/>
    <xf numFmtId="3" fontId="11" fillId="0" borderId="16" xfId="1" applyNumberFormat="1" applyFont="1" applyBorder="1" applyAlignment="1">
      <alignment horizontal="center"/>
    </xf>
    <xf numFmtId="0" fontId="15" fillId="0" borderId="0" xfId="1" applyFont="1"/>
    <xf numFmtId="0" fontId="16" fillId="5" borderId="0" xfId="1" applyFont="1" applyFill="1"/>
    <xf numFmtId="0" fontId="16" fillId="0" borderId="0" xfId="1" quotePrefix="1" applyFont="1"/>
    <xf numFmtId="166" fontId="11" fillId="0" borderId="0" xfId="1" applyNumberFormat="1" applyFont="1" applyAlignment="1">
      <alignment horizontal="center"/>
    </xf>
    <xf numFmtId="0" fontId="18" fillId="0" borderId="0" xfId="1" applyFont="1"/>
    <xf numFmtId="166" fontId="11" fillId="8" borderId="0" xfId="1" applyNumberFormat="1" applyFont="1" applyFill="1" applyAlignment="1">
      <alignment horizontal="center"/>
    </xf>
    <xf numFmtId="166" fontId="11" fillId="5" borderId="0" xfId="1" applyNumberFormat="1" applyFont="1" applyFill="1" applyAlignment="1">
      <alignment horizontal="center"/>
    </xf>
    <xf numFmtId="0" fontId="2" fillId="8" borderId="0" xfId="1" applyFill="1" applyAlignment="1">
      <alignment horizontal="center"/>
    </xf>
    <xf numFmtId="0" fontId="11" fillId="0" borderId="0" xfId="1" applyFont="1" applyAlignment="1">
      <alignment horizontal="left"/>
    </xf>
    <xf numFmtId="166" fontId="11" fillId="0" borderId="16" xfId="1" applyNumberFormat="1" applyFont="1" applyBorder="1" applyAlignment="1">
      <alignment horizontal="center"/>
    </xf>
    <xf numFmtId="166" fontId="11" fillId="5" borderId="16" xfId="1" applyNumberFormat="1" applyFont="1" applyFill="1" applyBorder="1" applyAlignment="1">
      <alignment horizontal="center"/>
    </xf>
    <xf numFmtId="0" fontId="11" fillId="5" borderId="0" xfId="1" applyFont="1" applyFill="1"/>
    <xf numFmtId="0" fontId="12" fillId="0" borderId="18" xfId="1" applyFont="1" applyBorder="1" applyAlignment="1">
      <alignment horizontal="left"/>
    </xf>
    <xf numFmtId="0" fontId="12" fillId="0" borderId="18" xfId="1" applyFont="1" applyBorder="1" applyAlignment="1">
      <alignment horizontal="centerContinuous"/>
    </xf>
    <xf numFmtId="0" fontId="16" fillId="0" borderId="0" xfId="1" applyFont="1"/>
    <xf numFmtId="0" fontId="11" fillId="5" borderId="0" xfId="1" applyFont="1" applyFill="1" applyAlignment="1">
      <alignment horizontal="center"/>
    </xf>
    <xf numFmtId="0" fontId="11" fillId="9" borderId="0" xfId="1" applyFont="1" applyFill="1"/>
    <xf numFmtId="0" fontId="11" fillId="9" borderId="0" xfId="1" applyFont="1" applyFill="1" applyAlignment="1">
      <alignment horizontal="center"/>
    </xf>
    <xf numFmtId="165" fontId="11" fillId="0" borderId="0" xfId="1" applyNumberFormat="1" applyFont="1"/>
    <xf numFmtId="171" fontId="11" fillId="10" borderId="0" xfId="1" applyNumberFormat="1" applyFont="1" applyFill="1" applyAlignment="1">
      <alignment horizontal="center"/>
    </xf>
    <xf numFmtId="0" fontId="21" fillId="0" borderId="0" xfId="1" applyFont="1"/>
    <xf numFmtId="171" fontId="15" fillId="10" borderId="0" xfId="1" applyNumberFormat="1" applyFont="1" applyFill="1" applyAlignment="1">
      <alignment horizontal="center"/>
    </xf>
    <xf numFmtId="2" fontId="11" fillId="11" borderId="0" xfId="1" applyNumberFormat="1" applyFont="1" applyFill="1" applyAlignment="1">
      <alignment horizontal="center"/>
    </xf>
    <xf numFmtId="0" fontId="0" fillId="12" borderId="0" xfId="0" applyFill="1"/>
    <xf numFmtId="0" fontId="11" fillId="12" borderId="0" xfId="1" applyFont="1" applyFill="1"/>
    <xf numFmtId="0" fontId="17" fillId="5" borderId="0" xfId="1" applyFont="1" applyFill="1"/>
    <xf numFmtId="0" fontId="16" fillId="0" borderId="0" xfId="1" applyFont="1" applyAlignment="1">
      <alignment horizontal="center"/>
    </xf>
    <xf numFmtId="0" fontId="22" fillId="5" borderId="0" xfId="1" applyFont="1" applyFill="1"/>
    <xf numFmtId="0" fontId="16" fillId="8" borderId="0" xfId="1" applyFont="1" applyFill="1"/>
    <xf numFmtId="0" fontId="11" fillId="8" borderId="0" xfId="1" applyFont="1" applyFill="1"/>
    <xf numFmtId="0" fontId="11" fillId="10" borderId="16" xfId="1" applyFont="1" applyFill="1" applyBorder="1" applyAlignment="1">
      <alignment horizontal="center"/>
    </xf>
    <xf numFmtId="0" fontId="16" fillId="0" borderId="0" xfId="1" applyFont="1" applyAlignment="1">
      <alignment horizontal="right"/>
    </xf>
    <xf numFmtId="165" fontId="11" fillId="0" borderId="0" xfId="1" applyNumberFormat="1" applyFont="1" applyAlignment="1">
      <alignment horizontal="center"/>
    </xf>
    <xf numFmtId="0" fontId="5" fillId="0" borderId="0" xfId="1" applyFont="1" applyAlignment="1">
      <alignment horizontal="left"/>
    </xf>
    <xf numFmtId="0" fontId="15" fillId="0" borderId="0" xfId="1" applyFont="1" applyAlignment="1">
      <alignment horizontal="center"/>
    </xf>
    <xf numFmtId="3" fontId="11" fillId="7" borderId="0" xfId="1" applyNumberFormat="1" applyFont="1" applyFill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13" borderId="0" xfId="1" applyFont="1" applyFill="1"/>
    <xf numFmtId="0" fontId="12" fillId="10" borderId="18" xfId="1" applyFont="1" applyFill="1" applyBorder="1" applyAlignment="1">
      <alignment horizontal="center"/>
    </xf>
    <xf numFmtId="4" fontId="11" fillId="14" borderId="0" xfId="1" applyNumberFormat="1" applyFont="1" applyFill="1" applyAlignment="1">
      <alignment horizontal="right"/>
    </xf>
    <xf numFmtId="2" fontId="11" fillId="10" borderId="0" xfId="1" applyNumberFormat="1" applyFont="1" applyFill="1" applyAlignment="1">
      <alignment horizontal="center"/>
    </xf>
    <xf numFmtId="4" fontId="11" fillId="0" borderId="0" xfId="1" applyNumberFormat="1" applyFont="1" applyAlignment="1">
      <alignment horizontal="right"/>
    </xf>
    <xf numFmtId="4" fontId="11" fillId="14" borderId="0" xfId="1" applyNumberFormat="1" applyFont="1" applyFill="1" applyAlignment="1">
      <alignment horizontal="center"/>
    </xf>
    <xf numFmtId="2" fontId="2" fillId="0" borderId="0" xfId="1" applyNumberFormat="1" applyAlignment="1">
      <alignment horizontal="center"/>
    </xf>
    <xf numFmtId="0" fontId="11" fillId="13" borderId="0" xfId="1" applyFont="1" applyFill="1" applyAlignment="1">
      <alignment horizontal="center"/>
    </xf>
    <xf numFmtId="4" fontId="11" fillId="10" borderId="0" xfId="1" applyNumberFormat="1" applyFont="1" applyFill="1" applyAlignment="1">
      <alignment horizontal="center"/>
    </xf>
    <xf numFmtId="4" fontId="11" fillId="0" borderId="16" xfId="1" applyNumberFormat="1" applyFont="1" applyBorder="1" applyAlignment="1">
      <alignment horizontal="right"/>
    </xf>
    <xf numFmtId="0" fontId="11" fillId="10" borderId="0" xfId="1" applyFont="1" applyFill="1"/>
    <xf numFmtId="3" fontId="11" fillId="13" borderId="0" xfId="1" applyNumberFormat="1" applyFont="1" applyFill="1" applyAlignment="1">
      <alignment horizontal="center"/>
    </xf>
    <xf numFmtId="1" fontId="11" fillId="13" borderId="0" xfId="1" applyNumberFormat="1" applyFont="1" applyFill="1" applyAlignment="1">
      <alignment horizontal="center"/>
    </xf>
    <xf numFmtId="0" fontId="3" fillId="0" borderId="0" xfId="1" applyFont="1"/>
    <xf numFmtId="0" fontId="10" fillId="0" borderId="18" xfId="0" applyFont="1" applyBorder="1" applyAlignment="1">
      <alignment horizontal="centerContinuous"/>
    </xf>
    <xf numFmtId="168" fontId="3" fillId="16" borderId="0" xfId="0" applyNumberFormat="1" applyFont="1" applyFill="1" applyAlignment="1">
      <alignment vertical="center" wrapText="1"/>
    </xf>
    <xf numFmtId="168" fontId="3" fillId="17" borderId="0" xfId="0" applyNumberFormat="1" applyFont="1" applyFill="1" applyAlignment="1">
      <alignment vertical="center" wrapText="1"/>
    </xf>
    <xf numFmtId="0" fontId="3" fillId="17" borderId="6" xfId="0" applyFont="1" applyFill="1" applyBorder="1"/>
    <xf numFmtId="0" fontId="2" fillId="17" borderId="16" xfId="0" applyFont="1" applyFill="1" applyBorder="1"/>
    <xf numFmtId="0" fontId="10" fillId="17" borderId="18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6" xfId="0" applyNumberFormat="1" applyBorder="1" applyAlignment="1">
      <alignment horizontal="center"/>
    </xf>
    <xf numFmtId="172" fontId="0" fillId="14" borderId="0" xfId="0" applyNumberFormat="1" applyFill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16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72" fontId="0" fillId="8" borderId="0" xfId="0" applyNumberFormat="1" applyFill="1" applyAlignment="1">
      <alignment horizontal="center"/>
    </xf>
    <xf numFmtId="172" fontId="0" fillId="8" borderId="16" xfId="0" applyNumberFormat="1" applyFill="1" applyBorder="1" applyAlignment="1">
      <alignment horizontal="center"/>
    </xf>
    <xf numFmtId="172" fontId="2" fillId="0" borderId="0" xfId="0" applyNumberFormat="1" applyFont="1" applyAlignment="1">
      <alignment horizontal="center"/>
    </xf>
    <xf numFmtId="168" fontId="0" fillId="8" borderId="16" xfId="0" applyNumberFormat="1" applyFill="1" applyBorder="1"/>
    <xf numFmtId="38" fontId="0" fillId="5" borderId="16" xfId="0" applyNumberFormat="1" applyFill="1" applyBorder="1"/>
    <xf numFmtId="170" fontId="0" fillId="8" borderId="16" xfId="0" applyNumberFormat="1" applyFill="1" applyBorder="1"/>
    <xf numFmtId="38" fontId="0" fillId="8" borderId="16" xfId="0" applyNumberFormat="1" applyFill="1" applyBorder="1"/>
    <xf numFmtId="167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3" fontId="0" fillId="0" borderId="16" xfId="0" applyNumberFormat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0" fontId="2" fillId="6" borderId="0" xfId="0" applyFont="1" applyFill="1"/>
    <xf numFmtId="0" fontId="10" fillId="16" borderId="18" xfId="0" applyFont="1" applyFill="1" applyBorder="1" applyAlignment="1">
      <alignment horizontal="center"/>
    </xf>
    <xf numFmtId="0" fontId="2" fillId="16" borderId="16" xfId="0" applyFont="1" applyFill="1" applyBorder="1"/>
    <xf numFmtId="0" fontId="10" fillId="0" borderId="0" xfId="0" applyFont="1" applyAlignment="1">
      <alignment horizontal="centerContinuous"/>
    </xf>
    <xf numFmtId="168" fontId="0" fillId="8" borderId="0" xfId="0" applyNumberFormat="1" applyFill="1"/>
    <xf numFmtId="168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0" fontId="22" fillId="0" borderId="0" xfId="1" applyFont="1" applyAlignment="1">
      <alignment horizontal="right"/>
    </xf>
    <xf numFmtId="0" fontId="5" fillId="18" borderId="0" xfId="1" applyFont="1" applyFill="1"/>
    <xf numFmtId="0" fontId="0" fillId="18" borderId="0" xfId="0" applyFill="1"/>
    <xf numFmtId="0" fontId="2" fillId="18" borderId="0" xfId="1" applyFill="1"/>
    <xf numFmtId="2" fontId="0" fillId="0" borderId="1" xfId="0" applyNumberFormat="1" applyBorder="1" applyAlignment="1">
      <alignment horizontal="center"/>
    </xf>
    <xf numFmtId="0" fontId="6" fillId="0" borderId="9" xfId="0" applyFont="1" applyBorder="1" applyAlignment="1">
      <alignment vertical="center" wrapText="1"/>
    </xf>
    <xf numFmtId="1" fontId="0" fillId="8" borderId="16" xfId="0" applyNumberFormat="1" applyFill="1" applyBorder="1" applyAlignment="1">
      <alignment horizontal="center"/>
    </xf>
    <xf numFmtId="168" fontId="0" fillId="8" borderId="16" xfId="0" applyNumberFormat="1" applyFill="1" applyBorder="1" applyAlignment="1">
      <alignment horizontal="center"/>
    </xf>
    <xf numFmtId="174" fontId="2" fillId="0" borderId="0" xfId="1" applyNumberFormat="1"/>
    <xf numFmtId="175" fontId="2" fillId="0" borderId="0" xfId="1" applyNumberFormat="1"/>
    <xf numFmtId="0" fontId="2" fillId="0" borderId="0" xfId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0" fillId="19" borderId="0" xfId="0" applyFill="1"/>
    <xf numFmtId="0" fontId="0" fillId="17" borderId="0" xfId="0" applyFill="1"/>
    <xf numFmtId="0" fontId="0" fillId="20" borderId="0" xfId="0" applyFill="1"/>
    <xf numFmtId="0" fontId="0" fillId="0" borderId="0" xfId="0" applyAlignment="1">
      <alignment horizontal="center" vertical="center"/>
    </xf>
    <xf numFmtId="0" fontId="0" fillId="22" borderId="0" xfId="0" applyFill="1"/>
    <xf numFmtId="0" fontId="1" fillId="0" borderId="0" xfId="3"/>
    <xf numFmtId="0" fontId="26" fillId="0" borderId="0" xfId="0" applyFont="1"/>
    <xf numFmtId="0" fontId="26" fillId="0" borderId="0" xfId="0" applyFont="1" applyAlignment="1">
      <alignment horizontal="center" vertical="center"/>
    </xf>
    <xf numFmtId="168" fontId="26" fillId="0" borderId="0" xfId="0" applyNumberFormat="1" applyFont="1" applyAlignment="1">
      <alignment horizontal="center" vertical="center"/>
    </xf>
    <xf numFmtId="0" fontId="26" fillId="2" borderId="0" xfId="0" applyFont="1" applyFill="1"/>
    <xf numFmtId="168" fontId="26" fillId="0" borderId="0" xfId="0" applyNumberFormat="1" applyFont="1"/>
    <xf numFmtId="0" fontId="27" fillId="0" borderId="0" xfId="0" applyFont="1" applyAlignment="1">
      <alignment horizontal="right"/>
    </xf>
    <xf numFmtId="0" fontId="29" fillId="0" borderId="0" xfId="0" applyFont="1" applyAlignment="1">
      <alignment horizontal="center" vertical="center" wrapText="1"/>
    </xf>
    <xf numFmtId="0" fontId="33" fillId="3" borderId="0" xfId="0" applyFont="1" applyFill="1" applyAlignment="1">
      <alignment horizontal="center" vertical="center" wrapText="1"/>
    </xf>
    <xf numFmtId="0" fontId="33" fillId="18" borderId="0" xfId="0" applyFont="1" applyFill="1" applyAlignment="1">
      <alignment horizontal="center" vertical="center" wrapText="1"/>
    </xf>
    <xf numFmtId="0" fontId="33" fillId="19" borderId="0" xfId="0" applyFont="1" applyFill="1" applyAlignment="1">
      <alignment horizontal="center" vertical="center" wrapText="1"/>
    </xf>
    <xf numFmtId="0" fontId="35" fillId="18" borderId="19" xfId="0" applyFont="1" applyFill="1" applyBorder="1" applyAlignment="1">
      <alignment horizontal="center" vertical="center"/>
    </xf>
    <xf numFmtId="0" fontId="35" fillId="19" borderId="19" xfId="0" applyFont="1" applyFill="1" applyBorder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168" fontId="26" fillId="0" borderId="0" xfId="2" applyNumberFormat="1" applyFont="1" applyFill="1" applyAlignment="1">
      <alignment horizontal="center" vertical="center"/>
    </xf>
    <xf numFmtId="0" fontId="28" fillId="0" borderId="0" xfId="0" applyFont="1" applyAlignment="1">
      <alignment horizontal="right"/>
    </xf>
    <xf numFmtId="168" fontId="34" fillId="0" borderId="0" xfId="0" applyNumberFormat="1" applyFont="1" applyAlignment="1">
      <alignment horizontal="right" vertical="center"/>
    </xf>
    <xf numFmtId="0" fontId="27" fillId="0" borderId="0" xfId="0" applyFont="1"/>
    <xf numFmtId="0" fontId="36" fillId="0" borderId="0" xfId="0" applyFont="1"/>
    <xf numFmtId="0" fontId="28" fillId="0" borderId="16" xfId="0" applyFont="1" applyBorder="1" applyAlignment="1">
      <alignment horizontal="right"/>
    </xf>
    <xf numFmtId="0" fontId="26" fillId="0" borderId="0" xfId="1" applyFont="1" applyAlignment="1">
      <alignment horizontal="center"/>
    </xf>
    <xf numFmtId="0" fontId="37" fillId="0" borderId="18" xfId="0" applyFont="1" applyBorder="1" applyAlignment="1">
      <alignment horizontal="center"/>
    </xf>
    <xf numFmtId="0" fontId="37" fillId="18" borderId="18" xfId="0" applyFont="1" applyFill="1" applyBorder="1" applyAlignment="1">
      <alignment horizontal="center"/>
    </xf>
    <xf numFmtId="0" fontId="37" fillId="19" borderId="18" xfId="0" applyFont="1" applyFill="1" applyBorder="1" applyAlignment="1">
      <alignment horizontal="center"/>
    </xf>
    <xf numFmtId="0" fontId="37" fillId="3" borderId="18" xfId="0" applyFont="1" applyFill="1" applyBorder="1" applyAlignment="1">
      <alignment horizontal="center"/>
    </xf>
    <xf numFmtId="38" fontId="26" fillId="12" borderId="0" xfId="0" applyNumberFormat="1" applyFont="1" applyFill="1" applyAlignment="1">
      <alignment horizontal="center" vertical="center"/>
    </xf>
    <xf numFmtId="169" fontId="26" fillId="12" borderId="0" xfId="0" applyNumberFormat="1" applyFont="1" applyFill="1" applyAlignment="1">
      <alignment horizontal="center" vertical="center"/>
    </xf>
    <xf numFmtId="169" fontId="26" fillId="12" borderId="16" xfId="0" applyNumberFormat="1" applyFont="1" applyFill="1" applyBorder="1" applyAlignment="1">
      <alignment horizontal="center" vertical="center"/>
    </xf>
    <xf numFmtId="38" fontId="26" fillId="12" borderId="16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7" fillId="18" borderId="0" xfId="0" applyFont="1" applyFill="1" applyAlignment="1">
      <alignment horizontal="right"/>
    </xf>
    <xf numFmtId="0" fontId="37" fillId="19" borderId="0" xfId="0" applyFont="1" applyFill="1" applyAlignment="1">
      <alignment horizontal="right"/>
    </xf>
    <xf numFmtId="0" fontId="37" fillId="3" borderId="16" xfId="0" applyFont="1" applyFill="1" applyBorder="1" applyAlignment="1">
      <alignment horizontal="right"/>
    </xf>
    <xf numFmtId="0" fontId="29" fillId="0" borderId="16" xfId="0" applyFont="1" applyBorder="1" applyAlignment="1">
      <alignment horizontal="center" vertical="center" wrapText="1"/>
    </xf>
    <xf numFmtId="0" fontId="26" fillId="0" borderId="16" xfId="0" applyFont="1" applyBorder="1"/>
    <xf numFmtId="0" fontId="34" fillId="0" borderId="18" xfId="0" applyFont="1" applyBorder="1"/>
    <xf numFmtId="0" fontId="37" fillId="0" borderId="18" xfId="0" applyFont="1" applyBorder="1" applyAlignment="1">
      <alignment horizontal="centerContinuous"/>
    </xf>
    <xf numFmtId="40" fontId="26" fillId="0" borderId="0" xfId="0" applyNumberFormat="1" applyFont="1"/>
    <xf numFmtId="40" fontId="26" fillId="0" borderId="16" xfId="0" applyNumberFormat="1" applyFont="1" applyBorder="1"/>
    <xf numFmtId="38" fontId="26" fillId="0" borderId="16" xfId="0" applyNumberFormat="1" applyFont="1" applyBorder="1"/>
    <xf numFmtId="169" fontId="26" fillId="0" borderId="0" xfId="0" applyNumberFormat="1" applyFont="1"/>
    <xf numFmtId="169" fontId="26" fillId="0" borderId="16" xfId="0" applyNumberFormat="1" applyFont="1" applyBorder="1"/>
    <xf numFmtId="0" fontId="26" fillId="22" borderId="0" xfId="0" applyFont="1" applyFill="1" applyAlignment="1">
      <alignment horizontal="center" vertical="center"/>
    </xf>
    <xf numFmtId="169" fontId="26" fillId="22" borderId="0" xfId="0" applyNumberFormat="1" applyFont="1" applyFill="1" applyAlignment="1">
      <alignment horizontal="center" vertical="center"/>
    </xf>
    <xf numFmtId="169" fontId="26" fillId="22" borderId="16" xfId="0" applyNumberFormat="1" applyFont="1" applyFill="1" applyBorder="1" applyAlignment="1">
      <alignment horizontal="center" vertical="center"/>
    </xf>
    <xf numFmtId="169" fontId="26" fillId="23" borderId="0" xfId="0" applyNumberFormat="1" applyFont="1" applyFill="1" applyAlignment="1">
      <alignment horizontal="center" vertical="center"/>
    </xf>
    <xf numFmtId="0" fontId="26" fillId="15" borderId="0" xfId="0" applyFont="1" applyFill="1" applyAlignment="1">
      <alignment horizontal="center" vertical="center"/>
    </xf>
    <xf numFmtId="0" fontId="27" fillId="15" borderId="0" xfId="0" applyFont="1" applyFill="1" applyAlignment="1">
      <alignment horizontal="center" vertical="center"/>
    </xf>
    <xf numFmtId="40" fontId="26" fillId="15" borderId="0" xfId="0" applyNumberFormat="1" applyFont="1" applyFill="1" applyAlignment="1">
      <alignment horizontal="center" vertical="center"/>
    </xf>
    <xf numFmtId="168" fontId="26" fillId="15" borderId="0" xfId="0" applyNumberFormat="1" applyFont="1" applyFill="1" applyAlignment="1">
      <alignment horizontal="center" vertical="center"/>
    </xf>
    <xf numFmtId="169" fontId="26" fillId="15" borderId="0" xfId="0" applyNumberFormat="1" applyFont="1" applyFill="1" applyAlignment="1">
      <alignment horizontal="center" vertical="center"/>
    </xf>
    <xf numFmtId="38" fontId="34" fillId="0" borderId="16" xfId="0" applyNumberFormat="1" applyFont="1" applyBorder="1" applyAlignment="1">
      <alignment horizontal="right" vertical="center"/>
    </xf>
    <xf numFmtId="2" fontId="26" fillId="15" borderId="0" xfId="0" applyNumberFormat="1" applyFont="1" applyFill="1" applyAlignment="1">
      <alignment horizontal="center" vertical="center"/>
    </xf>
    <xf numFmtId="166" fontId="26" fillId="0" borderId="0" xfId="0" applyNumberFormat="1" applyFont="1"/>
    <xf numFmtId="168" fontId="38" fillId="0" borderId="0" xfId="0" applyNumberFormat="1" applyFont="1" applyAlignment="1">
      <alignment horizontal="center" vertical="center"/>
    </xf>
    <xf numFmtId="0" fontId="36" fillId="0" borderId="0" xfId="0" applyFont="1" applyAlignment="1">
      <alignment horizontal="right"/>
    </xf>
    <xf numFmtId="1" fontId="34" fillId="0" borderId="0" xfId="2" applyNumberFormat="1" applyFont="1" applyAlignment="1">
      <alignment horizontal="right" vertical="center"/>
    </xf>
    <xf numFmtId="0" fontId="39" fillId="3" borderId="18" xfId="0" applyFont="1" applyFill="1" applyBorder="1" applyAlignment="1">
      <alignment horizontal="center"/>
    </xf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/>
    </xf>
    <xf numFmtId="168" fontId="33" fillId="17" borderId="0" xfId="0" applyNumberFormat="1" applyFont="1" applyFill="1" applyAlignment="1">
      <alignment horizontal="center" vertical="center"/>
    </xf>
    <xf numFmtId="0" fontId="35" fillId="17" borderId="19" xfId="0" applyFont="1" applyFill="1" applyBorder="1" applyAlignment="1">
      <alignment horizontal="center" vertical="center"/>
    </xf>
    <xf numFmtId="0" fontId="37" fillId="17" borderId="0" xfId="0" applyFont="1" applyFill="1" applyAlignment="1">
      <alignment horizontal="right"/>
    </xf>
    <xf numFmtId="0" fontId="37" fillId="17" borderId="18" xfId="0" applyFont="1" applyFill="1" applyBorder="1" applyAlignment="1">
      <alignment horizontal="center"/>
    </xf>
    <xf numFmtId="176" fontId="0" fillId="17" borderId="0" xfId="2" applyNumberFormat="1" applyFont="1" applyFill="1"/>
    <xf numFmtId="0" fontId="0" fillId="6" borderId="0" xfId="0" applyFill="1"/>
    <xf numFmtId="176" fontId="0" fillId="6" borderId="0" xfId="2" applyNumberFormat="1" applyFont="1" applyFill="1"/>
    <xf numFmtId="176" fontId="0" fillId="22" borderId="0" xfId="2" applyNumberFormat="1" applyFont="1" applyFill="1"/>
    <xf numFmtId="49" fontId="0" fillId="3" borderId="0" xfId="0" applyNumberFormat="1" applyFill="1" applyAlignment="1">
      <alignment horizontal="right"/>
    </xf>
    <xf numFmtId="0" fontId="0" fillId="3" borderId="16" xfId="0" applyFill="1" applyBorder="1"/>
    <xf numFmtId="0" fontId="0" fillId="6" borderId="16" xfId="0" applyFill="1" applyBorder="1"/>
    <xf numFmtId="0" fontId="0" fillId="17" borderId="16" xfId="0" applyFill="1" applyBorder="1"/>
    <xf numFmtId="0" fontId="3" fillId="22" borderId="16" xfId="0" applyFont="1" applyFill="1" applyBorder="1" applyAlignment="1">
      <alignment horizontal="center"/>
    </xf>
    <xf numFmtId="0" fontId="40" fillId="0" borderId="0" xfId="0" applyFont="1"/>
    <xf numFmtId="0" fontId="33" fillId="0" borderId="0" xfId="0" applyFont="1"/>
    <xf numFmtId="0" fontId="29" fillId="3" borderId="0" xfId="0" applyFont="1" applyFill="1" applyAlignment="1">
      <alignment horizontal="center" vertical="center" wrapText="1"/>
    </xf>
    <xf numFmtId="0" fontId="28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2" fillId="19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0" fontId="3" fillId="21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3" fillId="15" borderId="0" xfId="0" applyFont="1" applyFill="1" applyAlignment="1">
      <alignment horizontal="center"/>
    </xf>
    <xf numFmtId="0" fontId="6" fillId="3" borderId="9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horizontal="left"/>
    </xf>
    <xf numFmtId="0" fontId="6" fillId="3" borderId="0" xfId="0" applyFont="1" applyFill="1" applyAlignment="1">
      <alignment horizontal="center" vertical="center" wrapText="1"/>
    </xf>
    <xf numFmtId="168" fontId="0" fillId="4" borderId="0" xfId="0" applyNumberFormat="1" applyFill="1" applyAlignment="1">
      <alignment horizontal="center" wrapText="1"/>
    </xf>
    <xf numFmtId="168" fontId="0" fillId="17" borderId="0" xfId="0" applyNumberFormat="1" applyFill="1" applyAlignment="1">
      <alignment horizontal="center" wrapText="1"/>
    </xf>
    <xf numFmtId="168" fontId="2" fillId="4" borderId="0" xfId="0" applyNumberFormat="1" applyFont="1" applyFill="1" applyAlignment="1">
      <alignment horizontal="center" wrapText="1"/>
    </xf>
    <xf numFmtId="168" fontId="2" fillId="17" borderId="0" xfId="0" applyNumberFormat="1" applyFont="1" applyFill="1" applyAlignment="1">
      <alignment horizontal="center" wrapText="1"/>
    </xf>
    <xf numFmtId="168" fontId="0" fillId="0" borderId="0" xfId="0" applyNumberFormat="1" applyAlignment="1">
      <alignment horizontal="center" wrapText="1"/>
    </xf>
    <xf numFmtId="168" fontId="0" fillId="0" borderId="0" xfId="0" applyNumberFormat="1" applyAlignment="1">
      <alignment horizontal="center"/>
    </xf>
  </cellXfs>
  <cellStyles count="4">
    <cellStyle name="Comma" xfId="2" builtinId="3"/>
    <cellStyle name="Normal" xfId="0" builtinId="0"/>
    <cellStyle name="Normal 2" xfId="3" xr:uid="{66516518-AD6C-814F-A3AD-0FCB47166AFB}"/>
    <cellStyle name="Normal 2 2 2" xfId="1" xr:uid="{00000000-0005-0000-0000-000001000000}"/>
  </cellStyles>
  <dxfs count="14">
    <dxf>
      <fill>
        <patternFill>
          <bgColor theme="7" tint="0.59999389629810485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4" tint="0.59999389629810485"/>
        </patternFill>
      </fill>
    </dxf>
    <dxf>
      <numFmt numFmtId="169" formatCode="#,##0.000_);[Red]\(#,##0.000\)"/>
    </dxf>
    <dxf>
      <numFmt numFmtId="168" formatCode="#,##0.0000_);[Red]\(#,##0.00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8" formatCode="#,##0.0000_);[Red]\(#,##0.00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68" formatCode="#,##0.0000_);[Red]\(#,##0.00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Times New Roman"/>
        <family val="1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Times New Roman"/>
        <family val="1"/>
        <scheme val="none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F7A197"/>
      <color rgb="FFF86A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GDP v. Global</a:t>
            </a:r>
            <a:r>
              <a:rPr lang="en-US" baseline="0"/>
              <a:t> Consumption of Renewable Resources </a:t>
            </a:r>
          </a:p>
          <a:p>
            <a:pPr>
              <a:defRPr/>
            </a:pPr>
            <a:r>
              <a:rPr lang="en-US" baseline="0"/>
              <a:t>(Relative to 1965 - 2022)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Model'!$E$4</c:f>
              <c:strCache>
                <c:ptCount val="1"/>
                <c:pt idx="0">
                  <c:v>Global GDP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 Model'!$C$5:$C$62</c:f>
              <c:numCache>
                <c:formatCode>#,##0.0000_);[Red]\(#,##0.0000\)</c:formatCode>
                <c:ptCount val="58"/>
                <c:pt idx="0">
                  <c:v>2794.8654460000002</c:v>
                </c:pt>
                <c:pt idx="1">
                  <c:v>2980.0834500000001</c:v>
                </c:pt>
                <c:pt idx="2">
                  <c:v>3045.7062959999998</c:v>
                </c:pt>
                <c:pt idx="3">
                  <c:v>3210.8909099999996</c:v>
                </c:pt>
                <c:pt idx="4">
                  <c:v>3399.2631970000002</c:v>
                </c:pt>
                <c:pt idx="5">
                  <c:v>3567.2659440000002</c:v>
                </c:pt>
                <c:pt idx="6">
                  <c:v>3729.8432120000002</c:v>
                </c:pt>
                <c:pt idx="7">
                  <c:v>3906.8591299999998</c:v>
                </c:pt>
                <c:pt idx="8">
                  <c:v>3967.4918669999997</c:v>
                </c:pt>
                <c:pt idx="9">
                  <c:v>4353.344376</c:v>
                </c:pt>
                <c:pt idx="10">
                  <c:v>4406.1680920000008</c:v>
                </c:pt>
                <c:pt idx="11">
                  <c:v>4401.6616489999997</c:v>
                </c:pt>
                <c:pt idx="12">
                  <c:v>4556.4441590000006</c:v>
                </c:pt>
                <c:pt idx="13">
                  <c:v>4931.9254649710001</c:v>
                </c:pt>
                <c:pt idx="14">
                  <c:v>5185.2034759429998</c:v>
                </c:pt>
                <c:pt idx="15">
                  <c:v>5307.0745383329995</c:v>
                </c:pt>
                <c:pt idx="16">
                  <c:v>5425.3149713329994</c:v>
                </c:pt>
                <c:pt idx="17">
                  <c:v>5554.1094481629998</c:v>
                </c:pt>
                <c:pt idx="18">
                  <c:v>5813.4381654209992</c:v>
                </c:pt>
                <c:pt idx="19">
                  <c:v>6034.898076558</c:v>
                </c:pt>
                <c:pt idx="20">
                  <c:v>6164.3946755499992</c:v>
                </c:pt>
                <c:pt idx="21">
                  <c:v>6280.2564311299993</c:v>
                </c:pt>
                <c:pt idx="22">
                  <c:v>6380.4982000130003</c:v>
                </c:pt>
                <c:pt idx="23">
                  <c:v>6586.2354534430006</c:v>
                </c:pt>
                <c:pt idx="24">
                  <c:v>6599.6254223400001</c:v>
                </c:pt>
                <c:pt idx="25">
                  <c:v>6863.4317824999998</c:v>
                </c:pt>
                <c:pt idx="26">
                  <c:v>7032.2261714000006</c:v>
                </c:pt>
                <c:pt idx="27">
                  <c:v>7059.3423290000001</c:v>
                </c:pt>
                <c:pt idx="28">
                  <c:v>7474.8670944000005</c:v>
                </c:pt>
                <c:pt idx="29">
                  <c:v>7548.9482552999998</c:v>
                </c:pt>
                <c:pt idx="30">
                  <c:v>7956.0415395</c:v>
                </c:pt>
                <c:pt idx="31">
                  <c:v>8064.3912165000002</c:v>
                </c:pt>
                <c:pt idx="32">
                  <c:v>8241.8194911999999</c:v>
                </c:pt>
                <c:pt idx="33">
                  <c:v>8335.9381776000009</c:v>
                </c:pt>
                <c:pt idx="34">
                  <c:v>8437.1157545999995</c:v>
                </c:pt>
                <c:pt idx="35">
                  <c:v>8626.9265163999989</c:v>
                </c:pt>
                <c:pt idx="36">
                  <c:v>8417.7714784</c:v>
                </c:pt>
                <c:pt idx="37">
                  <c:v>8622.094814</c:v>
                </c:pt>
                <c:pt idx="38">
                  <c:v>8650.3603079999993</c:v>
                </c:pt>
                <c:pt idx="39">
                  <c:v>9311.3856629999991</c:v>
                </c:pt>
                <c:pt idx="40">
                  <c:v>9684.4516599999988</c:v>
                </c:pt>
                <c:pt idx="41">
                  <c:v>10143.593370000001</c:v>
                </c:pt>
                <c:pt idx="42">
                  <c:v>10505.476376000001</c:v>
                </c:pt>
                <c:pt idx="43">
                  <c:v>11310.476003</c:v>
                </c:pt>
                <c:pt idx="44">
                  <c:v>11558.073426000001</c:v>
                </c:pt>
                <c:pt idx="45">
                  <c:v>12449.881160000001</c:v>
                </c:pt>
                <c:pt idx="46">
                  <c:v>12999.63017</c:v>
                </c:pt>
                <c:pt idx="47">
                  <c:v>13816.133389999999</c:v>
                </c:pt>
                <c:pt idx="48">
                  <c:v>14704.659059999998</c:v>
                </c:pt>
                <c:pt idx="49">
                  <c:v>15422.238859999999</c:v>
                </c:pt>
                <c:pt idx="50">
                  <c:v>15977.10298</c:v>
                </c:pt>
                <c:pt idx="51">
                  <c:v>16870.148840000002</c:v>
                </c:pt>
                <c:pt idx="52">
                  <c:v>17858.442000000003</c:v>
                </c:pt>
                <c:pt idx="53">
                  <c:v>18990.974699999999</c:v>
                </c:pt>
                <c:pt idx="54">
                  <c:v>19985.8393</c:v>
                </c:pt>
                <c:pt idx="55">
                  <c:v>21134.498599999999</c:v>
                </c:pt>
                <c:pt idx="56">
                  <c:v>22323.966199999999</c:v>
                </c:pt>
                <c:pt idx="57">
                  <c:v>23848.667600000001</c:v>
                </c:pt>
              </c:numCache>
            </c:numRef>
          </c:xVal>
          <c:yVal>
            <c:numRef>
              <c:f>'Regression Model'!$E$5:$E$62</c:f>
              <c:numCache>
                <c:formatCode>#,##0.0000_);[Red]\(#,##0.0000\)</c:formatCode>
                <c:ptCount val="58"/>
                <c:pt idx="0">
                  <c:v>4249.7352553034498</c:v>
                </c:pt>
                <c:pt idx="1">
                  <c:v>4399.6116464529396</c:v>
                </c:pt>
                <c:pt idx="2">
                  <c:v>4489.9806998330196</c:v>
                </c:pt>
                <c:pt idx="3">
                  <c:v>4660.3033159205497</c:v>
                </c:pt>
                <c:pt idx="4">
                  <c:v>4829.8121909298497</c:v>
                </c:pt>
                <c:pt idx="5">
                  <c:v>4918.1747886827598</c:v>
                </c:pt>
                <c:pt idx="6">
                  <c:v>5022.7237501678001</c:v>
                </c:pt>
                <c:pt idx="7">
                  <c:v>5200.3544538490896</c:v>
                </c:pt>
                <c:pt idx="8">
                  <c:v>5425.6748257647196</c:v>
                </c:pt>
                <c:pt idx="9">
                  <c:v>5418.3042364107196</c:v>
                </c:pt>
                <c:pt idx="10">
                  <c:v>5353.4157790645204</c:v>
                </c:pt>
                <c:pt idx="11">
                  <c:v>5537.9538727525696</c:v>
                </c:pt>
                <c:pt idx="12">
                  <c:v>5665.5463842207701</c:v>
                </c:pt>
                <c:pt idx="13">
                  <c:v>5798.1781933497296</c:v>
                </c:pt>
                <c:pt idx="14">
                  <c:v>5935.2391544683896</c:v>
                </c:pt>
                <c:pt idx="15">
                  <c:v>5941.8826209714298</c:v>
                </c:pt>
                <c:pt idx="16">
                  <c:v>5952.5884352687899</c:v>
                </c:pt>
                <c:pt idx="17">
                  <c:v>5864.5567223451999</c:v>
                </c:pt>
                <c:pt idx="18">
                  <c:v>5912.9114151845497</c:v>
                </c:pt>
                <c:pt idx="19">
                  <c:v>6085.1866231594504</c:v>
                </c:pt>
                <c:pt idx="20">
                  <c:v>6203.0211212396698</c:v>
                </c:pt>
                <c:pt idx="21">
                  <c:v>6301.9778051663998</c:v>
                </c:pt>
                <c:pt idx="22">
                  <c:v>6423.2725687735301</c:v>
                </c:pt>
                <c:pt idx="23">
                  <c:v>6603.7787903037797</c:v>
                </c:pt>
                <c:pt idx="24">
                  <c:v>6731.1258428203</c:v>
                </c:pt>
                <c:pt idx="25">
                  <c:v>6800.8276885325804</c:v>
                </c:pt>
                <c:pt idx="26">
                  <c:v>6779.8147598258101</c:v>
                </c:pt>
                <c:pt idx="27">
                  <c:v>6807.32710091029</c:v>
                </c:pt>
                <c:pt idx="28">
                  <c:v>6825.26892202212</c:v>
                </c:pt>
                <c:pt idx="29">
                  <c:v>6946.0920920455801</c:v>
                </c:pt>
                <c:pt idx="30">
                  <c:v>7054.2408805562</c:v>
                </c:pt>
                <c:pt idx="31">
                  <c:v>7197.88011364663</c:v>
                </c:pt>
                <c:pt idx="32">
                  <c:v>7371.0524992391802</c:v>
                </c:pt>
                <c:pt idx="33">
                  <c:v>7472.8819055935201</c:v>
                </c:pt>
                <c:pt idx="34">
                  <c:v>7633.0062871351802</c:v>
                </c:pt>
                <c:pt idx="35">
                  <c:v>7871.1677783730902</c:v>
                </c:pt>
                <c:pt idx="36">
                  <c:v>7923.5808411309199</c:v>
                </c:pt>
                <c:pt idx="37">
                  <c:v>8001.0980369455001</c:v>
                </c:pt>
                <c:pt idx="38">
                  <c:v>8145.0338042137</c:v>
                </c:pt>
                <c:pt idx="39">
                  <c:v>8402.1219034441492</c:v>
                </c:pt>
                <c:pt idx="40">
                  <c:v>8629.5616792348792</c:v>
                </c:pt>
                <c:pt idx="41">
                  <c:v>8899.2156415642603</c:v>
                </c:pt>
                <c:pt idx="42">
                  <c:v>9174.6871106458093</c:v>
                </c:pt>
                <c:pt idx="43">
                  <c:v>9249.20757856401</c:v>
                </c:pt>
                <c:pt idx="44">
                  <c:v>9013.6140668734006</c:v>
                </c:pt>
                <c:pt idx="45">
                  <c:v>9309.0463279436808</c:v>
                </c:pt>
                <c:pt idx="46">
                  <c:v>9503.64158414337</c:v>
                </c:pt>
                <c:pt idx="47">
                  <c:v>9641.61988640239</c:v>
                </c:pt>
                <c:pt idx="48">
                  <c:v>9791.4882937711409</c:v>
                </c:pt>
                <c:pt idx="49">
                  <c:v>9970.7398315955706</c:v>
                </c:pt>
                <c:pt idx="50">
                  <c:v>10156.9534578037</c:v>
                </c:pt>
                <c:pt idx="51">
                  <c:v>10321.1368048477</c:v>
                </c:pt>
                <c:pt idx="52">
                  <c:v>10549.821655715799</c:v>
                </c:pt>
                <c:pt idx="53">
                  <c:v>10777.8704519398</c:v>
                </c:pt>
                <c:pt idx="54">
                  <c:v>10941.964488162899</c:v>
                </c:pt>
                <c:pt idx="55">
                  <c:v>10499.6471112165</c:v>
                </c:pt>
                <c:pt idx="56">
                  <c:v>11037.2940441506</c:v>
                </c:pt>
                <c:pt idx="57">
                  <c:v>11287.1485024586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8-BC4A-9912-DB6408812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9840"/>
        <c:axId val="2043241007"/>
      </c:scatterChart>
      <c:valAx>
        <c:axId val="1599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Global TWh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_);[Red]\(#,##0.000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41007"/>
        <c:crosses val="autoZero"/>
        <c:crossBetween val="midCat"/>
      </c:valAx>
      <c:valAx>
        <c:axId val="20432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GDP per capit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_);[Red]\(#,##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Global GDP v. Global Consumption of Nonrenewable Resources </a:t>
            </a:r>
          </a:p>
          <a:p>
            <a:pPr>
              <a:defRPr/>
            </a:pPr>
            <a:r>
              <a:rPr 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(Relative to 1965 - 2022)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Model'!$E$4</c:f>
              <c:strCache>
                <c:ptCount val="1"/>
                <c:pt idx="0">
                  <c:v>Global GDP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 Model'!$D$5:$D$62</c:f>
              <c:numCache>
                <c:formatCode>#,##0.0000_);[Red]\(#,##0.0000\)</c:formatCode>
                <c:ptCount val="58"/>
                <c:pt idx="0">
                  <c:v>49675.004044999994</c:v>
                </c:pt>
                <c:pt idx="1">
                  <c:v>51861.277770000001</c:v>
                </c:pt>
                <c:pt idx="2">
                  <c:v>53569.542170000001</c:v>
                </c:pt>
                <c:pt idx="3">
                  <c:v>56323.497289999999</c:v>
                </c:pt>
                <c:pt idx="4">
                  <c:v>59558.057339999999</c:v>
                </c:pt>
                <c:pt idx="5">
                  <c:v>62861.611010000008</c:v>
                </c:pt>
                <c:pt idx="6">
                  <c:v>65090.369229999997</c:v>
                </c:pt>
                <c:pt idx="7">
                  <c:v>68144.870259999996</c:v>
                </c:pt>
                <c:pt idx="8">
                  <c:v>71792.8557</c:v>
                </c:pt>
                <c:pt idx="9">
                  <c:v>71882.198749999996</c:v>
                </c:pt>
                <c:pt idx="10">
                  <c:v>72198.651700000002</c:v>
                </c:pt>
                <c:pt idx="11">
                  <c:v>75826.665500000003</c:v>
                </c:pt>
                <c:pt idx="12">
                  <c:v>78319.592499999999</c:v>
                </c:pt>
                <c:pt idx="13">
                  <c:v>80963.5769</c:v>
                </c:pt>
                <c:pt idx="14">
                  <c:v>83385.651599999997</c:v>
                </c:pt>
                <c:pt idx="15">
                  <c:v>82639.799599999998</c:v>
                </c:pt>
                <c:pt idx="16">
                  <c:v>82305.235799999995</c:v>
                </c:pt>
                <c:pt idx="17">
                  <c:v>81864.572400000005</c:v>
                </c:pt>
                <c:pt idx="18">
                  <c:v>82961.251000000004</c:v>
                </c:pt>
                <c:pt idx="19">
                  <c:v>86573.74470000001</c:v>
                </c:pt>
                <c:pt idx="20">
                  <c:v>88682.983399999997</c:v>
                </c:pt>
                <c:pt idx="21">
                  <c:v>90570.133400000006</c:v>
                </c:pt>
                <c:pt idx="22">
                  <c:v>93586.012000000002</c:v>
                </c:pt>
                <c:pt idx="23">
                  <c:v>96852.885000000009</c:v>
                </c:pt>
                <c:pt idx="24">
                  <c:v>98782.388999999996</c:v>
                </c:pt>
                <c:pt idx="25">
                  <c:v>99852.040699999998</c:v>
                </c:pt>
                <c:pt idx="26">
                  <c:v>100485.37599999999</c:v>
                </c:pt>
                <c:pt idx="27">
                  <c:v>101138.5374</c:v>
                </c:pt>
                <c:pt idx="28">
                  <c:v>101626.62760000001</c:v>
                </c:pt>
                <c:pt idx="29">
                  <c:v>102923.844</c:v>
                </c:pt>
                <c:pt idx="30">
                  <c:v>104906.834</c:v>
                </c:pt>
                <c:pt idx="31">
                  <c:v>107832.6897</c:v>
                </c:pt>
                <c:pt idx="32">
                  <c:v>108871.81999999999</c:v>
                </c:pt>
                <c:pt idx="33">
                  <c:v>109584.209</c:v>
                </c:pt>
                <c:pt idx="34">
                  <c:v>111515.5472</c:v>
                </c:pt>
                <c:pt idx="35">
                  <c:v>114229.60760000002</c:v>
                </c:pt>
                <c:pt idx="36">
                  <c:v>115539.554</c:v>
                </c:pt>
                <c:pt idx="37">
                  <c:v>117690.2427</c:v>
                </c:pt>
                <c:pt idx="38">
                  <c:v>121567.6532</c:v>
                </c:pt>
                <c:pt idx="39">
                  <c:v>126590.24049999999</c:v>
                </c:pt>
                <c:pt idx="40">
                  <c:v>130192.7365</c:v>
                </c:pt>
                <c:pt idx="41">
                  <c:v>133265.00270000001</c:v>
                </c:pt>
                <c:pt idx="42">
                  <c:v>136851.78399999999</c:v>
                </c:pt>
                <c:pt idx="43">
                  <c:v>137554.63860000001</c:v>
                </c:pt>
                <c:pt idx="44">
                  <c:v>135017.95000000001</c:v>
                </c:pt>
                <c:pt idx="45">
                  <c:v>140542.67600000001</c:v>
                </c:pt>
                <c:pt idx="46">
                  <c:v>143132.28229999999</c:v>
                </c:pt>
                <c:pt idx="47">
                  <c:v>144280.58370000002</c:v>
                </c:pt>
                <c:pt idx="48">
                  <c:v>145845.65159999998</c:v>
                </c:pt>
                <c:pt idx="49">
                  <c:v>146596.17199999999</c:v>
                </c:pt>
                <c:pt idx="50">
                  <c:v>147187.97899999999</c:v>
                </c:pt>
                <c:pt idx="51">
                  <c:v>148125.42499999999</c:v>
                </c:pt>
                <c:pt idx="52">
                  <c:v>150362.71600000001</c:v>
                </c:pt>
                <c:pt idx="53">
                  <c:v>153522.77499999999</c:v>
                </c:pt>
                <c:pt idx="54">
                  <c:v>154288.50469999999</c:v>
                </c:pt>
                <c:pt idx="55">
                  <c:v>147334.307</c:v>
                </c:pt>
                <c:pt idx="56">
                  <c:v>154733.19700000001</c:v>
                </c:pt>
                <c:pt idx="57">
                  <c:v>155050.0074</c:v>
                </c:pt>
              </c:numCache>
            </c:numRef>
          </c:xVal>
          <c:yVal>
            <c:numRef>
              <c:f>'Regression Model'!$E$5:$E$62</c:f>
              <c:numCache>
                <c:formatCode>#,##0.0000_);[Red]\(#,##0.0000\)</c:formatCode>
                <c:ptCount val="58"/>
                <c:pt idx="0">
                  <c:v>4249.7352553034498</c:v>
                </c:pt>
                <c:pt idx="1">
                  <c:v>4399.6116464529396</c:v>
                </c:pt>
                <c:pt idx="2">
                  <c:v>4489.9806998330196</c:v>
                </c:pt>
                <c:pt idx="3">
                  <c:v>4660.3033159205497</c:v>
                </c:pt>
                <c:pt idx="4">
                  <c:v>4829.8121909298497</c:v>
                </c:pt>
                <c:pt idx="5">
                  <c:v>4918.1747886827598</c:v>
                </c:pt>
                <c:pt idx="6">
                  <c:v>5022.7237501678001</c:v>
                </c:pt>
                <c:pt idx="7">
                  <c:v>5200.3544538490896</c:v>
                </c:pt>
                <c:pt idx="8">
                  <c:v>5425.6748257647196</c:v>
                </c:pt>
                <c:pt idx="9">
                  <c:v>5418.3042364107196</c:v>
                </c:pt>
                <c:pt idx="10">
                  <c:v>5353.4157790645204</c:v>
                </c:pt>
                <c:pt idx="11">
                  <c:v>5537.9538727525696</c:v>
                </c:pt>
                <c:pt idx="12">
                  <c:v>5665.5463842207701</c:v>
                </c:pt>
                <c:pt idx="13">
                  <c:v>5798.1781933497296</c:v>
                </c:pt>
                <c:pt idx="14">
                  <c:v>5935.2391544683896</c:v>
                </c:pt>
                <c:pt idx="15">
                  <c:v>5941.8826209714298</c:v>
                </c:pt>
                <c:pt idx="16">
                  <c:v>5952.5884352687899</c:v>
                </c:pt>
                <c:pt idx="17">
                  <c:v>5864.5567223451999</c:v>
                </c:pt>
                <c:pt idx="18">
                  <c:v>5912.9114151845497</c:v>
                </c:pt>
                <c:pt idx="19">
                  <c:v>6085.1866231594504</c:v>
                </c:pt>
                <c:pt idx="20">
                  <c:v>6203.0211212396698</c:v>
                </c:pt>
                <c:pt idx="21">
                  <c:v>6301.9778051663998</c:v>
                </c:pt>
                <c:pt idx="22">
                  <c:v>6423.2725687735301</c:v>
                </c:pt>
                <c:pt idx="23">
                  <c:v>6603.7787903037797</c:v>
                </c:pt>
                <c:pt idx="24">
                  <c:v>6731.1258428203</c:v>
                </c:pt>
                <c:pt idx="25">
                  <c:v>6800.8276885325804</c:v>
                </c:pt>
                <c:pt idx="26">
                  <c:v>6779.8147598258101</c:v>
                </c:pt>
                <c:pt idx="27">
                  <c:v>6807.32710091029</c:v>
                </c:pt>
                <c:pt idx="28">
                  <c:v>6825.26892202212</c:v>
                </c:pt>
                <c:pt idx="29">
                  <c:v>6946.0920920455801</c:v>
                </c:pt>
                <c:pt idx="30">
                  <c:v>7054.2408805562</c:v>
                </c:pt>
                <c:pt idx="31">
                  <c:v>7197.88011364663</c:v>
                </c:pt>
                <c:pt idx="32">
                  <c:v>7371.0524992391802</c:v>
                </c:pt>
                <c:pt idx="33">
                  <c:v>7472.8819055935201</c:v>
                </c:pt>
                <c:pt idx="34">
                  <c:v>7633.0062871351802</c:v>
                </c:pt>
                <c:pt idx="35">
                  <c:v>7871.1677783730902</c:v>
                </c:pt>
                <c:pt idx="36">
                  <c:v>7923.5808411309199</c:v>
                </c:pt>
                <c:pt idx="37">
                  <c:v>8001.0980369455001</c:v>
                </c:pt>
                <c:pt idx="38">
                  <c:v>8145.0338042137</c:v>
                </c:pt>
                <c:pt idx="39">
                  <c:v>8402.1219034441492</c:v>
                </c:pt>
                <c:pt idx="40">
                  <c:v>8629.5616792348792</c:v>
                </c:pt>
                <c:pt idx="41">
                  <c:v>8899.2156415642603</c:v>
                </c:pt>
                <c:pt idx="42">
                  <c:v>9174.6871106458093</c:v>
                </c:pt>
                <c:pt idx="43">
                  <c:v>9249.20757856401</c:v>
                </c:pt>
                <c:pt idx="44">
                  <c:v>9013.6140668734006</c:v>
                </c:pt>
                <c:pt idx="45">
                  <c:v>9309.0463279436808</c:v>
                </c:pt>
                <c:pt idx="46">
                  <c:v>9503.64158414337</c:v>
                </c:pt>
                <c:pt idx="47">
                  <c:v>9641.61988640239</c:v>
                </c:pt>
                <c:pt idx="48">
                  <c:v>9791.4882937711409</c:v>
                </c:pt>
                <c:pt idx="49">
                  <c:v>9970.7398315955706</c:v>
                </c:pt>
                <c:pt idx="50">
                  <c:v>10156.9534578037</c:v>
                </c:pt>
                <c:pt idx="51">
                  <c:v>10321.1368048477</c:v>
                </c:pt>
                <c:pt idx="52">
                  <c:v>10549.821655715799</c:v>
                </c:pt>
                <c:pt idx="53">
                  <c:v>10777.8704519398</c:v>
                </c:pt>
                <c:pt idx="54">
                  <c:v>10941.964488162899</c:v>
                </c:pt>
                <c:pt idx="55">
                  <c:v>10499.6471112165</c:v>
                </c:pt>
                <c:pt idx="56">
                  <c:v>11037.2940441506</c:v>
                </c:pt>
                <c:pt idx="57">
                  <c:v>11287.1485024586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6-1F4C-A732-F5BBF472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81872"/>
        <c:axId val="766349456"/>
      </c:scatterChart>
      <c:valAx>
        <c:axId val="2535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TWh Consumption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_);[Red]\(#,##0.000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49456"/>
        <c:crosses val="autoZero"/>
        <c:crossBetween val="midCat"/>
      </c:valAx>
      <c:valAx>
        <c:axId val="7663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Global GDP per capit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_);[Red]\(#,##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Global GDP v. Year</a:t>
            </a:r>
          </a:p>
          <a:p>
            <a:pPr>
              <a:defRPr/>
            </a:pPr>
            <a:r>
              <a:rPr 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(Relative to 1965 - 2022)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Model'!$E$4</c:f>
              <c:strCache>
                <c:ptCount val="1"/>
                <c:pt idx="0">
                  <c:v>Global GDP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'Regression Model'!$B$5:$B$62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xVal>
          <c:yVal>
            <c:numRef>
              <c:f>'Regression Model'!$E$5:$E$62</c:f>
              <c:numCache>
                <c:formatCode>#,##0.0000_);[Red]\(#,##0.0000\)</c:formatCode>
                <c:ptCount val="58"/>
                <c:pt idx="0">
                  <c:v>4249.7352553034498</c:v>
                </c:pt>
                <c:pt idx="1">
                  <c:v>4399.6116464529396</c:v>
                </c:pt>
                <c:pt idx="2">
                  <c:v>4489.9806998330196</c:v>
                </c:pt>
                <c:pt idx="3">
                  <c:v>4660.3033159205497</c:v>
                </c:pt>
                <c:pt idx="4">
                  <c:v>4829.8121909298497</c:v>
                </c:pt>
                <c:pt idx="5">
                  <c:v>4918.1747886827598</c:v>
                </c:pt>
                <c:pt idx="6">
                  <c:v>5022.7237501678001</c:v>
                </c:pt>
                <c:pt idx="7">
                  <c:v>5200.3544538490896</c:v>
                </c:pt>
                <c:pt idx="8">
                  <c:v>5425.6748257647196</c:v>
                </c:pt>
                <c:pt idx="9">
                  <c:v>5418.3042364107196</c:v>
                </c:pt>
                <c:pt idx="10">
                  <c:v>5353.4157790645204</c:v>
                </c:pt>
                <c:pt idx="11">
                  <c:v>5537.9538727525696</c:v>
                </c:pt>
                <c:pt idx="12">
                  <c:v>5665.5463842207701</c:v>
                </c:pt>
                <c:pt idx="13">
                  <c:v>5798.1781933497296</c:v>
                </c:pt>
                <c:pt idx="14">
                  <c:v>5935.2391544683896</c:v>
                </c:pt>
                <c:pt idx="15">
                  <c:v>5941.8826209714298</c:v>
                </c:pt>
                <c:pt idx="16">
                  <c:v>5952.5884352687899</c:v>
                </c:pt>
                <c:pt idx="17">
                  <c:v>5864.5567223451999</c:v>
                </c:pt>
                <c:pt idx="18">
                  <c:v>5912.9114151845497</c:v>
                </c:pt>
                <c:pt idx="19">
                  <c:v>6085.1866231594504</c:v>
                </c:pt>
                <c:pt idx="20">
                  <c:v>6203.0211212396698</c:v>
                </c:pt>
                <c:pt idx="21">
                  <c:v>6301.9778051663998</c:v>
                </c:pt>
                <c:pt idx="22">
                  <c:v>6423.2725687735301</c:v>
                </c:pt>
                <c:pt idx="23">
                  <c:v>6603.7787903037797</c:v>
                </c:pt>
                <c:pt idx="24">
                  <c:v>6731.1258428203</c:v>
                </c:pt>
                <c:pt idx="25">
                  <c:v>6800.8276885325804</c:v>
                </c:pt>
                <c:pt idx="26">
                  <c:v>6779.8147598258101</c:v>
                </c:pt>
                <c:pt idx="27">
                  <c:v>6807.32710091029</c:v>
                </c:pt>
                <c:pt idx="28">
                  <c:v>6825.26892202212</c:v>
                </c:pt>
                <c:pt idx="29">
                  <c:v>6946.0920920455801</c:v>
                </c:pt>
                <c:pt idx="30">
                  <c:v>7054.2408805562</c:v>
                </c:pt>
                <c:pt idx="31">
                  <c:v>7197.88011364663</c:v>
                </c:pt>
                <c:pt idx="32">
                  <c:v>7371.0524992391802</c:v>
                </c:pt>
                <c:pt idx="33">
                  <c:v>7472.8819055935201</c:v>
                </c:pt>
                <c:pt idx="34">
                  <c:v>7633.0062871351802</c:v>
                </c:pt>
                <c:pt idx="35">
                  <c:v>7871.1677783730902</c:v>
                </c:pt>
                <c:pt idx="36">
                  <c:v>7923.5808411309199</c:v>
                </c:pt>
                <c:pt idx="37">
                  <c:v>8001.0980369455001</c:v>
                </c:pt>
                <c:pt idx="38">
                  <c:v>8145.0338042137</c:v>
                </c:pt>
                <c:pt idx="39">
                  <c:v>8402.1219034441492</c:v>
                </c:pt>
                <c:pt idx="40">
                  <c:v>8629.5616792348792</c:v>
                </c:pt>
                <c:pt idx="41">
                  <c:v>8899.2156415642603</c:v>
                </c:pt>
                <c:pt idx="42">
                  <c:v>9174.6871106458093</c:v>
                </c:pt>
                <c:pt idx="43">
                  <c:v>9249.20757856401</c:v>
                </c:pt>
                <c:pt idx="44">
                  <c:v>9013.6140668734006</c:v>
                </c:pt>
                <c:pt idx="45">
                  <c:v>9309.0463279436808</c:v>
                </c:pt>
                <c:pt idx="46">
                  <c:v>9503.64158414337</c:v>
                </c:pt>
                <c:pt idx="47">
                  <c:v>9641.61988640239</c:v>
                </c:pt>
                <c:pt idx="48">
                  <c:v>9791.4882937711409</c:v>
                </c:pt>
                <c:pt idx="49">
                  <c:v>9970.7398315955706</c:v>
                </c:pt>
                <c:pt idx="50">
                  <c:v>10156.9534578037</c:v>
                </c:pt>
                <c:pt idx="51">
                  <c:v>10321.1368048477</c:v>
                </c:pt>
                <c:pt idx="52">
                  <c:v>10549.821655715799</c:v>
                </c:pt>
                <c:pt idx="53">
                  <c:v>10777.8704519398</c:v>
                </c:pt>
                <c:pt idx="54">
                  <c:v>10941.964488162899</c:v>
                </c:pt>
                <c:pt idx="55">
                  <c:v>10499.6471112165</c:v>
                </c:pt>
                <c:pt idx="56">
                  <c:v>11037.2940441506</c:v>
                </c:pt>
                <c:pt idx="57">
                  <c:v>11287.1485024586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2-3546-873F-3EE8F2C53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81872"/>
        <c:axId val="766349456"/>
      </c:scatterChart>
      <c:valAx>
        <c:axId val="2535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49456"/>
        <c:crosses val="autoZero"/>
        <c:crossBetween val="midCat"/>
      </c:valAx>
      <c:valAx>
        <c:axId val="7663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Global GDP per capit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_);[Red]\(#,##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Global Gross Domestic Product v. Global Consumption of Renewable Resources, Nonrenewable Resources for Energy </a:t>
            </a:r>
          </a:p>
          <a:p>
            <a:pPr>
              <a:defRPr/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(Relative to 1965- 2022)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'Regression Model'!$B$4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'Regression Model'!$B$5:$B$62</c:f>
              <c:numCache>
                <c:formatCode>General</c:formatCode>
                <c:ptCount val="58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  <c:pt idx="56">
                  <c:v>2021</c:v>
                </c:pt>
                <c:pt idx="57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0D43-B09B-4F07FF8051FE}"/>
            </c:ext>
          </c:extLst>
        </c:ser>
        <c:ser>
          <c:idx val="1"/>
          <c:order val="1"/>
          <c:tx>
            <c:strRef>
              <c:f>'Regression Model'!$C$4</c:f>
              <c:strCache>
                <c:ptCount val="1"/>
                <c:pt idx="0">
                  <c:v>GC Renewable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'Regression Model'!$C$5:$C$62</c:f>
              <c:numCache>
                <c:formatCode>#,##0.0000_);[Red]\(#,##0.0000\)</c:formatCode>
                <c:ptCount val="58"/>
                <c:pt idx="0">
                  <c:v>2794.8654460000002</c:v>
                </c:pt>
                <c:pt idx="1">
                  <c:v>2980.0834500000001</c:v>
                </c:pt>
                <c:pt idx="2">
                  <c:v>3045.7062959999998</c:v>
                </c:pt>
                <c:pt idx="3">
                  <c:v>3210.8909099999996</c:v>
                </c:pt>
                <c:pt idx="4">
                  <c:v>3399.2631970000002</c:v>
                </c:pt>
                <c:pt idx="5">
                  <c:v>3567.2659440000002</c:v>
                </c:pt>
                <c:pt idx="6">
                  <c:v>3729.8432120000002</c:v>
                </c:pt>
                <c:pt idx="7">
                  <c:v>3906.8591299999998</c:v>
                </c:pt>
                <c:pt idx="8">
                  <c:v>3967.4918669999997</c:v>
                </c:pt>
                <c:pt idx="9">
                  <c:v>4353.344376</c:v>
                </c:pt>
                <c:pt idx="10">
                  <c:v>4406.1680920000008</c:v>
                </c:pt>
                <c:pt idx="11">
                  <c:v>4401.6616489999997</c:v>
                </c:pt>
                <c:pt idx="12">
                  <c:v>4556.4441590000006</c:v>
                </c:pt>
                <c:pt idx="13">
                  <c:v>4931.9254649710001</c:v>
                </c:pt>
                <c:pt idx="14">
                  <c:v>5185.2034759429998</c:v>
                </c:pt>
                <c:pt idx="15">
                  <c:v>5307.0745383329995</c:v>
                </c:pt>
                <c:pt idx="16">
                  <c:v>5425.3149713329994</c:v>
                </c:pt>
                <c:pt idx="17">
                  <c:v>5554.1094481629998</c:v>
                </c:pt>
                <c:pt idx="18">
                  <c:v>5813.4381654209992</c:v>
                </c:pt>
                <c:pt idx="19">
                  <c:v>6034.898076558</c:v>
                </c:pt>
                <c:pt idx="20">
                  <c:v>6164.3946755499992</c:v>
                </c:pt>
                <c:pt idx="21">
                  <c:v>6280.2564311299993</c:v>
                </c:pt>
                <c:pt idx="22">
                  <c:v>6380.4982000130003</c:v>
                </c:pt>
                <c:pt idx="23">
                  <c:v>6586.2354534430006</c:v>
                </c:pt>
                <c:pt idx="24">
                  <c:v>6599.6254223400001</c:v>
                </c:pt>
                <c:pt idx="25">
                  <c:v>6863.4317824999998</c:v>
                </c:pt>
                <c:pt idx="26">
                  <c:v>7032.2261714000006</c:v>
                </c:pt>
                <c:pt idx="27">
                  <c:v>7059.3423290000001</c:v>
                </c:pt>
                <c:pt idx="28">
                  <c:v>7474.8670944000005</c:v>
                </c:pt>
                <c:pt idx="29">
                  <c:v>7548.9482552999998</c:v>
                </c:pt>
                <c:pt idx="30">
                  <c:v>7956.0415395</c:v>
                </c:pt>
                <c:pt idx="31">
                  <c:v>8064.3912165000002</c:v>
                </c:pt>
                <c:pt idx="32">
                  <c:v>8241.8194911999999</c:v>
                </c:pt>
                <c:pt idx="33">
                  <c:v>8335.9381776000009</c:v>
                </c:pt>
                <c:pt idx="34">
                  <c:v>8437.1157545999995</c:v>
                </c:pt>
                <c:pt idx="35">
                  <c:v>8626.9265163999989</c:v>
                </c:pt>
                <c:pt idx="36">
                  <c:v>8417.7714784</c:v>
                </c:pt>
                <c:pt idx="37">
                  <c:v>8622.094814</c:v>
                </c:pt>
                <c:pt idx="38">
                  <c:v>8650.3603079999993</c:v>
                </c:pt>
                <c:pt idx="39">
                  <c:v>9311.3856629999991</c:v>
                </c:pt>
                <c:pt idx="40">
                  <c:v>9684.4516599999988</c:v>
                </c:pt>
                <c:pt idx="41">
                  <c:v>10143.593370000001</c:v>
                </c:pt>
                <c:pt idx="42">
                  <c:v>10505.476376000001</c:v>
                </c:pt>
                <c:pt idx="43">
                  <c:v>11310.476003</c:v>
                </c:pt>
                <c:pt idx="44">
                  <c:v>11558.073426000001</c:v>
                </c:pt>
                <c:pt idx="45">
                  <c:v>12449.881160000001</c:v>
                </c:pt>
                <c:pt idx="46">
                  <c:v>12999.63017</c:v>
                </c:pt>
                <c:pt idx="47">
                  <c:v>13816.133389999999</c:v>
                </c:pt>
                <c:pt idx="48">
                  <c:v>14704.659059999998</c:v>
                </c:pt>
                <c:pt idx="49">
                  <c:v>15422.238859999999</c:v>
                </c:pt>
                <c:pt idx="50">
                  <c:v>15977.10298</c:v>
                </c:pt>
                <c:pt idx="51">
                  <c:v>16870.148840000002</c:v>
                </c:pt>
                <c:pt idx="52">
                  <c:v>17858.442000000003</c:v>
                </c:pt>
                <c:pt idx="53">
                  <c:v>18990.974699999999</c:v>
                </c:pt>
                <c:pt idx="54">
                  <c:v>19985.8393</c:v>
                </c:pt>
                <c:pt idx="55">
                  <c:v>21134.498599999999</c:v>
                </c:pt>
                <c:pt idx="56">
                  <c:v>22323.966199999999</c:v>
                </c:pt>
                <c:pt idx="57">
                  <c:v>23848.667600000001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A-0D43-B09B-4F07FF8051FE}"/>
            </c:ext>
          </c:extLst>
        </c:ser>
        <c:ser>
          <c:idx val="2"/>
          <c:order val="2"/>
          <c:tx>
            <c:strRef>
              <c:f>'Regression Model'!$D$4</c:f>
              <c:strCache>
                <c:ptCount val="1"/>
                <c:pt idx="0">
                  <c:v>GC Nonrenewable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'Regression Model'!$D$5:$D$62</c:f>
              <c:numCache>
                <c:formatCode>#,##0.0000_);[Red]\(#,##0.0000\)</c:formatCode>
                <c:ptCount val="58"/>
                <c:pt idx="0">
                  <c:v>49675.004044999994</c:v>
                </c:pt>
                <c:pt idx="1">
                  <c:v>51861.277770000001</c:v>
                </c:pt>
                <c:pt idx="2">
                  <c:v>53569.542170000001</c:v>
                </c:pt>
                <c:pt idx="3">
                  <c:v>56323.497289999999</c:v>
                </c:pt>
                <c:pt idx="4">
                  <c:v>59558.057339999999</c:v>
                </c:pt>
                <c:pt idx="5">
                  <c:v>62861.611010000008</c:v>
                </c:pt>
                <c:pt idx="6">
                  <c:v>65090.369229999997</c:v>
                </c:pt>
                <c:pt idx="7">
                  <c:v>68144.870259999996</c:v>
                </c:pt>
                <c:pt idx="8">
                  <c:v>71792.8557</c:v>
                </c:pt>
                <c:pt idx="9">
                  <c:v>71882.198749999996</c:v>
                </c:pt>
                <c:pt idx="10">
                  <c:v>72198.651700000002</c:v>
                </c:pt>
                <c:pt idx="11">
                  <c:v>75826.665500000003</c:v>
                </c:pt>
                <c:pt idx="12">
                  <c:v>78319.592499999999</c:v>
                </c:pt>
                <c:pt idx="13">
                  <c:v>80963.5769</c:v>
                </c:pt>
                <c:pt idx="14">
                  <c:v>83385.651599999997</c:v>
                </c:pt>
                <c:pt idx="15">
                  <c:v>82639.799599999998</c:v>
                </c:pt>
                <c:pt idx="16">
                  <c:v>82305.235799999995</c:v>
                </c:pt>
                <c:pt idx="17">
                  <c:v>81864.572400000005</c:v>
                </c:pt>
                <c:pt idx="18">
                  <c:v>82961.251000000004</c:v>
                </c:pt>
                <c:pt idx="19">
                  <c:v>86573.74470000001</c:v>
                </c:pt>
                <c:pt idx="20">
                  <c:v>88682.983399999997</c:v>
                </c:pt>
                <c:pt idx="21">
                  <c:v>90570.133400000006</c:v>
                </c:pt>
                <c:pt idx="22">
                  <c:v>93586.012000000002</c:v>
                </c:pt>
                <c:pt idx="23">
                  <c:v>96852.885000000009</c:v>
                </c:pt>
                <c:pt idx="24">
                  <c:v>98782.388999999996</c:v>
                </c:pt>
                <c:pt idx="25">
                  <c:v>99852.040699999998</c:v>
                </c:pt>
                <c:pt idx="26">
                  <c:v>100485.37599999999</c:v>
                </c:pt>
                <c:pt idx="27">
                  <c:v>101138.5374</c:v>
                </c:pt>
                <c:pt idx="28">
                  <c:v>101626.62760000001</c:v>
                </c:pt>
                <c:pt idx="29">
                  <c:v>102923.844</c:v>
                </c:pt>
                <c:pt idx="30">
                  <c:v>104906.834</c:v>
                </c:pt>
                <c:pt idx="31">
                  <c:v>107832.6897</c:v>
                </c:pt>
                <c:pt idx="32">
                  <c:v>108871.81999999999</c:v>
                </c:pt>
                <c:pt idx="33">
                  <c:v>109584.209</c:v>
                </c:pt>
                <c:pt idx="34">
                  <c:v>111515.5472</c:v>
                </c:pt>
                <c:pt idx="35">
                  <c:v>114229.60760000002</c:v>
                </c:pt>
                <c:pt idx="36">
                  <c:v>115539.554</c:v>
                </c:pt>
                <c:pt idx="37">
                  <c:v>117690.2427</c:v>
                </c:pt>
                <c:pt idx="38">
                  <c:v>121567.6532</c:v>
                </c:pt>
                <c:pt idx="39">
                  <c:v>126590.24049999999</c:v>
                </c:pt>
                <c:pt idx="40">
                  <c:v>130192.7365</c:v>
                </c:pt>
                <c:pt idx="41">
                  <c:v>133265.00270000001</c:v>
                </c:pt>
                <c:pt idx="42">
                  <c:v>136851.78399999999</c:v>
                </c:pt>
                <c:pt idx="43">
                  <c:v>137554.63860000001</c:v>
                </c:pt>
                <c:pt idx="44">
                  <c:v>135017.95000000001</c:v>
                </c:pt>
                <c:pt idx="45">
                  <c:v>140542.67600000001</c:v>
                </c:pt>
                <c:pt idx="46">
                  <c:v>143132.28229999999</c:v>
                </c:pt>
                <c:pt idx="47">
                  <c:v>144280.58370000002</c:v>
                </c:pt>
                <c:pt idx="48">
                  <c:v>145845.65159999998</c:v>
                </c:pt>
                <c:pt idx="49">
                  <c:v>146596.17199999999</c:v>
                </c:pt>
                <c:pt idx="50">
                  <c:v>147187.97899999999</c:v>
                </c:pt>
                <c:pt idx="51">
                  <c:v>148125.42499999999</c:v>
                </c:pt>
                <c:pt idx="52">
                  <c:v>150362.71600000001</c:v>
                </c:pt>
                <c:pt idx="53">
                  <c:v>153522.77499999999</c:v>
                </c:pt>
                <c:pt idx="54">
                  <c:v>154288.50469999999</c:v>
                </c:pt>
                <c:pt idx="55">
                  <c:v>147334.307</c:v>
                </c:pt>
                <c:pt idx="56">
                  <c:v>154733.19700000001</c:v>
                </c:pt>
                <c:pt idx="57">
                  <c:v>155050.0074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A-0D43-B09B-4F07FF8051FE}"/>
            </c:ext>
          </c:extLst>
        </c:ser>
        <c:ser>
          <c:idx val="3"/>
          <c:order val="3"/>
          <c:tx>
            <c:strRef>
              <c:f>'Regression Model'!$E$4</c:f>
              <c:strCache>
                <c:ptCount val="1"/>
                <c:pt idx="0">
                  <c:v>Global GDP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'Regression Model'!$E$5:$E$62</c:f>
              <c:numCache>
                <c:formatCode>#,##0.0000_);[Red]\(#,##0.0000\)</c:formatCode>
                <c:ptCount val="58"/>
                <c:pt idx="0">
                  <c:v>4249.7352553034498</c:v>
                </c:pt>
                <c:pt idx="1">
                  <c:v>4399.6116464529396</c:v>
                </c:pt>
                <c:pt idx="2">
                  <c:v>4489.9806998330196</c:v>
                </c:pt>
                <c:pt idx="3">
                  <c:v>4660.3033159205497</c:v>
                </c:pt>
                <c:pt idx="4">
                  <c:v>4829.8121909298497</c:v>
                </c:pt>
                <c:pt idx="5">
                  <c:v>4918.1747886827598</c:v>
                </c:pt>
                <c:pt idx="6">
                  <c:v>5022.7237501678001</c:v>
                </c:pt>
                <c:pt idx="7">
                  <c:v>5200.3544538490896</c:v>
                </c:pt>
                <c:pt idx="8">
                  <c:v>5425.6748257647196</c:v>
                </c:pt>
                <c:pt idx="9">
                  <c:v>5418.3042364107196</c:v>
                </c:pt>
                <c:pt idx="10">
                  <c:v>5353.4157790645204</c:v>
                </c:pt>
                <c:pt idx="11">
                  <c:v>5537.9538727525696</c:v>
                </c:pt>
                <c:pt idx="12">
                  <c:v>5665.5463842207701</c:v>
                </c:pt>
                <c:pt idx="13">
                  <c:v>5798.1781933497296</c:v>
                </c:pt>
                <c:pt idx="14">
                  <c:v>5935.2391544683896</c:v>
                </c:pt>
                <c:pt idx="15">
                  <c:v>5941.8826209714298</c:v>
                </c:pt>
                <c:pt idx="16">
                  <c:v>5952.5884352687899</c:v>
                </c:pt>
                <c:pt idx="17">
                  <c:v>5864.5567223451999</c:v>
                </c:pt>
                <c:pt idx="18">
                  <c:v>5912.9114151845497</c:v>
                </c:pt>
                <c:pt idx="19">
                  <c:v>6085.1866231594504</c:v>
                </c:pt>
                <c:pt idx="20">
                  <c:v>6203.0211212396698</c:v>
                </c:pt>
                <c:pt idx="21">
                  <c:v>6301.9778051663998</c:v>
                </c:pt>
                <c:pt idx="22">
                  <c:v>6423.2725687735301</c:v>
                </c:pt>
                <c:pt idx="23">
                  <c:v>6603.7787903037797</c:v>
                </c:pt>
                <c:pt idx="24">
                  <c:v>6731.1258428203</c:v>
                </c:pt>
                <c:pt idx="25">
                  <c:v>6800.8276885325804</c:v>
                </c:pt>
                <c:pt idx="26">
                  <c:v>6779.8147598258101</c:v>
                </c:pt>
                <c:pt idx="27">
                  <c:v>6807.32710091029</c:v>
                </c:pt>
                <c:pt idx="28">
                  <c:v>6825.26892202212</c:v>
                </c:pt>
                <c:pt idx="29">
                  <c:v>6946.0920920455801</c:v>
                </c:pt>
                <c:pt idx="30">
                  <c:v>7054.2408805562</c:v>
                </c:pt>
                <c:pt idx="31">
                  <c:v>7197.88011364663</c:v>
                </c:pt>
                <c:pt idx="32">
                  <c:v>7371.0524992391802</c:v>
                </c:pt>
                <c:pt idx="33">
                  <c:v>7472.8819055935201</c:v>
                </c:pt>
                <c:pt idx="34">
                  <c:v>7633.0062871351802</c:v>
                </c:pt>
                <c:pt idx="35">
                  <c:v>7871.1677783730902</c:v>
                </c:pt>
                <c:pt idx="36">
                  <c:v>7923.5808411309199</c:v>
                </c:pt>
                <c:pt idx="37">
                  <c:v>8001.0980369455001</c:v>
                </c:pt>
                <c:pt idx="38">
                  <c:v>8145.0338042137</c:v>
                </c:pt>
                <c:pt idx="39">
                  <c:v>8402.1219034441492</c:v>
                </c:pt>
                <c:pt idx="40">
                  <c:v>8629.5616792348792</c:v>
                </c:pt>
                <c:pt idx="41">
                  <c:v>8899.2156415642603</c:v>
                </c:pt>
                <c:pt idx="42">
                  <c:v>9174.6871106458093</c:v>
                </c:pt>
                <c:pt idx="43">
                  <c:v>9249.20757856401</c:v>
                </c:pt>
                <c:pt idx="44">
                  <c:v>9013.6140668734006</c:v>
                </c:pt>
                <c:pt idx="45">
                  <c:v>9309.0463279436808</c:v>
                </c:pt>
                <c:pt idx="46">
                  <c:v>9503.64158414337</c:v>
                </c:pt>
                <c:pt idx="47">
                  <c:v>9641.61988640239</c:v>
                </c:pt>
                <c:pt idx="48">
                  <c:v>9791.4882937711409</c:v>
                </c:pt>
                <c:pt idx="49">
                  <c:v>9970.7398315955706</c:v>
                </c:pt>
                <c:pt idx="50">
                  <c:v>10156.9534578037</c:v>
                </c:pt>
                <c:pt idx="51">
                  <c:v>10321.1368048477</c:v>
                </c:pt>
                <c:pt idx="52">
                  <c:v>10549.821655715799</c:v>
                </c:pt>
                <c:pt idx="53">
                  <c:v>10777.8704519398</c:v>
                </c:pt>
                <c:pt idx="54">
                  <c:v>10941.964488162899</c:v>
                </c:pt>
                <c:pt idx="55">
                  <c:v>10499.6471112165</c:v>
                </c:pt>
                <c:pt idx="56">
                  <c:v>11037.2940441506</c:v>
                </c:pt>
                <c:pt idx="57">
                  <c:v>11287.1485024586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A-0D43-B09B-4F07FF80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73811727"/>
        <c:axId val="539598607"/>
      </c:barChart>
      <c:catAx>
        <c:axId val="27381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lt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lt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98607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39598607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11727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GDP </a:t>
            </a:r>
            <a:r>
              <a:rPr lang="en-US" sz="14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</a:rPr>
              <a:t>(Relative to 1965- 2022)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'Regression Model'!$E$4</c:f>
              <c:strCache>
                <c:ptCount val="1"/>
                <c:pt idx="0">
                  <c:v>Global GDP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'Regression Model'!$E$5:$E$62</c:f>
              <c:numCache>
                <c:formatCode>#,##0.0000_);[Red]\(#,##0.0000\)</c:formatCode>
                <c:ptCount val="58"/>
                <c:pt idx="0">
                  <c:v>4249.7352553034498</c:v>
                </c:pt>
                <c:pt idx="1">
                  <c:v>4399.6116464529396</c:v>
                </c:pt>
                <c:pt idx="2">
                  <c:v>4489.9806998330196</c:v>
                </c:pt>
                <c:pt idx="3">
                  <c:v>4660.3033159205497</c:v>
                </c:pt>
                <c:pt idx="4">
                  <c:v>4829.8121909298497</c:v>
                </c:pt>
                <c:pt idx="5">
                  <c:v>4918.1747886827598</c:v>
                </c:pt>
                <c:pt idx="6">
                  <c:v>5022.7237501678001</c:v>
                </c:pt>
                <c:pt idx="7">
                  <c:v>5200.3544538490896</c:v>
                </c:pt>
                <c:pt idx="8">
                  <c:v>5425.6748257647196</c:v>
                </c:pt>
                <c:pt idx="9">
                  <c:v>5418.3042364107196</c:v>
                </c:pt>
                <c:pt idx="10">
                  <c:v>5353.4157790645204</c:v>
                </c:pt>
                <c:pt idx="11">
                  <c:v>5537.9538727525696</c:v>
                </c:pt>
                <c:pt idx="12">
                  <c:v>5665.5463842207701</c:v>
                </c:pt>
                <c:pt idx="13">
                  <c:v>5798.1781933497296</c:v>
                </c:pt>
                <c:pt idx="14">
                  <c:v>5935.2391544683896</c:v>
                </c:pt>
                <c:pt idx="15">
                  <c:v>5941.8826209714298</c:v>
                </c:pt>
                <c:pt idx="16">
                  <c:v>5952.5884352687899</c:v>
                </c:pt>
                <c:pt idx="17">
                  <c:v>5864.5567223451999</c:v>
                </c:pt>
                <c:pt idx="18">
                  <c:v>5912.9114151845497</c:v>
                </c:pt>
                <c:pt idx="19">
                  <c:v>6085.1866231594504</c:v>
                </c:pt>
                <c:pt idx="20">
                  <c:v>6203.0211212396698</c:v>
                </c:pt>
                <c:pt idx="21">
                  <c:v>6301.9778051663998</c:v>
                </c:pt>
                <c:pt idx="22">
                  <c:v>6423.2725687735301</c:v>
                </c:pt>
                <c:pt idx="23">
                  <c:v>6603.7787903037797</c:v>
                </c:pt>
                <c:pt idx="24">
                  <c:v>6731.1258428203</c:v>
                </c:pt>
                <c:pt idx="25">
                  <c:v>6800.8276885325804</c:v>
                </c:pt>
                <c:pt idx="26">
                  <c:v>6779.8147598258101</c:v>
                </c:pt>
                <c:pt idx="27">
                  <c:v>6807.32710091029</c:v>
                </c:pt>
                <c:pt idx="28">
                  <c:v>6825.26892202212</c:v>
                </c:pt>
                <c:pt idx="29">
                  <c:v>6946.0920920455801</c:v>
                </c:pt>
                <c:pt idx="30">
                  <c:v>7054.2408805562</c:v>
                </c:pt>
                <c:pt idx="31">
                  <c:v>7197.88011364663</c:v>
                </c:pt>
                <c:pt idx="32">
                  <c:v>7371.0524992391802</c:v>
                </c:pt>
                <c:pt idx="33">
                  <c:v>7472.8819055935201</c:v>
                </c:pt>
                <c:pt idx="34">
                  <c:v>7633.0062871351802</c:v>
                </c:pt>
                <c:pt idx="35">
                  <c:v>7871.1677783730902</c:v>
                </c:pt>
                <c:pt idx="36">
                  <c:v>7923.5808411309199</c:v>
                </c:pt>
                <c:pt idx="37">
                  <c:v>8001.0980369455001</c:v>
                </c:pt>
                <c:pt idx="38">
                  <c:v>8145.0338042137</c:v>
                </c:pt>
                <c:pt idx="39">
                  <c:v>8402.1219034441492</c:v>
                </c:pt>
                <c:pt idx="40">
                  <c:v>8629.5616792348792</c:v>
                </c:pt>
                <c:pt idx="41">
                  <c:v>8899.2156415642603</c:v>
                </c:pt>
                <c:pt idx="42">
                  <c:v>9174.6871106458093</c:v>
                </c:pt>
                <c:pt idx="43">
                  <c:v>9249.20757856401</c:v>
                </c:pt>
                <c:pt idx="44">
                  <c:v>9013.6140668734006</c:v>
                </c:pt>
                <c:pt idx="45">
                  <c:v>9309.0463279436808</c:v>
                </c:pt>
                <c:pt idx="46">
                  <c:v>9503.64158414337</c:v>
                </c:pt>
                <c:pt idx="47">
                  <c:v>9641.61988640239</c:v>
                </c:pt>
                <c:pt idx="48">
                  <c:v>9791.4882937711409</c:v>
                </c:pt>
                <c:pt idx="49">
                  <c:v>9970.7398315955706</c:v>
                </c:pt>
                <c:pt idx="50">
                  <c:v>10156.9534578037</c:v>
                </c:pt>
                <c:pt idx="51">
                  <c:v>10321.1368048477</c:v>
                </c:pt>
                <c:pt idx="52">
                  <c:v>10549.821655715799</c:v>
                </c:pt>
                <c:pt idx="53">
                  <c:v>10777.8704519398</c:v>
                </c:pt>
                <c:pt idx="54">
                  <c:v>10941.964488162899</c:v>
                </c:pt>
                <c:pt idx="55">
                  <c:v>10499.6471112165</c:v>
                </c:pt>
                <c:pt idx="56">
                  <c:v>11037.2940441506</c:v>
                </c:pt>
                <c:pt idx="57">
                  <c:v>11287.1485024586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F9-1843-ADAB-F80C5FAF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217616"/>
        <c:axId val="685628176"/>
      </c:scatterChart>
      <c:valAx>
        <c:axId val="137021761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28176"/>
        <c:crosses val="autoZero"/>
        <c:crossBetween val="midCat"/>
      </c:valAx>
      <c:valAx>
        <c:axId val="6856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(per capita)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_);[Red]\(#,##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21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Consumption of Renewable Resources </a:t>
            </a:r>
            <a:r>
              <a:rPr lang="en-US" sz="14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(Relative to 1965- 2022)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8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'Regression Model'!$C$4</c:f>
              <c:strCache>
                <c:ptCount val="1"/>
                <c:pt idx="0">
                  <c:v>GC Renewable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yVal>
            <c:numRef>
              <c:f>'Regression Model'!$C$5:$C$62</c:f>
              <c:numCache>
                <c:formatCode>#,##0.0000_);[Red]\(#,##0.0000\)</c:formatCode>
                <c:ptCount val="58"/>
                <c:pt idx="0">
                  <c:v>2794.8654460000002</c:v>
                </c:pt>
                <c:pt idx="1">
                  <c:v>2980.0834500000001</c:v>
                </c:pt>
                <c:pt idx="2">
                  <c:v>3045.7062959999998</c:v>
                </c:pt>
                <c:pt idx="3">
                  <c:v>3210.8909099999996</c:v>
                </c:pt>
                <c:pt idx="4">
                  <c:v>3399.2631970000002</c:v>
                </c:pt>
                <c:pt idx="5">
                  <c:v>3567.2659440000002</c:v>
                </c:pt>
                <c:pt idx="6">
                  <c:v>3729.8432120000002</c:v>
                </c:pt>
                <c:pt idx="7">
                  <c:v>3906.8591299999998</c:v>
                </c:pt>
                <c:pt idx="8">
                  <c:v>3967.4918669999997</c:v>
                </c:pt>
                <c:pt idx="9">
                  <c:v>4353.344376</c:v>
                </c:pt>
                <c:pt idx="10">
                  <c:v>4406.1680920000008</c:v>
                </c:pt>
                <c:pt idx="11">
                  <c:v>4401.6616489999997</c:v>
                </c:pt>
                <c:pt idx="12">
                  <c:v>4556.4441590000006</c:v>
                </c:pt>
                <c:pt idx="13">
                  <c:v>4931.9254649710001</c:v>
                </c:pt>
                <c:pt idx="14">
                  <c:v>5185.2034759429998</c:v>
                </c:pt>
                <c:pt idx="15">
                  <c:v>5307.0745383329995</c:v>
                </c:pt>
                <c:pt idx="16">
                  <c:v>5425.3149713329994</c:v>
                </c:pt>
                <c:pt idx="17">
                  <c:v>5554.1094481629998</c:v>
                </c:pt>
                <c:pt idx="18">
                  <c:v>5813.4381654209992</c:v>
                </c:pt>
                <c:pt idx="19">
                  <c:v>6034.898076558</c:v>
                </c:pt>
                <c:pt idx="20">
                  <c:v>6164.3946755499992</c:v>
                </c:pt>
                <c:pt idx="21">
                  <c:v>6280.2564311299993</c:v>
                </c:pt>
                <c:pt idx="22">
                  <c:v>6380.4982000130003</c:v>
                </c:pt>
                <c:pt idx="23">
                  <c:v>6586.2354534430006</c:v>
                </c:pt>
                <c:pt idx="24">
                  <c:v>6599.6254223400001</c:v>
                </c:pt>
                <c:pt idx="25">
                  <c:v>6863.4317824999998</c:v>
                </c:pt>
                <c:pt idx="26">
                  <c:v>7032.2261714000006</c:v>
                </c:pt>
                <c:pt idx="27">
                  <c:v>7059.3423290000001</c:v>
                </c:pt>
                <c:pt idx="28">
                  <c:v>7474.8670944000005</c:v>
                </c:pt>
                <c:pt idx="29">
                  <c:v>7548.9482552999998</c:v>
                </c:pt>
                <c:pt idx="30">
                  <c:v>7956.0415395</c:v>
                </c:pt>
                <c:pt idx="31">
                  <c:v>8064.3912165000002</c:v>
                </c:pt>
                <c:pt idx="32">
                  <c:v>8241.8194911999999</c:v>
                </c:pt>
                <c:pt idx="33">
                  <c:v>8335.9381776000009</c:v>
                </c:pt>
                <c:pt idx="34">
                  <c:v>8437.1157545999995</c:v>
                </c:pt>
                <c:pt idx="35">
                  <c:v>8626.9265163999989</c:v>
                </c:pt>
                <c:pt idx="36">
                  <c:v>8417.7714784</c:v>
                </c:pt>
                <c:pt idx="37">
                  <c:v>8622.094814</c:v>
                </c:pt>
                <c:pt idx="38">
                  <c:v>8650.3603079999993</c:v>
                </c:pt>
                <c:pt idx="39">
                  <c:v>9311.3856629999991</c:v>
                </c:pt>
                <c:pt idx="40">
                  <c:v>9684.4516599999988</c:v>
                </c:pt>
                <c:pt idx="41">
                  <c:v>10143.593370000001</c:v>
                </c:pt>
                <c:pt idx="42">
                  <c:v>10505.476376000001</c:v>
                </c:pt>
                <c:pt idx="43">
                  <c:v>11310.476003</c:v>
                </c:pt>
                <c:pt idx="44">
                  <c:v>11558.073426000001</c:v>
                </c:pt>
                <c:pt idx="45">
                  <c:v>12449.881160000001</c:v>
                </c:pt>
                <c:pt idx="46">
                  <c:v>12999.63017</c:v>
                </c:pt>
                <c:pt idx="47">
                  <c:v>13816.133389999999</c:v>
                </c:pt>
                <c:pt idx="48">
                  <c:v>14704.659059999998</c:v>
                </c:pt>
                <c:pt idx="49">
                  <c:v>15422.238859999999</c:v>
                </c:pt>
                <c:pt idx="50">
                  <c:v>15977.10298</c:v>
                </c:pt>
                <c:pt idx="51">
                  <c:v>16870.148840000002</c:v>
                </c:pt>
                <c:pt idx="52">
                  <c:v>17858.442000000003</c:v>
                </c:pt>
                <c:pt idx="53">
                  <c:v>18990.974699999999</c:v>
                </c:pt>
                <c:pt idx="54">
                  <c:v>19985.8393</c:v>
                </c:pt>
                <c:pt idx="55">
                  <c:v>21134.498599999999</c:v>
                </c:pt>
                <c:pt idx="56">
                  <c:v>22323.966199999999</c:v>
                </c:pt>
                <c:pt idx="57">
                  <c:v>23848.667600000001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B-6143-9702-0CB278AFD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54191"/>
        <c:axId val="685012080"/>
      </c:scatterChart>
      <c:valAx>
        <c:axId val="39285419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12080"/>
        <c:crosses val="autoZero"/>
        <c:crossBetween val="midCat"/>
      </c:valAx>
      <c:valAx>
        <c:axId val="6850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of Renewable Resources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_);[Red]\(#,##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5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Global Consumption of Nonrenewable Resources </a:t>
            </a:r>
            <a:r>
              <a:rPr lang="en-US" sz="14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(Relative to 1965- 2022)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'Regression Model'!$D$4</c:f>
              <c:strCache>
                <c:ptCount val="1"/>
                <c:pt idx="0">
                  <c:v>GC Nonrenewable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'Regression Model'!$D$5:$D$62</c:f>
              <c:numCache>
                <c:formatCode>#,##0.0000_);[Red]\(#,##0.0000\)</c:formatCode>
                <c:ptCount val="58"/>
                <c:pt idx="0">
                  <c:v>49675.004044999994</c:v>
                </c:pt>
                <c:pt idx="1">
                  <c:v>51861.277770000001</c:v>
                </c:pt>
                <c:pt idx="2">
                  <c:v>53569.542170000001</c:v>
                </c:pt>
                <c:pt idx="3">
                  <c:v>56323.497289999999</c:v>
                </c:pt>
                <c:pt idx="4">
                  <c:v>59558.057339999999</c:v>
                </c:pt>
                <c:pt idx="5">
                  <c:v>62861.611010000008</c:v>
                </c:pt>
                <c:pt idx="6">
                  <c:v>65090.369229999997</c:v>
                </c:pt>
                <c:pt idx="7">
                  <c:v>68144.870259999996</c:v>
                </c:pt>
                <c:pt idx="8">
                  <c:v>71792.8557</c:v>
                </c:pt>
                <c:pt idx="9">
                  <c:v>71882.198749999996</c:v>
                </c:pt>
                <c:pt idx="10">
                  <c:v>72198.651700000002</c:v>
                </c:pt>
                <c:pt idx="11">
                  <c:v>75826.665500000003</c:v>
                </c:pt>
                <c:pt idx="12">
                  <c:v>78319.592499999999</c:v>
                </c:pt>
                <c:pt idx="13">
                  <c:v>80963.5769</c:v>
                </c:pt>
                <c:pt idx="14">
                  <c:v>83385.651599999997</c:v>
                </c:pt>
                <c:pt idx="15">
                  <c:v>82639.799599999998</c:v>
                </c:pt>
                <c:pt idx="16">
                  <c:v>82305.235799999995</c:v>
                </c:pt>
                <c:pt idx="17">
                  <c:v>81864.572400000005</c:v>
                </c:pt>
                <c:pt idx="18">
                  <c:v>82961.251000000004</c:v>
                </c:pt>
                <c:pt idx="19">
                  <c:v>86573.74470000001</c:v>
                </c:pt>
                <c:pt idx="20">
                  <c:v>88682.983399999997</c:v>
                </c:pt>
                <c:pt idx="21">
                  <c:v>90570.133400000006</c:v>
                </c:pt>
                <c:pt idx="22">
                  <c:v>93586.012000000002</c:v>
                </c:pt>
                <c:pt idx="23">
                  <c:v>96852.885000000009</c:v>
                </c:pt>
                <c:pt idx="24">
                  <c:v>98782.388999999996</c:v>
                </c:pt>
                <c:pt idx="25">
                  <c:v>99852.040699999998</c:v>
                </c:pt>
                <c:pt idx="26">
                  <c:v>100485.37599999999</c:v>
                </c:pt>
                <c:pt idx="27">
                  <c:v>101138.5374</c:v>
                </c:pt>
                <c:pt idx="28">
                  <c:v>101626.62760000001</c:v>
                </c:pt>
                <c:pt idx="29">
                  <c:v>102923.844</c:v>
                </c:pt>
                <c:pt idx="30">
                  <c:v>104906.834</c:v>
                </c:pt>
                <c:pt idx="31">
                  <c:v>107832.6897</c:v>
                </c:pt>
                <c:pt idx="32">
                  <c:v>108871.81999999999</c:v>
                </c:pt>
                <c:pt idx="33">
                  <c:v>109584.209</c:v>
                </c:pt>
                <c:pt idx="34">
                  <c:v>111515.5472</c:v>
                </c:pt>
                <c:pt idx="35">
                  <c:v>114229.60760000002</c:v>
                </c:pt>
                <c:pt idx="36">
                  <c:v>115539.554</c:v>
                </c:pt>
                <c:pt idx="37">
                  <c:v>117690.2427</c:v>
                </c:pt>
                <c:pt idx="38">
                  <c:v>121567.6532</c:v>
                </c:pt>
                <c:pt idx="39">
                  <c:v>126590.24049999999</c:v>
                </c:pt>
                <c:pt idx="40">
                  <c:v>130192.7365</c:v>
                </c:pt>
                <c:pt idx="41">
                  <c:v>133265.00270000001</c:v>
                </c:pt>
                <c:pt idx="42">
                  <c:v>136851.78399999999</c:v>
                </c:pt>
                <c:pt idx="43">
                  <c:v>137554.63860000001</c:v>
                </c:pt>
                <c:pt idx="44">
                  <c:v>135017.95000000001</c:v>
                </c:pt>
                <c:pt idx="45">
                  <c:v>140542.67600000001</c:v>
                </c:pt>
                <c:pt idx="46">
                  <c:v>143132.28229999999</c:v>
                </c:pt>
                <c:pt idx="47">
                  <c:v>144280.58370000002</c:v>
                </c:pt>
                <c:pt idx="48">
                  <c:v>145845.65159999998</c:v>
                </c:pt>
                <c:pt idx="49">
                  <c:v>146596.17199999999</c:v>
                </c:pt>
                <c:pt idx="50">
                  <c:v>147187.97899999999</c:v>
                </c:pt>
                <c:pt idx="51">
                  <c:v>148125.42499999999</c:v>
                </c:pt>
                <c:pt idx="52">
                  <c:v>150362.71600000001</c:v>
                </c:pt>
                <c:pt idx="53">
                  <c:v>153522.77499999999</c:v>
                </c:pt>
                <c:pt idx="54">
                  <c:v>154288.50469999999</c:v>
                </c:pt>
                <c:pt idx="55">
                  <c:v>147334.307</c:v>
                </c:pt>
                <c:pt idx="56">
                  <c:v>154733.19700000001</c:v>
                </c:pt>
                <c:pt idx="57">
                  <c:v>155050.0074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FB-3C48-A332-037039460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94159"/>
        <c:axId val="1031894288"/>
      </c:scatterChart>
      <c:valAx>
        <c:axId val="27409415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894288"/>
        <c:crosses val="autoZero"/>
        <c:crossBetween val="midCat"/>
      </c:valAx>
      <c:valAx>
        <c:axId val="10318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of Nonrenewable Resources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_);[Red]\(#,##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9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40</xdr:row>
      <xdr:rowOff>5442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CC0745-D138-4846-9147-E1ABE1833AEB}"/>
            </a:ext>
          </a:extLst>
        </xdr:cNvPr>
        <xdr:cNvSpPr txBox="1"/>
      </xdr:nvSpPr>
      <xdr:spPr>
        <a:xfrm>
          <a:off x="9198428" y="6787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28</xdr:col>
      <xdr:colOff>21165</xdr:colOff>
      <xdr:row>3</xdr:row>
      <xdr:rowOff>14815</xdr:rowOff>
    </xdr:from>
    <xdr:to>
      <xdr:col>35</xdr:col>
      <xdr:colOff>1213555</xdr:colOff>
      <xdr:row>26</xdr:row>
      <xdr:rowOff>122059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41244E-CE9E-A74E-B1A0-FF6CCFE2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35277</xdr:colOff>
      <xdr:row>28</xdr:row>
      <xdr:rowOff>21167</xdr:rowOff>
    </xdr:from>
    <xdr:to>
      <xdr:col>35</xdr:col>
      <xdr:colOff>1185334</xdr:colOff>
      <xdr:row>52</xdr:row>
      <xdr:rowOff>71967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D7A033-C521-E042-AD44-DFC63015E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1565728</xdr:colOff>
      <xdr:row>40</xdr:row>
      <xdr:rowOff>5442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B3F8C76-F3DB-C54A-8BDC-D53C480D4A66}"/>
            </a:ext>
          </a:extLst>
        </xdr:cNvPr>
        <xdr:cNvSpPr txBox="1"/>
      </xdr:nvSpPr>
      <xdr:spPr>
        <a:xfrm>
          <a:off x="12923761" y="71456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28</xdr:col>
      <xdr:colOff>0</xdr:colOff>
      <xdr:row>54</xdr:row>
      <xdr:rowOff>0</xdr:rowOff>
    </xdr:from>
    <xdr:to>
      <xdr:col>35</xdr:col>
      <xdr:colOff>1150057</xdr:colOff>
      <xdr:row>78</xdr:row>
      <xdr:rowOff>163689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51372C85-F249-6647-B019-0D011303F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310443</xdr:colOff>
      <xdr:row>2</xdr:row>
      <xdr:rowOff>211666</xdr:rowOff>
    </xdr:from>
    <xdr:to>
      <xdr:col>14</xdr:col>
      <xdr:colOff>1566332</xdr:colOff>
      <xdr:row>34</xdr:row>
      <xdr:rowOff>14111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ED8DE057-11F8-E947-8FCC-5285A7037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</xdr:row>
      <xdr:rowOff>208844</xdr:rowOff>
    </xdr:from>
    <xdr:to>
      <xdr:col>24</xdr:col>
      <xdr:colOff>1204298</xdr:colOff>
      <xdr:row>20</xdr:row>
      <xdr:rowOff>62089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B7BB436-6A21-DA4D-87CD-E4B0F741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296334</xdr:colOff>
      <xdr:row>21</xdr:row>
      <xdr:rowOff>25399</xdr:rowOff>
    </xdr:from>
    <xdr:to>
      <xdr:col>24</xdr:col>
      <xdr:colOff>1199444</xdr:colOff>
      <xdr:row>38</xdr:row>
      <xdr:rowOff>132644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85D694A-8402-5742-B5DF-FD5438992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310442</xdr:colOff>
      <xdr:row>40</xdr:row>
      <xdr:rowOff>11287</xdr:rowOff>
    </xdr:from>
    <xdr:to>
      <xdr:col>24</xdr:col>
      <xdr:colOff>1200740</xdr:colOff>
      <xdr:row>57</xdr:row>
      <xdr:rowOff>104420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BA87A1F-2E2E-D045-9967-AEE110902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26</xdr:col>
      <xdr:colOff>0</xdr:colOff>
      <xdr:row>40</xdr:row>
      <xdr:rowOff>5442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279A200D-E1B7-7C46-BA32-870B3A421843}"/>
            </a:ext>
          </a:extLst>
        </xdr:cNvPr>
        <xdr:cNvSpPr txBox="1"/>
      </xdr:nvSpPr>
      <xdr:spPr>
        <a:xfrm>
          <a:off x="14294556" y="74419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26</xdr:col>
      <xdr:colOff>1565728</xdr:colOff>
      <xdr:row>40</xdr:row>
      <xdr:rowOff>5442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FB5F256F-18F0-E548-AC9E-2998041459F3}"/>
            </a:ext>
          </a:extLst>
        </xdr:cNvPr>
        <xdr:cNvSpPr txBox="1"/>
      </xdr:nvSpPr>
      <xdr:spPr>
        <a:xfrm>
          <a:off x="14602984" y="74419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1565728</xdr:colOff>
      <xdr:row>39</xdr:row>
      <xdr:rowOff>5442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5D84FD4-CEF3-5E25-6C4B-9D62B5495566}"/>
            </a:ext>
          </a:extLst>
        </xdr:cNvPr>
        <xdr:cNvSpPr txBox="1"/>
      </xdr:nvSpPr>
      <xdr:spPr>
        <a:xfrm>
          <a:off x="10836728" y="675458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1565728</xdr:colOff>
      <xdr:row>39</xdr:row>
      <xdr:rowOff>5442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501626-909F-6048-B5A0-BCAC9E8E0E13}"/>
            </a:ext>
          </a:extLst>
        </xdr:cNvPr>
        <xdr:cNvSpPr txBox="1"/>
      </xdr:nvSpPr>
      <xdr:spPr>
        <a:xfrm>
          <a:off x="10798628" y="69904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3.05182025463" createdVersion="1" refreshedVersion="8" recordCount="58" upgradeOnRefresh="1" xr:uid="{00000000-000A-0000-FFFF-FFFF2D000000}">
  <cacheSource type="worksheet">
    <worksheetSource ref="C1:E59" sheet="MISTAKE"/>
  </cacheSource>
  <cacheFields count="7">
    <cacheField name="Observation Year" numFmtId="0">
      <sharedItems containsSemiMixedTypes="0" containsString="0" containsNumber="1" containsInteger="1" minValue="1965" maxValue="2022" count="58"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Observation Date" numFmtId="164">
      <sharedItems containsSemiMixedTypes="0" containsNonDate="0" containsDate="1" containsString="0" minDate="1965-01-01T00:00:00" maxDate="2022-01-02T00:00:00"/>
    </cacheField>
    <cacheField name="Obs" numFmtId="1">
      <sharedItems containsSemiMixedTypes="0" containsString="0" containsNumber="1" containsInteger="1" minValue="1" maxValue="58"/>
    </cacheField>
    <cacheField name="Global GDP" numFmtId="168">
      <sharedItems containsSemiMixedTypes="0" containsString="0" containsNumber="1" minValue="4249.7352553034498" maxValue="11287.1485024586" count="58">
        <n v="4249.7352553034498"/>
        <n v="4399.6116464529396"/>
        <n v="4489.9806998330196"/>
        <n v="4660.3033159205497"/>
        <n v="4829.8121909298497"/>
        <n v="4918.1747886827598"/>
        <n v="5022.7237501678001"/>
        <n v="5200.3544538490896"/>
        <n v="5425.6748257647196"/>
        <n v="5418.3042364107196"/>
        <n v="5353.4157790645204"/>
        <n v="5537.9538727525696"/>
        <n v="5665.5463842207701"/>
        <n v="5798.1781933497296"/>
        <n v="5935.2391544683896"/>
        <n v="5941.8826209714298"/>
        <n v="5952.5884352687899"/>
        <n v="5864.5567223451999"/>
        <n v="5912.9114151845497"/>
        <n v="6085.1866231594504"/>
        <n v="6203.0211212396698"/>
        <n v="6301.9778051663998"/>
        <n v="6423.2725687735301"/>
        <n v="6603.7787903037797"/>
        <n v="6731.1258428203"/>
        <n v="6800.8276885325804"/>
        <n v="6779.8147598258101"/>
        <n v="6807.32710091029"/>
        <n v="6825.26892202212"/>
        <n v="6946.0920920455801"/>
        <n v="7054.2408805562"/>
        <n v="7197.88011364663"/>
        <n v="7371.0524992391802"/>
        <n v="7472.8819055935201"/>
        <n v="7633.0062871351802"/>
        <n v="7871.1677783730902"/>
        <n v="7923.5808411309199"/>
        <n v="8001.0980369455001"/>
        <n v="8145.0338042137"/>
        <n v="8402.1219034441492"/>
        <n v="8629.5616792348792"/>
        <n v="8899.2156415642603"/>
        <n v="9174.6871106458093"/>
        <n v="9249.20757856401"/>
        <n v="9013.6140668734006"/>
        <n v="9309.0463279436808"/>
        <n v="9503.64158414337"/>
        <n v="9641.61988640239"/>
        <n v="9791.4882937711409"/>
        <n v="9970.7398315955706"/>
        <n v="10156.9534578037"/>
        <n v="10321.1368048477"/>
        <n v="10549.821655715799"/>
        <n v="10777.8704519398"/>
        <n v="10941.964488162899"/>
        <n v="10499.6471112165"/>
        <n v="11037.2940441506"/>
        <n v="11287.1485024586"/>
      </sharedItems>
    </cacheField>
    <cacheField name="Rate of Change Per Year" numFmtId="168">
      <sharedItems containsString="0" containsBlank="1" containsNumber="1" minValue="-4.0423945574389455E-2" maxValue="5.1206190764234882E-2"/>
    </cacheField>
    <cacheField name="Global TWh Consumption" numFmtId="168">
      <sharedItems containsSemiMixedTypes="0" containsString="0" containsNumber="1" minValue="52469.869490999998" maxValue="178898.67499999999"/>
    </cacheField>
    <cacheField name="Rate of Change Per Year2" numFmtId="168">
      <sharedItems containsString="0" containsBlank="1" containsNumber="1" minValue="-3.3312639524266184E-2" maxValue="5.749504514098611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d v="1965-01-01T00:00:00"/>
    <n v="1"/>
    <x v="0"/>
    <m/>
    <n v="52469.869490999998"/>
    <m/>
  </r>
  <r>
    <x v="1"/>
    <d v="1966-01-01T00:00:00"/>
    <n v="2"/>
    <x v="1"/>
    <n v="3.5267230108617188E-2"/>
    <n v="54841.361219999999"/>
    <n v="4.5197210361020167E-2"/>
  </r>
  <r>
    <x v="2"/>
    <d v="1967-01-01T00:00:00"/>
    <n v="3"/>
    <x v="2"/>
    <n v="2.0540234148379313E-2"/>
    <n v="56615.248465999997"/>
    <n v="3.2345791689668758E-2"/>
  </r>
  <r>
    <x v="3"/>
    <d v="1968-01-01T00:00:00"/>
    <n v="4"/>
    <x v="3"/>
    <n v="3.7933930560963072E-2"/>
    <n v="59534.388200000001"/>
    <n v="5.1561016035336818E-2"/>
  </r>
  <r>
    <x v="4"/>
    <d v="1969-01-01T00:00:00"/>
    <n v="5"/>
    <x v="4"/>
    <n v="3.6372927579675557E-2"/>
    <n v="62957.320536999992"/>
    <n v="5.7495045140986113E-2"/>
  </r>
  <r>
    <x v="5"/>
    <d v="1970-01-01T00:00:00"/>
    <n v="6"/>
    <x v="5"/>
    <n v="1.8295245086103064E-2"/>
    <n v="66428.876954000007"/>
    <n v="5.5141425768902949E-2"/>
  </r>
  <r>
    <x v="6"/>
    <d v="1971-01-01T00:00:00"/>
    <n v="7"/>
    <x v="6"/>
    <n v="2.1257675047584426E-2"/>
    <n v="68820.212442000004"/>
    <n v="3.5998433176221312E-2"/>
  </r>
  <r>
    <x v="7"/>
    <d v="1972-01-01T00:00:00"/>
    <n v="8"/>
    <x v="7"/>
    <n v="3.5365413770836039E-2"/>
    <n v="72051.729389999993"/>
    <n v="4.6955928110850184E-2"/>
  </r>
  <r>
    <x v="8"/>
    <d v="1973-01-01T00:00:00"/>
    <n v="9"/>
    <x v="8"/>
    <n v="4.3327887342151657E-2"/>
    <n v="75760.34756699999"/>
    <n v="5.147160530909773E-2"/>
  </r>
  <r>
    <x v="9"/>
    <d v="1974-01-01T00:00:00"/>
    <n v="10"/>
    <x v="9"/>
    <n v="-1.3584650003349876E-3"/>
    <n v="76235.543126000004"/>
    <n v="6.272351886714443E-3"/>
  </r>
  <r>
    <x v="10"/>
    <d v="1975-01-01T00:00:00"/>
    <n v="11"/>
    <x v="10"/>
    <n v="-1.1975786983342897E-2"/>
    <n v="76604.819791999995"/>
    <n v="4.8438910625934724E-3"/>
  </r>
  <r>
    <x v="11"/>
    <d v="1976-01-01T00:00:00"/>
    <n v="12"/>
    <x v="11"/>
    <n v="3.4471093093444767E-2"/>
    <n v="80228.327149000004"/>
    <n v="4.7301297318349936E-2"/>
  </r>
  <r>
    <x v="12"/>
    <d v="1977-01-01T00:00:00"/>
    <n v="13"/>
    <x v="12"/>
    <n v="2.3039648650013438E-2"/>
    <n v="82876.036659000005"/>
    <n v="3.3002177710656687E-2"/>
  </r>
  <r>
    <x v="13"/>
    <d v="1978-01-01T00:00:00"/>
    <n v="14"/>
    <x v="13"/>
    <n v="2.3410241507925006E-2"/>
    <n v="85895.502364970991"/>
    <n v="3.64335195998189E-2"/>
  </r>
  <r>
    <x v="14"/>
    <d v="1979-01-01T00:00:00"/>
    <n v="15"/>
    <x v="14"/>
    <n v="2.3638625193662267E-2"/>
    <n v="88570.855075942993"/>
    <n v="3.1146598335316751E-2"/>
  </r>
  <r>
    <x v="15"/>
    <d v="1980-01-01T00:00:00"/>
    <n v="16"/>
    <x v="15"/>
    <n v="1.1193258317212982E-3"/>
    <n v="87946.874138333005"/>
    <n v="-7.0449916857522679E-3"/>
  </r>
  <r>
    <x v="16"/>
    <d v="1981-01-01T00:00:00"/>
    <n v="17"/>
    <x v="16"/>
    <n v="1.8017545919831453E-3"/>
    <n v="87730.550771333001"/>
    <n v="-2.4597050107744152E-3"/>
  </r>
  <r>
    <x v="17"/>
    <d v="1982-01-01T00:00:00"/>
    <n v="18"/>
    <x v="17"/>
    <n v="-1.4788812275682711E-2"/>
    <n v="87418.681848163003"/>
    <n v="-3.5548497123068803E-3"/>
  </r>
  <r>
    <x v="18"/>
    <d v="1983-01-01T00:00:00"/>
    <n v="19"/>
    <x v="18"/>
    <n v="8.2452425867258154E-3"/>
    <n v="88774.689165421005"/>
    <n v="1.5511642232414835E-2"/>
  </r>
  <r>
    <x v="19"/>
    <d v="1984-01-01T00:00:00"/>
    <n v="20"/>
    <x v="19"/>
    <n v="2.913542853567742E-2"/>
    <n v="92608.642776558001"/>
    <n v="4.3187463084132939E-2"/>
  </r>
  <r>
    <x v="20"/>
    <d v="1985-01-01T00:00:00"/>
    <n v="21"/>
    <x v="20"/>
    <n v="1.9364155181659709E-2"/>
    <n v="94847.37807554999"/>
    <n v="2.4174150833778114E-2"/>
  </r>
  <r>
    <x v="21"/>
    <d v="1986-01-01T00:00:00"/>
    <n v="22"/>
    <x v="21"/>
    <n v="1.5952981940992251E-2"/>
    <n v="96850.38983113"/>
    <n v="2.1118261740293184E-2"/>
  </r>
  <r>
    <x v="22"/>
    <d v="1987-01-01T00:00:00"/>
    <n v="23"/>
    <x v="22"/>
    <n v="1.9247094699015307E-2"/>
    <n v="99966.510200012999"/>
    <n v="3.2174577452050733E-2"/>
  </r>
  <r>
    <x v="23"/>
    <d v="1988-01-01T00:00:00"/>
    <n v="24"/>
    <x v="23"/>
    <n v="2.8101909049877943E-2"/>
    <n v="103439.120453443"/>
    <n v="3.4737736132650847E-2"/>
  </r>
  <r>
    <x v="24"/>
    <d v="1989-01-01T00:00:00"/>
    <n v="25"/>
    <x v="24"/>
    <n v="1.9283967037706032E-2"/>
    <n v="105382.01442234"/>
    <n v="1.878297070180017E-2"/>
  </r>
  <r>
    <x v="25"/>
    <d v="1990-01-01T00:00:00"/>
    <n v="26"/>
    <x v="25"/>
    <n v="1.0355154151014317E-2"/>
    <n v="106715.4724825"/>
    <n v="1.2653563964111528E-2"/>
  </r>
  <r>
    <x v="26"/>
    <d v="1991-01-01T00:00:00"/>
    <n v="27"/>
    <x v="26"/>
    <n v="-3.0897604922709384E-3"/>
    <n v="107517.60217140001"/>
    <n v="7.5165266126853997E-3"/>
  </r>
  <r>
    <x v="27"/>
    <d v="1992-01-01T00:00:00"/>
    <n v="28"/>
    <x v="27"/>
    <n v="4.0579782868856353E-3"/>
    <n v="108197.87972899998"/>
    <n v="6.3271273155394575E-3"/>
  </r>
  <r>
    <x v="28"/>
    <d v="1993-01-01T00:00:00"/>
    <n v="29"/>
    <x v="28"/>
    <n v="2.6356631385365302E-3"/>
    <n v="109101.4946944"/>
    <n v="8.351503445938829E-3"/>
  </r>
  <r>
    <x v="29"/>
    <d v="1994-01-01T00:00:00"/>
    <n v="30"/>
    <x v="29"/>
    <n v="1.7702331058871135E-2"/>
    <n v="110472.7922553"/>
    <n v="1.256900801167837E-2"/>
  </r>
  <r>
    <x v="30"/>
    <d v="1995-01-01T00:00:00"/>
    <n v="31"/>
    <x v="30"/>
    <n v="1.5569731451511856E-2"/>
    <n v="112862.87553949999"/>
    <n v="2.1635040043855948E-2"/>
  </r>
  <r>
    <x v="31"/>
    <d v="1996-01-01T00:00:00"/>
    <n v="32"/>
    <x v="31"/>
    <n v="2.03621106115538E-2"/>
    <n v="115897.0809165"/>
    <n v="2.6883998502573045E-2"/>
  </r>
  <r>
    <x v="32"/>
    <d v="1997-01-01T00:00:00"/>
    <n v="33"/>
    <x v="32"/>
    <n v="2.4058803822562785E-2"/>
    <n v="117113.6394912"/>
    <n v="1.0496887109490623E-2"/>
  </r>
  <r>
    <x v="33"/>
    <d v="1998-01-01T00:00:00"/>
    <n v="34"/>
    <x v="33"/>
    <n v="1.3814771549225899E-2"/>
    <n v="117920.14717759998"/>
    <n v="6.8865393467734152E-3"/>
  </r>
  <r>
    <x v="34"/>
    <d v="1999-01-01T00:00:00"/>
    <n v="35"/>
    <x v="34"/>
    <n v="2.1427393549710128E-2"/>
    <n v="119952.6629546"/>
    <n v="1.723637415359432E-2"/>
  </r>
  <r>
    <x v="35"/>
    <d v="2000-01-01T00:00:00"/>
    <n v="36"/>
    <x v="35"/>
    <n v="3.1201532172102635E-2"/>
    <n v="122856.5341164"/>
    <n v="2.4208475996060703E-2"/>
  </r>
  <r>
    <x v="36"/>
    <d v="2001-01-01T00:00:00"/>
    <n v="37"/>
    <x v="36"/>
    <n v="6.6588674302992812E-3"/>
    <n v="123957.32547839999"/>
    <n v="8.9599740861731302E-3"/>
  </r>
  <r>
    <x v="37"/>
    <d v="2002-01-01T00:00:00"/>
    <n v="38"/>
    <x v="37"/>
    <n v="9.7831015255365628E-3"/>
    <n v="126312.337514"/>
    <n v="1.8998570891321634E-2"/>
  </r>
  <r>
    <x v="38"/>
    <d v="2003-01-01T00:00:00"/>
    <n v="39"/>
    <x v="38"/>
    <n v="1.7989501766328669E-2"/>
    <n v="130218.013508"/>
    <n v="3.0920779956012719E-2"/>
  </r>
  <r>
    <x v="39"/>
    <d v="2004-01-01T00:00:00"/>
    <n v="40"/>
    <x v="39"/>
    <n v="3.1563785419459998E-2"/>
    <n v="135901.62616299998"/>
    <n v="4.3646900316528021E-2"/>
  </r>
  <r>
    <x v="40"/>
    <d v="2005-01-01T00:00:00"/>
    <n v="41"/>
    <x v="40"/>
    <n v="2.7069325868445109E-2"/>
    <n v="139877.18815999999"/>
    <n v="2.9253233454555834E-2"/>
  </r>
  <r>
    <x v="41"/>
    <d v="2006-01-01T00:00:00"/>
    <n v="42"/>
    <x v="41"/>
    <n v="3.1247700909102182E-2"/>
    <n v="143408.59607"/>
    <n v="2.5246489127023135E-2"/>
  </r>
  <r>
    <x v="42"/>
    <d v="2007-01-01T00:00:00"/>
    <n v="43"/>
    <x v="42"/>
    <n v="3.0954578490596952E-2"/>
    <n v="147357.26037600002"/>
    <n v="2.753436275237375E-2"/>
  </r>
  <r>
    <x v="43"/>
    <d v="2008-01-01T00:00:00"/>
    <n v="44"/>
    <x v="43"/>
    <n v="8.1223988370928927E-3"/>
    <n v="148865.11460299999"/>
    <n v="1.0232642919341065E-2"/>
  </r>
  <r>
    <x v="44"/>
    <d v="2009-01-01T00:00:00"/>
    <n v="45"/>
    <x v="44"/>
    <n v="-2.5471750924546399E-2"/>
    <n v="146576.02342599997"/>
    <n v="-1.5376948340816265E-2"/>
  </r>
  <r>
    <x v="45"/>
    <d v="2010-01-01T00:00:00"/>
    <n v="46"/>
    <x v="45"/>
    <n v="3.277622703595056E-2"/>
    <n v="152992.55716"/>
    <n v="4.3776148267792664E-2"/>
  </r>
  <r>
    <x v="46"/>
    <d v="2011-01-01T00:00:00"/>
    <n v="47"/>
    <x v="46"/>
    <n v="2.0903887395592565E-2"/>
    <n v="156131.91247000001"/>
    <n v="2.051966035652877E-2"/>
  </r>
  <r>
    <x v="47"/>
    <d v="2012-01-01T00:00:00"/>
    <n v="48"/>
    <x v="47"/>
    <n v="1.4518466530685873E-2"/>
    <n v="158096.71708999999"/>
    <n v="1.2584260250943308E-2"/>
  </r>
  <r>
    <x v="48"/>
    <d v="2013-01-01T00:00:00"/>
    <n v="49"/>
    <x v="48"/>
    <n v="1.5543903320655781E-2"/>
    <n v="160550.31066000002"/>
    <n v="1.5519573177495298E-2"/>
  </r>
  <r>
    <x v="49"/>
    <d v="2014-01-01T00:00:00"/>
    <n v="50"/>
    <x v="49"/>
    <n v="1.8306873525903176E-2"/>
    <n v="162018.41086"/>
    <n v="9.1441753925285488E-3"/>
  </r>
  <r>
    <x v="50"/>
    <d v="2015-01-01T00:00:00"/>
    <n v="51"/>
    <x v="50"/>
    <n v="1.8676008937476261E-2"/>
    <n v="163165.08198000002"/>
    <n v="7.0774124614199022E-3"/>
  </r>
  <r>
    <x v="51"/>
    <d v="2016-01-01T00:00:00"/>
    <n v="52"/>
    <x v="51"/>
    <n v="1.6164625320583288E-2"/>
    <n v="164995.57384"/>
    <n v="1.12186494670738E-2"/>
  </r>
  <r>
    <x v="52"/>
    <d v="2017-01-01T00:00:00"/>
    <n v="53"/>
    <x v="52"/>
    <n v="2.2156944064600462E-2"/>
    <n v="168221.158"/>
    <n v="1.9549519329093771E-2"/>
  </r>
  <r>
    <x v="53"/>
    <d v="2018-01-01T00:00:00"/>
    <n v="54"/>
    <x v="53"/>
    <n v="2.1616365059635448E-2"/>
    <n v="172513.74970000001"/>
    <n v="2.5517549344179519E-2"/>
  </r>
  <r>
    <x v="54"/>
    <d v="2019-01-01T00:00:00"/>
    <n v="55"/>
    <x v="54"/>
    <n v="1.5225088940790325E-2"/>
    <n v="174274.34399999998"/>
    <n v="1.0205530301565104E-2"/>
  </r>
  <r>
    <x v="55"/>
    <d v="2020-01-01T00:00:00"/>
    <n v="56"/>
    <x v="55"/>
    <n v="-4.0423945574389455E-2"/>
    <n v="168468.80560000002"/>
    <n v="-3.3312639524266184E-2"/>
  </r>
  <r>
    <x v="56"/>
    <d v="2021-01-01T00:00:00"/>
    <n v="57"/>
    <x v="56"/>
    <n v="5.1206190764234882E-2"/>
    <n v="177057.16320000001"/>
    <n v="5.0978919031405466E-2"/>
  </r>
  <r>
    <x v="57"/>
    <d v="2022-01-01T00:00:00"/>
    <n v="58"/>
    <x v="57"/>
    <n v="2.2637292918767055E-2"/>
    <n v="178898.67499999999"/>
    <n v="1.040066251326892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8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O2:Q62" firstHeaderRow="1" firstDataRow="2" firstDataCol="1"/>
  <pivotFields count="7">
    <pivotField axis="axisRow" compact="0" outline="0" showAll="0" includeNewItemsInFilter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compact="0" numFmtId="164" outline="0" showAll="0" includeNewItemsInFilter="1"/>
    <pivotField compact="0" numFmtId="1" outline="0" showAll="0" includeNewItemsInFilter="1"/>
    <pivotField compact="0" numFmtId="168" outline="0" showAll="0" includeNewItemsInFilter="1">
      <items count="59">
        <item x="0"/>
        <item x="1"/>
        <item x="2"/>
        <item x="3"/>
        <item x="4"/>
        <item x="5"/>
        <item x="6"/>
        <item x="7"/>
        <item x="10"/>
        <item x="9"/>
        <item x="8"/>
        <item x="11"/>
        <item x="12"/>
        <item x="13"/>
        <item x="17"/>
        <item x="18"/>
        <item x="14"/>
        <item x="15"/>
        <item x="16"/>
        <item x="19"/>
        <item x="20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4"/>
        <item x="42"/>
        <item x="43"/>
        <item x="45"/>
        <item x="46"/>
        <item x="47"/>
        <item x="48"/>
        <item x="49"/>
        <item x="50"/>
        <item x="51"/>
        <item x="55"/>
        <item x="52"/>
        <item x="53"/>
        <item x="54"/>
        <item x="56"/>
        <item x="57"/>
        <item t="default"/>
      </items>
    </pivotField>
    <pivotField dataField="1" compact="0" outline="0" showAll="0" includeNewItemsInFilter="1"/>
    <pivotField compact="0" numFmtId="168" outline="0" showAll="0" includeNewItemsInFilter="1"/>
    <pivotField dataField="1" compact="0" outline="0" showAll="0" includeNewItemsInFilter="1"/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-2"/>
  </colFields>
  <colItems count="2">
    <i>
      <x/>
    </i>
    <i i="1">
      <x v="1"/>
    </i>
  </colItems>
  <dataFields count="2">
    <dataField name="RoCPer Year Global GDP" fld="4" baseField="0" baseItem="0"/>
    <dataField name="RoC Per Year Global TWh Consumption" fld="6" baseField="0" baseItem="0"/>
  </dataFields>
  <formats count="9">
    <format dxfId="8">
      <pivotArea outline="0" fieldPosition="0"/>
    </format>
    <format dxfId="7">
      <pivotArea outline="0" fieldPosition="0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field="0" type="button" dataOnly="0" labelOnly="1" outline="0" axis="axisRow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6AF33C-B112-714D-8D0A-CBC660D2901A}" name="Table1" displayName="Table1" ref="B4:D62" totalsRowShown="0" headerRowDxfId="13" dataDxfId="12" dataCellStyle="Comma">
  <autoFilter ref="B4:D62" xr:uid="{576AF33C-B112-714D-8D0A-CBC660D2901A}">
    <filterColumn colId="0" hiddenButton="1"/>
    <filterColumn colId="1" hiddenButton="1"/>
    <filterColumn colId="2" hiddenButton="1"/>
  </autoFilter>
  <tableColumns count="3">
    <tableColumn id="1" xr3:uid="{F33B280C-7510-6E4E-AFE3-8316D58BA7D3}" name="Year" dataDxfId="11"/>
    <tableColumn id="5" xr3:uid="{5334020A-5220-A84B-AA01-500C9E77352E}" name="GC Renewable" dataDxfId="10" dataCellStyle="Comma"/>
    <tableColumn id="6" xr3:uid="{966388B2-8110-3146-ACCA-E08FA8D0464B}" name="GC Nonrenewable" dataDxfId="9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39E21-2093-B14E-B571-F24D2DF61E6F}">
  <dimension ref="B1:AY93"/>
  <sheetViews>
    <sheetView tabSelected="1" topLeftCell="AI10" zoomScale="130" zoomScaleNormal="130" workbookViewId="0">
      <selection activeCell="AP27" sqref="AP27"/>
    </sheetView>
  </sheetViews>
  <sheetFormatPr baseColWidth="10" defaultRowHeight="13"/>
  <cols>
    <col min="1" max="1" width="4" style="170" customWidth="1"/>
    <col min="2" max="2" width="6.83203125" style="171" customWidth="1"/>
    <col min="3" max="3" width="17.6640625" style="171" customWidth="1"/>
    <col min="4" max="4" width="18.33203125" style="171" customWidth="1"/>
    <col min="5" max="5" width="13" style="172" customWidth="1"/>
    <col min="6" max="6" width="4" style="170" customWidth="1"/>
    <col min="7" max="7" width="4" style="173" customWidth="1"/>
    <col min="8" max="8" width="4" style="170" customWidth="1"/>
    <col min="9" max="13" width="20.83203125" style="170" customWidth="1"/>
    <col min="14" max="15" width="20.83203125" style="174" customWidth="1"/>
    <col min="16" max="16" width="4" style="174" customWidth="1"/>
    <col min="17" max="17" width="4" style="173" customWidth="1"/>
    <col min="18" max="18" width="4" style="170" customWidth="1"/>
    <col min="19" max="23" width="17.83203125" style="170" customWidth="1"/>
    <col min="24" max="25" width="17.83203125" style="174" customWidth="1"/>
    <col min="26" max="26" width="4" style="174" customWidth="1"/>
    <col min="27" max="27" width="4" style="173" customWidth="1"/>
    <col min="28" max="28" width="4" style="174" customWidth="1"/>
    <col min="29" max="33" width="17.83203125" style="170" customWidth="1"/>
    <col min="34" max="36" width="17.83203125" style="174" customWidth="1"/>
    <col min="37" max="37" width="5.33203125" style="175" customWidth="1"/>
    <col min="38" max="38" width="4" style="173" customWidth="1"/>
    <col min="39" max="39" width="5.33203125" style="175" customWidth="1"/>
    <col min="40" max="40" width="13" style="175" customWidth="1"/>
    <col min="41" max="41" width="17.83203125" style="170" bestFit="1" customWidth="1"/>
    <col min="42" max="42" width="13.1640625" style="170" bestFit="1" customWidth="1"/>
    <col min="43" max="43" width="14.6640625" style="170" bestFit="1" customWidth="1"/>
    <col min="44" max="44" width="17.83203125" style="170" bestFit="1" customWidth="1"/>
    <col min="45" max="45" width="12.1640625" style="174" bestFit="1" customWidth="1"/>
    <col min="46" max="46" width="12.33203125" style="175" bestFit="1" customWidth="1"/>
    <col min="47" max="47" width="5.33203125" style="175" customWidth="1"/>
    <col min="48" max="48" width="4" style="173" customWidth="1"/>
    <col min="49" max="49" width="5.33203125" style="175" customWidth="1"/>
    <col min="50" max="181" width="28.33203125" style="170" bestFit="1" customWidth="1"/>
    <col min="182" max="183" width="31.83203125" style="170" bestFit="1" customWidth="1"/>
    <col min="184" max="184" width="32.83203125" style="170" bestFit="1" customWidth="1"/>
    <col min="185" max="256" width="20.6640625" style="170" customWidth="1"/>
    <col min="257" max="16384" width="10.83203125" style="170"/>
  </cols>
  <sheetData>
    <row r="1" spans="2:51">
      <c r="M1" s="174"/>
      <c r="P1" s="175"/>
      <c r="W1" s="174"/>
      <c r="Z1" s="175"/>
      <c r="AB1" s="175"/>
      <c r="AG1" s="174"/>
      <c r="AJ1" s="175"/>
      <c r="AK1" s="170"/>
      <c r="AM1" s="170"/>
      <c r="AN1" s="170"/>
      <c r="AR1" s="174"/>
      <c r="AT1" s="170"/>
      <c r="AU1" s="170"/>
      <c r="AW1" s="170"/>
    </row>
    <row r="2" spans="2:51" ht="31" customHeight="1">
      <c r="B2" s="245" t="s">
        <v>62</v>
      </c>
      <c r="C2" s="245"/>
      <c r="D2" s="245"/>
      <c r="E2" s="245"/>
      <c r="I2" s="244" t="s">
        <v>237</v>
      </c>
      <c r="J2" s="244"/>
      <c r="K2" s="244"/>
      <c r="L2" s="244"/>
      <c r="M2" s="244"/>
      <c r="N2" s="244"/>
      <c r="O2" s="244"/>
      <c r="P2" s="175"/>
      <c r="S2" s="246" t="s">
        <v>247</v>
      </c>
      <c r="T2" s="246"/>
      <c r="U2" s="246"/>
      <c r="V2" s="246"/>
      <c r="W2" s="246"/>
      <c r="X2" s="246"/>
      <c r="Y2" s="246"/>
      <c r="Z2" s="175"/>
      <c r="AB2" s="175"/>
      <c r="AC2" s="244" t="s">
        <v>248</v>
      </c>
      <c r="AD2" s="244"/>
      <c r="AE2" s="244"/>
      <c r="AF2" s="244"/>
      <c r="AG2" s="244"/>
      <c r="AH2" s="244"/>
      <c r="AI2" s="244"/>
      <c r="AJ2" s="244"/>
      <c r="AK2" s="174"/>
      <c r="AM2" s="174"/>
      <c r="AN2" s="174"/>
      <c r="AO2" s="246" t="s">
        <v>235</v>
      </c>
      <c r="AP2" s="246"/>
      <c r="AQ2" s="246"/>
      <c r="AR2" s="246"/>
      <c r="AS2" s="246"/>
      <c r="AT2" s="174"/>
      <c r="AU2" s="174"/>
      <c r="AW2" s="174"/>
    </row>
    <row r="3" spans="2:51" ht="17" thickBot="1">
      <c r="I3" s="176"/>
      <c r="J3" s="176"/>
      <c r="K3" s="176"/>
      <c r="N3" s="170"/>
      <c r="O3" s="170"/>
      <c r="P3" s="175"/>
      <c r="S3" s="227"/>
      <c r="T3" s="227"/>
      <c r="U3" s="227"/>
      <c r="V3" s="227"/>
      <c r="W3" s="227"/>
      <c r="X3" s="227"/>
      <c r="Y3" s="227"/>
      <c r="Z3" s="175"/>
      <c r="AB3" s="175"/>
      <c r="AC3" s="176"/>
      <c r="AD3" s="176"/>
      <c r="AE3" s="176"/>
      <c r="AH3" s="170"/>
      <c r="AI3" s="170"/>
      <c r="AJ3" s="175"/>
      <c r="AK3" s="174"/>
      <c r="AM3" s="174"/>
      <c r="AN3" s="174"/>
      <c r="AO3" s="202"/>
      <c r="AP3" s="202"/>
      <c r="AQ3" s="203"/>
      <c r="AR3" s="203"/>
      <c r="AT3" s="174"/>
      <c r="AU3" s="174"/>
      <c r="AW3" s="174"/>
    </row>
    <row r="4" spans="2:51" ht="16">
      <c r="B4" s="177" t="s">
        <v>2</v>
      </c>
      <c r="C4" s="178" t="s">
        <v>236</v>
      </c>
      <c r="D4" s="179" t="s">
        <v>234</v>
      </c>
      <c r="E4" s="229" t="s">
        <v>16</v>
      </c>
      <c r="N4" s="170"/>
      <c r="O4" s="170"/>
      <c r="P4" s="175"/>
      <c r="Z4" s="175"/>
      <c r="AB4" s="175"/>
      <c r="AH4" s="170"/>
      <c r="AI4" s="170"/>
      <c r="AJ4" s="175"/>
      <c r="AK4" s="174"/>
      <c r="AM4" s="174"/>
      <c r="AN4" s="174"/>
      <c r="AO4" s="204"/>
      <c r="AP4" s="230" t="s">
        <v>16</v>
      </c>
      <c r="AQ4" s="180" t="s">
        <v>236</v>
      </c>
      <c r="AR4" s="181" t="s">
        <v>234</v>
      </c>
      <c r="AS4" s="226" t="s">
        <v>2</v>
      </c>
      <c r="AT4" s="174"/>
      <c r="AU4" s="174"/>
      <c r="AW4" s="174"/>
    </row>
    <row r="5" spans="2:51" ht="13" customHeight="1">
      <c r="B5" s="182">
        <v>1965</v>
      </c>
      <c r="C5" s="183">
        <v>2794.8654460000002</v>
      </c>
      <c r="D5" s="183">
        <v>49675.004044999994</v>
      </c>
      <c r="E5" s="183">
        <v>4249.7352553034498</v>
      </c>
      <c r="N5" s="170"/>
      <c r="O5" s="170"/>
      <c r="P5" s="175"/>
      <c r="Z5" s="175"/>
      <c r="AB5" s="175"/>
      <c r="AH5" s="170"/>
      <c r="AI5" s="170"/>
      <c r="AJ5" s="175"/>
      <c r="AK5" s="170"/>
      <c r="AM5" s="170"/>
      <c r="AN5" s="224" t="s">
        <v>72</v>
      </c>
      <c r="AO5" s="184" t="s">
        <v>31</v>
      </c>
      <c r="AP5" s="185">
        <v>7395.02351</v>
      </c>
      <c r="AQ5" s="185">
        <v>8944.9961399999993</v>
      </c>
      <c r="AR5" s="185">
        <v>105767.442</v>
      </c>
      <c r="AS5" s="225">
        <v>1993.5</v>
      </c>
      <c r="AT5" s="170"/>
      <c r="AU5" s="170"/>
      <c r="AW5" s="170"/>
    </row>
    <row r="6" spans="2:51" ht="16">
      <c r="B6" s="182">
        <v>1966</v>
      </c>
      <c r="C6" s="183">
        <v>2980.0834500000001</v>
      </c>
      <c r="D6" s="183">
        <v>51861.277770000001</v>
      </c>
      <c r="E6" s="183">
        <v>4399.6116464529396</v>
      </c>
      <c r="N6" s="170"/>
      <c r="O6" s="170"/>
      <c r="P6" s="175"/>
      <c r="Z6" s="175"/>
      <c r="AB6" s="175"/>
      <c r="AH6" s="170"/>
      <c r="AI6" s="170"/>
      <c r="AJ6" s="175"/>
      <c r="AK6" s="186"/>
      <c r="AM6" s="186"/>
      <c r="AN6" s="224" t="s">
        <v>72</v>
      </c>
      <c r="AO6" s="184" t="s">
        <v>80</v>
      </c>
      <c r="AP6" s="185">
        <v>6885.6805100000001</v>
      </c>
      <c r="AQ6" s="185">
        <v>7511.9076699999996</v>
      </c>
      <c r="AR6" s="185">
        <v>102275.236</v>
      </c>
      <c r="AS6" s="225">
        <v>1993.5</v>
      </c>
      <c r="AT6" s="186"/>
      <c r="AU6" s="186"/>
      <c r="AW6" s="186"/>
    </row>
    <row r="7" spans="2:51" ht="16">
      <c r="B7" s="182">
        <v>1967</v>
      </c>
      <c r="C7" s="183">
        <v>3045.7062959999998</v>
      </c>
      <c r="D7" s="183">
        <v>53569.542170000001</v>
      </c>
      <c r="E7" s="183">
        <v>4489.9806998330196</v>
      </c>
      <c r="N7" s="170"/>
      <c r="O7" s="170"/>
      <c r="P7" s="175"/>
      <c r="Z7" s="175"/>
      <c r="AB7" s="175"/>
      <c r="AH7" s="170"/>
      <c r="AI7" s="170"/>
      <c r="AJ7" s="175"/>
      <c r="AN7" s="224" t="s">
        <v>72</v>
      </c>
      <c r="AO7" s="184" t="s">
        <v>32</v>
      </c>
      <c r="AP7" s="223" t="e">
        <v>#N/A</v>
      </c>
      <c r="AQ7" s="223" t="e">
        <v>#N/A</v>
      </c>
      <c r="AR7" s="223" t="e">
        <v>#N/A</v>
      </c>
      <c r="AS7" s="223" t="e">
        <v>#N/A</v>
      </c>
      <c r="AT7" s="187" t="s">
        <v>27</v>
      </c>
    </row>
    <row r="8" spans="2:51" ht="14" customHeight="1">
      <c r="B8" s="182">
        <v>1968</v>
      </c>
      <c r="C8" s="183">
        <v>3210.8909099999996</v>
      </c>
      <c r="D8" s="183">
        <v>56323.497289999999</v>
      </c>
      <c r="E8" s="183">
        <v>4660.3033159205497</v>
      </c>
      <c r="N8" s="170"/>
      <c r="O8" s="170"/>
      <c r="P8" s="175"/>
      <c r="Z8" s="175"/>
      <c r="AB8" s="175"/>
      <c r="AH8" s="170"/>
      <c r="AI8" s="170"/>
      <c r="AJ8" s="175"/>
      <c r="AN8" s="224" t="s">
        <v>87</v>
      </c>
      <c r="AO8" s="184" t="s">
        <v>88</v>
      </c>
      <c r="AP8" s="185">
        <v>1996.1789000000001</v>
      </c>
      <c r="AQ8" s="185">
        <v>5307.5668999999998</v>
      </c>
      <c r="AR8" s="185">
        <v>31680.0988</v>
      </c>
      <c r="AS8" s="185">
        <v>16.886878535320456</v>
      </c>
    </row>
    <row r="9" spans="2:51" ht="14" customHeight="1">
      <c r="B9" s="182">
        <v>1969</v>
      </c>
      <c r="C9" s="183">
        <v>3399.2631970000002</v>
      </c>
      <c r="D9" s="183">
        <v>59558.057339999999</v>
      </c>
      <c r="E9" s="183">
        <v>4829.8121909298497</v>
      </c>
      <c r="N9" s="170"/>
      <c r="O9" s="170"/>
      <c r="P9" s="175"/>
      <c r="Z9" s="175"/>
      <c r="AB9" s="175"/>
      <c r="AH9" s="170"/>
      <c r="AI9" s="170"/>
      <c r="AJ9" s="175"/>
      <c r="AN9" s="224" t="s">
        <v>94</v>
      </c>
      <c r="AO9" s="184" t="s">
        <v>95</v>
      </c>
      <c r="AP9" s="185">
        <v>-1.0285713000000001</v>
      </c>
      <c r="AQ9" s="185">
        <v>0.68986747999999998</v>
      </c>
      <c r="AR9" s="185">
        <v>-1.1866421</v>
      </c>
      <c r="AS9" s="185">
        <v>-1.2000000000000011</v>
      </c>
    </row>
    <row r="10" spans="2:51" ht="16">
      <c r="B10" s="182">
        <v>1970</v>
      </c>
      <c r="C10" s="183">
        <v>3567.2659440000002</v>
      </c>
      <c r="D10" s="183">
        <v>62861.611010000008</v>
      </c>
      <c r="E10" s="183">
        <v>4918.1747886827598</v>
      </c>
      <c r="N10" s="170"/>
      <c r="O10" s="170"/>
      <c r="P10" s="175"/>
      <c r="Z10" s="175"/>
      <c r="AB10" s="175"/>
      <c r="AH10" s="170"/>
      <c r="AI10" s="170"/>
      <c r="AJ10" s="175"/>
      <c r="AN10" s="224" t="s">
        <v>98</v>
      </c>
      <c r="AO10" s="184" t="s">
        <v>99</v>
      </c>
      <c r="AP10" s="185">
        <v>0.36022418</v>
      </c>
      <c r="AQ10" s="185">
        <v>1.1922081899999999</v>
      </c>
      <c r="AR10" s="185">
        <v>2.083991E-2</v>
      </c>
      <c r="AS10" s="185">
        <v>-1.6138580307834355E-17</v>
      </c>
      <c r="AX10"/>
      <c r="AY10"/>
    </row>
    <row r="11" spans="2:51" ht="14" customHeight="1">
      <c r="B11" s="182">
        <v>1971</v>
      </c>
      <c r="C11" s="183">
        <v>3729.8432120000002</v>
      </c>
      <c r="D11" s="183">
        <v>65090.369229999997</v>
      </c>
      <c r="E11" s="183">
        <v>5022.7237501678001</v>
      </c>
      <c r="N11" s="170"/>
      <c r="O11" s="170"/>
      <c r="P11" s="175"/>
      <c r="Z11" s="175"/>
      <c r="AB11" s="175"/>
      <c r="AH11" s="170"/>
      <c r="AI11" s="170"/>
      <c r="AJ11" s="175"/>
      <c r="AK11" s="170"/>
      <c r="AM11" s="170"/>
      <c r="AN11" s="224" t="s">
        <v>87</v>
      </c>
      <c r="AO11" s="184" t="s">
        <v>40</v>
      </c>
      <c r="AP11" s="185">
        <v>7037.4132499999996</v>
      </c>
      <c r="AQ11" s="185">
        <v>21053.802199999998</v>
      </c>
      <c r="AR11" s="185">
        <v>105375.003</v>
      </c>
      <c r="AS11">
        <v>57</v>
      </c>
      <c r="AT11" s="170"/>
      <c r="AU11" s="170"/>
      <c r="AW11" s="170"/>
      <c r="AX11"/>
      <c r="AY11"/>
    </row>
    <row r="12" spans="2:51" ht="16">
      <c r="B12" s="182">
        <v>1972</v>
      </c>
      <c r="C12" s="183">
        <v>3906.8591299999998</v>
      </c>
      <c r="D12" s="183">
        <v>68144.870259999996</v>
      </c>
      <c r="E12" s="183">
        <v>5200.3544538490896</v>
      </c>
      <c r="N12" s="170"/>
      <c r="O12" s="170"/>
      <c r="P12" s="175"/>
      <c r="Z12" s="175"/>
      <c r="AB12" s="175"/>
      <c r="AH12" s="170"/>
      <c r="AI12" s="170"/>
      <c r="AJ12" s="175"/>
      <c r="AK12" s="170"/>
      <c r="AM12" s="170"/>
      <c r="AO12" s="184" t="s">
        <v>102</v>
      </c>
      <c r="AP12" s="185">
        <v>4249.7352600000004</v>
      </c>
      <c r="AQ12" s="185">
        <v>2794.8654499999998</v>
      </c>
      <c r="AR12" s="185">
        <v>49675.004000000001</v>
      </c>
      <c r="AS12" s="185">
        <v>1965</v>
      </c>
      <c r="AT12" s="170"/>
      <c r="AU12" s="170"/>
      <c r="AW12" s="170"/>
      <c r="AX12"/>
      <c r="AY12"/>
    </row>
    <row r="13" spans="2:51" ht="13" customHeight="1">
      <c r="B13" s="182">
        <v>1973</v>
      </c>
      <c r="C13" s="183">
        <v>3967.4918669999997</v>
      </c>
      <c r="D13" s="183">
        <v>71792.8557</v>
      </c>
      <c r="E13" s="183">
        <v>5425.6748257647196</v>
      </c>
      <c r="N13" s="170"/>
      <c r="O13" s="170"/>
      <c r="P13" s="175"/>
      <c r="Z13" s="175"/>
      <c r="AB13" s="175"/>
      <c r="AH13" s="170"/>
      <c r="AI13" s="170"/>
      <c r="AJ13" s="175"/>
      <c r="AK13" s="170"/>
      <c r="AM13" s="170"/>
      <c r="AN13" s="170"/>
      <c r="AO13" s="184" t="s">
        <v>104</v>
      </c>
      <c r="AP13" s="185">
        <v>11287.148499999999</v>
      </c>
      <c r="AQ13" s="185">
        <v>23848.667600000001</v>
      </c>
      <c r="AR13" s="185">
        <v>155050.00700000001</v>
      </c>
      <c r="AS13" s="185">
        <v>2022</v>
      </c>
      <c r="AT13" s="170"/>
      <c r="AU13" s="170"/>
      <c r="AW13" s="170"/>
      <c r="AX13"/>
      <c r="AY13"/>
    </row>
    <row r="14" spans="2:51" ht="17" thickBot="1">
      <c r="B14" s="182">
        <v>1974</v>
      </c>
      <c r="C14" s="183">
        <v>4353.344376</v>
      </c>
      <c r="D14" s="183">
        <v>71882.198749999996</v>
      </c>
      <c r="E14" s="183">
        <v>5418.3042364107196</v>
      </c>
      <c r="N14" s="170"/>
      <c r="O14" s="170"/>
      <c r="P14" s="175"/>
      <c r="Z14" s="175"/>
      <c r="AB14" s="175"/>
      <c r="AH14" s="170"/>
      <c r="AI14" s="170"/>
      <c r="AJ14" s="175"/>
      <c r="AK14" s="170"/>
      <c r="AM14" s="170"/>
      <c r="AN14" s="187" t="s">
        <v>246</v>
      </c>
      <c r="AO14" s="188" t="s">
        <v>106</v>
      </c>
      <c r="AP14" s="220">
        <v>58</v>
      </c>
      <c r="AQ14" s="220">
        <v>58</v>
      </c>
      <c r="AR14" s="220">
        <v>58</v>
      </c>
      <c r="AS14" s="220">
        <v>58</v>
      </c>
      <c r="AT14" s="170"/>
      <c r="AU14" s="170"/>
      <c r="AW14" s="170"/>
      <c r="AX14"/>
      <c r="AY14"/>
    </row>
    <row r="15" spans="2:51">
      <c r="B15" s="182">
        <v>1975</v>
      </c>
      <c r="C15" s="183">
        <v>4406.1680920000008</v>
      </c>
      <c r="D15" s="183">
        <v>72198.651700000002</v>
      </c>
      <c r="E15" s="183">
        <v>5353.4157790645204</v>
      </c>
      <c r="N15" s="170"/>
      <c r="O15" s="170"/>
      <c r="P15" s="175"/>
      <c r="Z15" s="175"/>
      <c r="AB15" s="175"/>
      <c r="AH15" s="170"/>
      <c r="AI15" s="170"/>
      <c r="AJ15" s="175"/>
      <c r="AK15" s="171"/>
      <c r="AM15" s="171"/>
      <c r="AN15" s="171"/>
      <c r="AT15" s="171"/>
      <c r="AU15" s="171"/>
      <c r="AW15" s="171"/>
      <c r="AX15"/>
      <c r="AY15"/>
    </row>
    <row r="16" spans="2:51" ht="14" customHeight="1">
      <c r="B16" s="182">
        <v>1976</v>
      </c>
      <c r="C16" s="183">
        <v>4401.6616489999997</v>
      </c>
      <c r="D16" s="183">
        <v>75826.665500000003</v>
      </c>
      <c r="E16" s="183">
        <v>5537.9538727525696</v>
      </c>
      <c r="N16" s="170"/>
      <c r="O16" s="170"/>
      <c r="P16" s="189"/>
      <c r="Z16" s="189"/>
      <c r="AB16" s="189"/>
      <c r="AH16" s="170"/>
      <c r="AI16" s="170"/>
      <c r="AJ16" s="189"/>
      <c r="AK16" s="170"/>
      <c r="AM16" s="170"/>
      <c r="AN16" s="170"/>
      <c r="AS16" s="170"/>
      <c r="AT16" s="170"/>
      <c r="AU16" s="170"/>
      <c r="AW16" s="170"/>
      <c r="AX16"/>
      <c r="AY16"/>
    </row>
    <row r="17" spans="2:51" ht="14" customHeight="1">
      <c r="B17" s="182">
        <v>1977</v>
      </c>
      <c r="C17" s="183">
        <v>4556.4441590000006</v>
      </c>
      <c r="D17" s="183">
        <v>78319.592499999999</v>
      </c>
      <c r="E17" s="183">
        <v>5665.5463842207701</v>
      </c>
      <c r="N17" s="170"/>
      <c r="O17" s="170"/>
      <c r="P17" s="175"/>
      <c r="Z17" s="175"/>
      <c r="AB17" s="175"/>
      <c r="AH17" s="170"/>
      <c r="AI17" s="170"/>
      <c r="AJ17" s="175"/>
      <c r="AK17" s="170"/>
      <c r="AM17" s="170"/>
      <c r="AN17" s="170"/>
      <c r="AT17" s="170"/>
      <c r="AU17" s="170"/>
      <c r="AW17" s="170"/>
      <c r="AX17"/>
    </row>
    <row r="18" spans="2:51" ht="16" customHeight="1">
      <c r="B18" s="182">
        <v>1978</v>
      </c>
      <c r="C18" s="183">
        <v>4931.9254649710001</v>
      </c>
      <c r="D18" s="183">
        <v>80963.5769</v>
      </c>
      <c r="E18" s="183">
        <v>5798.1781933497296</v>
      </c>
      <c r="N18" s="170"/>
      <c r="O18" s="170"/>
      <c r="P18" s="175"/>
      <c r="Z18" s="175"/>
      <c r="AB18" s="175"/>
      <c r="AH18" s="170"/>
      <c r="AI18" s="170"/>
      <c r="AJ18" s="175"/>
      <c r="AK18" s="170"/>
      <c r="AM18" s="170"/>
      <c r="AN18" s="170"/>
      <c r="AO18" s="246" t="s">
        <v>245</v>
      </c>
      <c r="AP18" s="246"/>
      <c r="AQ18" s="246"/>
      <c r="AR18" s="246"/>
      <c r="AS18" s="246"/>
      <c r="AT18" s="170"/>
      <c r="AU18" s="170"/>
      <c r="AW18" s="170"/>
      <c r="AX18"/>
      <c r="AY18"/>
    </row>
    <row r="19" spans="2:51" ht="16" customHeight="1">
      <c r="B19" s="182">
        <v>1979</v>
      </c>
      <c r="C19" s="183">
        <v>5185.2034759429998</v>
      </c>
      <c r="D19" s="183">
        <v>83385.651599999997</v>
      </c>
      <c r="E19" s="183">
        <v>5935.2391544683896</v>
      </c>
      <c r="N19" s="170"/>
      <c r="O19" s="170"/>
      <c r="P19" s="175"/>
      <c r="Z19" s="175"/>
      <c r="AB19" s="175"/>
      <c r="AH19" s="170"/>
      <c r="AI19" s="170"/>
      <c r="AJ19" s="175"/>
      <c r="AK19" s="170"/>
      <c r="AM19" s="170"/>
      <c r="AN19" s="170"/>
      <c r="AO19" s="246"/>
      <c r="AP19" s="246"/>
      <c r="AQ19" s="246"/>
      <c r="AR19" s="246"/>
      <c r="AS19" s="246"/>
      <c r="AT19" s="170"/>
      <c r="AU19" s="170"/>
      <c r="AW19" s="170"/>
      <c r="AX19"/>
      <c r="AY19"/>
    </row>
    <row r="20" spans="2:51" ht="14" customHeight="1" thickBot="1">
      <c r="B20" s="182">
        <v>1980</v>
      </c>
      <c r="C20" s="183">
        <v>5307.0745383329995</v>
      </c>
      <c r="D20" s="183">
        <v>82639.799599999998</v>
      </c>
      <c r="E20" s="183">
        <v>5941.8826209714298</v>
      </c>
      <c r="P20" s="175"/>
      <c r="Z20" s="175"/>
      <c r="AB20" s="175"/>
      <c r="AH20" s="170"/>
      <c r="AI20" s="170"/>
      <c r="AJ20" s="175"/>
      <c r="AK20" s="170"/>
      <c r="AM20" s="170"/>
      <c r="AN20" s="170"/>
      <c r="AS20" s="170"/>
      <c r="AT20" s="170"/>
      <c r="AU20" s="170"/>
      <c r="AW20" s="170"/>
      <c r="AX20" s="46"/>
      <c r="AY20"/>
    </row>
    <row r="21" spans="2:51" ht="14" customHeight="1">
      <c r="B21" s="182">
        <v>1981</v>
      </c>
      <c r="C21" s="183">
        <v>5425.3149713329994</v>
      </c>
      <c r="D21" s="183">
        <v>82305.235799999995</v>
      </c>
      <c r="E21" s="183">
        <v>5952.5884352687899</v>
      </c>
      <c r="P21" s="175"/>
      <c r="Z21" s="175"/>
      <c r="AB21" s="175"/>
      <c r="AH21" s="170"/>
      <c r="AI21" s="170"/>
      <c r="AJ21" s="175"/>
      <c r="AK21" s="170"/>
      <c r="AM21" s="170"/>
      <c r="AN21" s="170"/>
      <c r="AO21" s="190"/>
      <c r="AP21" s="232" t="s">
        <v>16</v>
      </c>
      <c r="AQ21" s="191" t="s">
        <v>233</v>
      </c>
      <c r="AR21" s="192" t="s">
        <v>234</v>
      </c>
      <c r="AS21" s="193" t="s">
        <v>2</v>
      </c>
      <c r="AT21" s="170"/>
      <c r="AU21" s="170"/>
      <c r="AW21" s="170"/>
      <c r="AX21"/>
      <c r="AY21"/>
    </row>
    <row r="22" spans="2:51">
      <c r="B22" s="182">
        <v>1982</v>
      </c>
      <c r="C22" s="183">
        <v>5554.1094481629998</v>
      </c>
      <c r="D22" s="183">
        <v>81864.572400000005</v>
      </c>
      <c r="E22" s="183">
        <v>5864.5567223451999</v>
      </c>
      <c r="N22" s="170"/>
      <c r="O22" s="170"/>
      <c r="P22" s="175"/>
      <c r="Z22" s="175"/>
      <c r="AB22" s="175"/>
      <c r="AH22" s="170"/>
      <c r="AI22" s="170"/>
      <c r="AJ22" s="175"/>
      <c r="AK22" s="170"/>
      <c r="AM22" s="170"/>
      <c r="AN22" s="170"/>
      <c r="AO22" s="231" t="s">
        <v>16</v>
      </c>
      <c r="AP22" s="211">
        <v>1</v>
      </c>
      <c r="AQ22" s="171"/>
      <c r="AR22" s="171"/>
      <c r="AS22" s="171"/>
      <c r="AT22" s="170"/>
      <c r="AU22" s="170"/>
      <c r="AW22" s="170"/>
      <c r="AX22"/>
      <c r="AY22"/>
    </row>
    <row r="23" spans="2:51">
      <c r="B23" s="182">
        <v>1983</v>
      </c>
      <c r="C23" s="183">
        <v>5813.4381654209992</v>
      </c>
      <c r="D23" s="183">
        <v>82961.251000000004</v>
      </c>
      <c r="E23" s="183">
        <v>5912.9114151845497</v>
      </c>
      <c r="P23" s="175"/>
      <c r="Z23" s="175"/>
      <c r="AB23" s="175"/>
      <c r="AH23" s="170"/>
      <c r="AI23" s="170"/>
      <c r="AJ23" s="175"/>
      <c r="AK23" s="170"/>
      <c r="AM23" s="170"/>
      <c r="AN23" s="170"/>
      <c r="AO23" s="199" t="s">
        <v>233</v>
      </c>
      <c r="AP23" s="212">
        <v>0.95601680893241769</v>
      </c>
      <c r="AQ23" s="194">
        <v>1</v>
      </c>
      <c r="AR23" s="195"/>
      <c r="AS23" s="195"/>
      <c r="AT23" s="170"/>
      <c r="AU23" s="170"/>
      <c r="AW23" s="170"/>
      <c r="AX23"/>
      <c r="AY23"/>
    </row>
    <row r="24" spans="2:51">
      <c r="B24" s="182">
        <v>1984</v>
      </c>
      <c r="C24" s="183">
        <v>6034.898076558</v>
      </c>
      <c r="D24" s="183">
        <v>86573.74470000001</v>
      </c>
      <c r="E24" s="183">
        <v>6085.1866231594504</v>
      </c>
      <c r="P24" s="175"/>
      <c r="Z24" s="175"/>
      <c r="AB24" s="175"/>
      <c r="AH24" s="170"/>
      <c r="AI24" s="170"/>
      <c r="AJ24" s="175"/>
      <c r="AK24" s="170"/>
      <c r="AM24" s="170"/>
      <c r="AN24" s="170"/>
      <c r="AO24" s="200" t="s">
        <v>234</v>
      </c>
      <c r="AP24" s="214">
        <v>0.99089628405341834</v>
      </c>
      <c r="AQ24" s="195">
        <v>0.91434836990766533</v>
      </c>
      <c r="AR24" s="194">
        <v>1</v>
      </c>
      <c r="AS24" s="195"/>
      <c r="AT24" s="170"/>
      <c r="AU24" s="170"/>
      <c r="AW24" s="170"/>
      <c r="AX24"/>
      <c r="AY24"/>
    </row>
    <row r="25" spans="2:51" ht="14" customHeight="1" thickBot="1">
      <c r="B25" s="182">
        <v>1985</v>
      </c>
      <c r="C25" s="183">
        <v>6164.3946755499992</v>
      </c>
      <c r="D25" s="183">
        <v>88682.983399999997</v>
      </c>
      <c r="E25" s="183">
        <v>6203.0211212396698</v>
      </c>
      <c r="I25" s="198"/>
      <c r="J25" s="198"/>
      <c r="K25" s="198"/>
      <c r="L25" s="198"/>
      <c r="M25" s="198"/>
      <c r="N25" s="198"/>
      <c r="O25" s="198"/>
      <c r="P25" s="175"/>
      <c r="Z25" s="175"/>
      <c r="AB25" s="175"/>
      <c r="AH25" s="170"/>
      <c r="AI25" s="170"/>
      <c r="AJ25" s="175"/>
      <c r="AK25" s="170"/>
      <c r="AM25" s="170"/>
      <c r="AN25" s="170"/>
      <c r="AO25" s="201" t="s">
        <v>2</v>
      </c>
      <c r="AP25" s="213">
        <v>0.98827167644881742</v>
      </c>
      <c r="AQ25" s="196">
        <v>0.92225616762916862</v>
      </c>
      <c r="AR25" s="196">
        <v>0.99518594080301603</v>
      </c>
      <c r="AS25" s="197">
        <v>1</v>
      </c>
      <c r="AT25" s="170"/>
      <c r="AU25" s="170"/>
      <c r="AW25" s="170"/>
      <c r="AX25" s="46"/>
      <c r="AY25" s="46"/>
    </row>
    <row r="26" spans="2:51" ht="13" customHeight="1">
      <c r="B26" s="182">
        <v>1986</v>
      </c>
      <c r="C26" s="183">
        <v>6280.2564311299993</v>
      </c>
      <c r="D26" s="183">
        <v>90570.133400000006</v>
      </c>
      <c r="E26" s="183">
        <v>6301.9778051663998</v>
      </c>
      <c r="I26" s="198"/>
      <c r="J26" s="198"/>
      <c r="K26" s="198"/>
      <c r="L26" s="198"/>
      <c r="M26" s="198"/>
      <c r="N26" s="198"/>
      <c r="O26" s="198"/>
      <c r="P26" s="175"/>
      <c r="Z26" s="175"/>
      <c r="AB26" s="175"/>
      <c r="AH26" s="170"/>
      <c r="AI26" s="170"/>
      <c r="AJ26" s="175"/>
      <c r="AK26" s="170"/>
      <c r="AM26" s="170"/>
      <c r="AN26" s="170"/>
      <c r="AT26" s="170"/>
      <c r="AU26" s="170"/>
      <c r="AW26" s="170"/>
      <c r="AX26"/>
      <c r="AY26"/>
    </row>
    <row r="27" spans="2:51" ht="13" customHeight="1">
      <c r="B27" s="182">
        <v>1987</v>
      </c>
      <c r="C27" s="183">
        <v>6380.4982000130003</v>
      </c>
      <c r="D27" s="183">
        <v>93586.012000000002</v>
      </c>
      <c r="E27" s="183">
        <v>6423.2725687735301</v>
      </c>
      <c r="N27" s="170"/>
      <c r="O27" s="170"/>
      <c r="P27" s="175"/>
      <c r="Z27" s="175"/>
      <c r="AB27" s="175"/>
      <c r="AH27" s="170"/>
      <c r="AI27" s="170"/>
      <c r="AJ27" s="175"/>
      <c r="AK27" s="170"/>
      <c r="AM27" s="170"/>
      <c r="AN27" s="170"/>
      <c r="AT27" s="170"/>
      <c r="AU27" s="170"/>
      <c r="AW27" s="170"/>
      <c r="AX27"/>
      <c r="AY27"/>
    </row>
    <row r="28" spans="2:51" ht="13" customHeight="1">
      <c r="B28" s="182">
        <v>1988</v>
      </c>
      <c r="C28" s="183">
        <v>6586.2354534430006</v>
      </c>
      <c r="D28" s="183">
        <v>96852.885000000009</v>
      </c>
      <c r="E28" s="183">
        <v>6603.7787903037797</v>
      </c>
      <c r="N28" s="170"/>
      <c r="O28" s="170"/>
      <c r="P28" s="175"/>
      <c r="Z28" s="175"/>
      <c r="AB28" s="175"/>
      <c r="AH28" s="170"/>
      <c r="AI28" s="170"/>
      <c r="AJ28" s="175"/>
      <c r="AK28" s="170"/>
      <c r="AM28" s="170"/>
      <c r="AN28" s="170"/>
      <c r="AT28" s="170"/>
      <c r="AU28" s="170"/>
      <c r="AW28" s="170"/>
      <c r="AX28"/>
      <c r="AY28"/>
    </row>
    <row r="29" spans="2:51" ht="13" customHeight="1">
      <c r="B29" s="182">
        <v>1989</v>
      </c>
      <c r="C29" s="183">
        <v>6599.6254223400001</v>
      </c>
      <c r="D29" s="183">
        <v>98782.388999999996</v>
      </c>
      <c r="E29" s="183">
        <v>6731.1258428203</v>
      </c>
      <c r="N29" s="170"/>
      <c r="O29" s="170"/>
      <c r="P29" s="175"/>
      <c r="Z29" s="175"/>
      <c r="AB29" s="175"/>
      <c r="AH29" s="170"/>
      <c r="AI29" s="170"/>
      <c r="AJ29" s="175"/>
      <c r="AK29" s="170"/>
      <c r="AM29" s="170"/>
      <c r="AN29" s="170"/>
      <c r="AO29" s="246" t="s">
        <v>202</v>
      </c>
      <c r="AP29" s="246"/>
      <c r="AQ29" s="246"/>
      <c r="AR29" s="246"/>
      <c r="AS29" s="246"/>
      <c r="AT29" s="170"/>
      <c r="AU29" s="170"/>
      <c r="AW29" s="170"/>
      <c r="AX29"/>
      <c r="AY29"/>
    </row>
    <row r="30" spans="2:51">
      <c r="B30" s="182">
        <v>1990</v>
      </c>
      <c r="C30" s="183">
        <v>6863.4317824999998</v>
      </c>
      <c r="D30" s="183">
        <v>99852.040699999998</v>
      </c>
      <c r="E30" s="183">
        <v>6800.8276885325804</v>
      </c>
      <c r="N30" s="170"/>
      <c r="O30" s="170"/>
      <c r="P30" s="175"/>
      <c r="Z30" s="175"/>
      <c r="AB30" s="175"/>
      <c r="AH30" s="170"/>
      <c r="AI30" s="170"/>
      <c r="AJ30" s="175"/>
      <c r="AK30" s="170"/>
      <c r="AM30" s="170"/>
      <c r="AN30" s="170"/>
      <c r="AO30" s="246"/>
      <c r="AP30" s="246"/>
      <c r="AQ30" s="246"/>
      <c r="AR30" s="246"/>
      <c r="AS30" s="246"/>
      <c r="AT30" s="170"/>
      <c r="AU30" s="170"/>
      <c r="AW30" s="170"/>
      <c r="AX30"/>
      <c r="AY30"/>
    </row>
    <row r="31" spans="2:51" ht="14" thickBot="1">
      <c r="B31" s="182">
        <v>1991</v>
      </c>
      <c r="C31" s="183">
        <v>7032.2261714000006</v>
      </c>
      <c r="D31" s="183">
        <v>100485.37599999999</v>
      </c>
      <c r="E31" s="183">
        <v>6779.8147598258101</v>
      </c>
      <c r="N31" s="170"/>
      <c r="O31" s="170"/>
      <c r="P31" s="175"/>
      <c r="Z31" s="175"/>
      <c r="AB31" s="175"/>
      <c r="AH31" s="170"/>
      <c r="AI31" s="170"/>
      <c r="AJ31" s="175"/>
      <c r="AK31" s="170"/>
      <c r="AM31" s="170"/>
      <c r="AN31" s="170"/>
      <c r="AT31" s="170"/>
      <c r="AU31" s="170"/>
      <c r="AW31" s="170"/>
      <c r="AX31"/>
      <c r="AY31"/>
    </row>
    <row r="32" spans="2:51">
      <c r="B32" s="182">
        <v>1992</v>
      </c>
      <c r="C32" s="183">
        <v>7059.3423290000001</v>
      </c>
      <c r="D32" s="183">
        <v>101138.5374</v>
      </c>
      <c r="E32" s="183">
        <v>6807.32710091029</v>
      </c>
      <c r="N32" s="170"/>
      <c r="O32" s="170"/>
      <c r="P32" s="175"/>
      <c r="Z32" s="175"/>
      <c r="AB32" s="175"/>
      <c r="AH32" s="170"/>
      <c r="AI32" s="170"/>
      <c r="AJ32" s="175"/>
      <c r="AK32" s="170"/>
      <c r="AM32" s="170"/>
      <c r="AN32" s="170"/>
      <c r="AO32" s="205" t="s">
        <v>114</v>
      </c>
      <c r="AP32" s="205"/>
      <c r="AS32" s="170"/>
      <c r="AT32" s="170"/>
      <c r="AU32" s="170"/>
      <c r="AW32" s="170"/>
      <c r="AX32"/>
      <c r="AY32"/>
    </row>
    <row r="33" spans="2:51">
      <c r="B33" s="182">
        <v>1993</v>
      </c>
      <c r="C33" s="183">
        <v>7474.8670944000005</v>
      </c>
      <c r="D33" s="183">
        <v>101626.62760000001</v>
      </c>
      <c r="E33" s="183">
        <v>6825.26892202212</v>
      </c>
      <c r="N33" s="170"/>
      <c r="O33" s="170"/>
      <c r="P33" s="175"/>
      <c r="Z33" s="175"/>
      <c r="AB33" s="175"/>
      <c r="AH33" s="170"/>
      <c r="AI33" s="170"/>
      <c r="AJ33" s="175"/>
      <c r="AK33" s="170"/>
      <c r="AM33" s="170"/>
      <c r="AN33" s="170"/>
      <c r="AO33" s="170" t="s">
        <v>115</v>
      </c>
      <c r="AP33" s="209">
        <v>0.99870688397095508</v>
      </c>
      <c r="AS33" s="170"/>
      <c r="AT33" s="170"/>
      <c r="AU33" s="170"/>
      <c r="AW33" s="170"/>
      <c r="AX33"/>
      <c r="AY33"/>
    </row>
    <row r="34" spans="2:51">
      <c r="B34" s="182">
        <v>1994</v>
      </c>
      <c r="C34" s="183">
        <v>7548.9482552999998</v>
      </c>
      <c r="D34" s="183">
        <v>102923.844</v>
      </c>
      <c r="E34" s="183">
        <v>6946.0920920455801</v>
      </c>
      <c r="N34" s="170"/>
      <c r="O34" s="170"/>
      <c r="P34" s="175"/>
      <c r="Z34" s="175"/>
      <c r="AB34" s="175"/>
      <c r="AH34" s="170"/>
      <c r="AI34" s="170"/>
      <c r="AJ34" s="175"/>
      <c r="AK34" s="170"/>
      <c r="AM34" s="170"/>
      <c r="AN34" s="170"/>
      <c r="AO34" s="170" t="s">
        <v>119</v>
      </c>
      <c r="AP34" s="209">
        <v>0.99741544009097471</v>
      </c>
      <c r="AS34" s="170"/>
      <c r="AT34" s="170"/>
      <c r="AU34" s="170"/>
      <c r="AW34" s="170"/>
      <c r="AX34"/>
      <c r="AY34"/>
    </row>
    <row r="35" spans="2:51">
      <c r="B35" s="182">
        <v>1995</v>
      </c>
      <c r="C35" s="183">
        <v>7956.0415395</v>
      </c>
      <c r="D35" s="183">
        <v>104906.834</v>
      </c>
      <c r="E35" s="183">
        <v>7054.2408805562</v>
      </c>
      <c r="N35" s="170"/>
      <c r="O35" s="170"/>
      <c r="P35" s="175"/>
      <c r="Z35" s="175"/>
      <c r="AB35" s="175"/>
      <c r="AH35" s="170"/>
      <c r="AI35" s="170"/>
      <c r="AJ35" s="175"/>
      <c r="AK35" s="170"/>
      <c r="AM35" s="170"/>
      <c r="AN35" s="170"/>
      <c r="AO35" s="170" t="s">
        <v>122</v>
      </c>
      <c r="AP35" s="209">
        <v>0.9972718534293622</v>
      </c>
      <c r="AS35" s="170"/>
      <c r="AT35" s="170"/>
      <c r="AU35" s="170"/>
      <c r="AW35" s="170"/>
      <c r="AX35"/>
      <c r="AY35"/>
    </row>
    <row r="36" spans="2:51">
      <c r="B36" s="182">
        <v>1996</v>
      </c>
      <c r="C36" s="183">
        <v>8064.3912165000002</v>
      </c>
      <c r="D36" s="183">
        <v>107832.6897</v>
      </c>
      <c r="E36" s="183">
        <v>7197.88011364663</v>
      </c>
      <c r="N36" s="170"/>
      <c r="O36" s="170"/>
      <c r="P36" s="175"/>
      <c r="Z36" s="175"/>
      <c r="AB36" s="175"/>
      <c r="AH36" s="170"/>
      <c r="AI36" s="170"/>
      <c r="AJ36" s="175"/>
      <c r="AK36" s="170"/>
      <c r="AM36" s="170"/>
      <c r="AN36" s="170"/>
      <c r="AO36" s="170" t="s">
        <v>76</v>
      </c>
      <c r="AP36" s="209">
        <v>104.26374287185261</v>
      </c>
      <c r="AS36" s="170"/>
      <c r="AT36" s="170"/>
      <c r="AU36" s="170"/>
      <c r="AW36" s="170"/>
      <c r="AX36"/>
      <c r="AY36"/>
    </row>
    <row r="37" spans="2:51" ht="14" thickBot="1">
      <c r="B37" s="182">
        <v>1997</v>
      </c>
      <c r="C37" s="183">
        <v>8241.8194911999999</v>
      </c>
      <c r="D37" s="183">
        <v>108871.81999999999</v>
      </c>
      <c r="E37" s="183">
        <v>7371.0524992391802</v>
      </c>
      <c r="P37" s="175"/>
      <c r="Z37" s="175"/>
      <c r="AB37" s="175"/>
      <c r="AH37" s="170"/>
      <c r="AI37" s="170"/>
      <c r="AJ37" s="175"/>
      <c r="AK37" s="170"/>
      <c r="AM37" s="170"/>
      <c r="AN37" s="170"/>
      <c r="AO37" s="203" t="s">
        <v>129</v>
      </c>
      <c r="AP37" s="208">
        <v>58</v>
      </c>
      <c r="AS37" s="170"/>
      <c r="AT37" s="170"/>
      <c r="AU37" s="170"/>
      <c r="AW37" s="170"/>
      <c r="AX37"/>
      <c r="AY37"/>
    </row>
    <row r="38" spans="2:51">
      <c r="B38" s="182">
        <v>1998</v>
      </c>
      <c r="C38" s="183">
        <v>8335.9381776000009</v>
      </c>
      <c r="D38" s="183">
        <v>109584.209</v>
      </c>
      <c r="E38" s="183">
        <v>7472.8819055935201</v>
      </c>
      <c r="P38" s="175"/>
      <c r="Z38" s="175"/>
      <c r="AB38" s="175"/>
      <c r="AH38" s="170"/>
      <c r="AI38" s="170"/>
      <c r="AJ38" s="175"/>
      <c r="AK38" s="170"/>
      <c r="AM38" s="170"/>
      <c r="AN38" s="170"/>
      <c r="AS38" s="170"/>
      <c r="AT38" s="170"/>
      <c r="AU38" s="170"/>
      <c r="AW38" s="170"/>
      <c r="AX38"/>
      <c r="AY38"/>
    </row>
    <row r="39" spans="2:51" ht="14" customHeight="1" thickBot="1">
      <c r="B39" s="182">
        <v>1999</v>
      </c>
      <c r="C39" s="183">
        <v>8437.1157545999995</v>
      </c>
      <c r="D39" s="183">
        <v>111515.5472</v>
      </c>
      <c r="E39" s="183">
        <v>7633.0062871351802</v>
      </c>
      <c r="AO39" s="170" t="s">
        <v>194</v>
      </c>
      <c r="AS39" s="170"/>
      <c r="AT39" s="170"/>
      <c r="AX39"/>
      <c r="AY39"/>
    </row>
    <row r="40" spans="2:51" ht="13" customHeight="1">
      <c r="B40" s="182">
        <v>2000</v>
      </c>
      <c r="C40" s="183">
        <v>8626.9265163999989</v>
      </c>
      <c r="D40" s="183">
        <v>114229.60760000002</v>
      </c>
      <c r="E40" s="183">
        <v>7871.1677783730902</v>
      </c>
      <c r="AO40" s="190"/>
      <c r="AP40" s="190" t="s">
        <v>143</v>
      </c>
      <c r="AQ40" s="190" t="s">
        <v>144</v>
      </c>
      <c r="AR40" s="190" t="s">
        <v>145</v>
      </c>
      <c r="AS40" s="190" t="s">
        <v>146</v>
      </c>
      <c r="AT40" s="190" t="s">
        <v>197</v>
      </c>
      <c r="AX40"/>
      <c r="AY40"/>
    </row>
    <row r="41" spans="2:51" ht="16" customHeight="1">
      <c r="B41" s="182">
        <v>2001</v>
      </c>
      <c r="C41" s="183">
        <v>8417.7714784</v>
      </c>
      <c r="D41" s="183">
        <v>115539.554</v>
      </c>
      <c r="E41" s="183">
        <v>7923.5808411309199</v>
      </c>
      <c r="AO41" s="170" t="s">
        <v>195</v>
      </c>
      <c r="AP41" s="170">
        <v>3</v>
      </c>
      <c r="AQ41" s="209">
        <v>226542592.27834269</v>
      </c>
      <c r="AR41" s="206">
        <v>75514197.426114231</v>
      </c>
      <c r="AS41" s="209">
        <v>6946.435197320674</v>
      </c>
      <c r="AT41" s="222">
        <v>8.0908060901985799E-70</v>
      </c>
      <c r="AX41"/>
      <c r="AY41"/>
    </row>
    <row r="42" spans="2:51">
      <c r="B42" s="182">
        <v>2002</v>
      </c>
      <c r="C42" s="183">
        <v>8622.094814</v>
      </c>
      <c r="D42" s="183">
        <v>117690.2427</v>
      </c>
      <c r="E42" s="183">
        <v>8001.0980369455001</v>
      </c>
      <c r="AO42" s="170" t="s">
        <v>196</v>
      </c>
      <c r="AP42" s="170">
        <v>54</v>
      </c>
      <c r="AQ42" s="209">
        <v>587030.11619298102</v>
      </c>
      <c r="AR42" s="206">
        <v>10870.928077647797</v>
      </c>
      <c r="AS42" s="206"/>
      <c r="AT42" s="170"/>
      <c r="AX42"/>
      <c r="AY42"/>
    </row>
    <row r="43" spans="2:51" ht="14" thickBot="1">
      <c r="B43" s="182">
        <v>2003</v>
      </c>
      <c r="C43" s="183">
        <v>8650.3603079999993</v>
      </c>
      <c r="D43" s="183">
        <v>121567.6532</v>
      </c>
      <c r="E43" s="183">
        <v>8145.0338042137</v>
      </c>
      <c r="AO43" s="203" t="s">
        <v>15</v>
      </c>
      <c r="AP43" s="203">
        <v>57</v>
      </c>
      <c r="AQ43" s="210">
        <v>227129622.39453566</v>
      </c>
      <c r="AR43" s="207"/>
      <c r="AS43" s="207"/>
      <c r="AT43" s="203"/>
      <c r="AX43"/>
      <c r="AY43"/>
    </row>
    <row r="44" spans="2:51" ht="14" thickBot="1">
      <c r="B44" s="182">
        <v>2004</v>
      </c>
      <c r="C44" s="183">
        <v>9311.3856629999991</v>
      </c>
      <c r="D44" s="183">
        <v>126590.24049999999</v>
      </c>
      <c r="E44" s="183">
        <v>8402.1219034441492</v>
      </c>
      <c r="AS44" s="170"/>
      <c r="AT44" s="170"/>
      <c r="AX44"/>
      <c r="AY44"/>
    </row>
    <row r="45" spans="2:51">
      <c r="B45" s="182">
        <v>2005</v>
      </c>
      <c r="C45" s="183">
        <v>9684.4516599999988</v>
      </c>
      <c r="D45" s="183">
        <v>130192.7365</v>
      </c>
      <c r="E45" s="183">
        <v>8629.5616792348792</v>
      </c>
      <c r="AO45" s="190"/>
      <c r="AP45" s="190" t="s">
        <v>163</v>
      </c>
      <c r="AQ45" s="190" t="s">
        <v>76</v>
      </c>
      <c r="AR45" s="190" t="s">
        <v>164</v>
      </c>
      <c r="AS45" s="190" t="s">
        <v>165</v>
      </c>
      <c r="AT45" s="190" t="s">
        <v>243</v>
      </c>
      <c r="AX45"/>
      <c r="AY45"/>
    </row>
    <row r="46" spans="2:51">
      <c r="B46" s="182">
        <v>2006</v>
      </c>
      <c r="C46" s="183">
        <v>10143.593370000001</v>
      </c>
      <c r="D46" s="183">
        <v>133265.00270000001</v>
      </c>
      <c r="E46" s="183">
        <v>8899.2156415642603</v>
      </c>
      <c r="AO46" s="170" t="s">
        <v>168</v>
      </c>
      <c r="AP46" s="206">
        <v>44069.31384596767</v>
      </c>
      <c r="AQ46" s="206">
        <v>17020.618974012541</v>
      </c>
      <c r="AR46" s="206">
        <v>2.5891722218359789</v>
      </c>
      <c r="AS46" s="206">
        <v>1.2338651738821855E-2</v>
      </c>
      <c r="AT46" s="206">
        <f>AS46/2</f>
        <v>6.1693258694109276E-3</v>
      </c>
      <c r="AX46"/>
      <c r="AY46"/>
    </row>
    <row r="47" spans="2:51">
      <c r="B47" s="182">
        <v>2007</v>
      </c>
      <c r="C47" s="183">
        <v>10505.476376000001</v>
      </c>
      <c r="D47" s="183">
        <v>136851.78399999999</v>
      </c>
      <c r="E47" s="183">
        <v>9174.6871106458093</v>
      </c>
      <c r="AO47" s="170" t="s">
        <v>236</v>
      </c>
      <c r="AP47" s="206">
        <v>0.11989881916560034</v>
      </c>
      <c r="AQ47" s="206">
        <v>6.7591007727615575E-3</v>
      </c>
      <c r="AR47" s="206">
        <v>17.738871367146881</v>
      </c>
      <c r="AS47" s="206">
        <v>3.4857123624472276E-24</v>
      </c>
      <c r="AT47" s="206">
        <f>AS47/2</f>
        <v>1.7428561812236138E-24</v>
      </c>
      <c r="AX47"/>
      <c r="AY47"/>
    </row>
    <row r="48" spans="2:51">
      <c r="B48" s="182">
        <v>2008</v>
      </c>
      <c r="C48" s="183">
        <v>11310.476003</v>
      </c>
      <c r="D48" s="183">
        <v>137554.63860000001</v>
      </c>
      <c r="E48" s="183">
        <v>9249.20757856401</v>
      </c>
      <c r="AO48" s="170" t="s">
        <v>234</v>
      </c>
      <c r="AP48" s="206">
        <v>5.5681709623024392E-2</v>
      </c>
      <c r="AQ48" s="206">
        <v>4.4667235417642859E-3</v>
      </c>
      <c r="AR48" s="206">
        <v>12.465895662087695</v>
      </c>
      <c r="AS48" s="206">
        <v>1.600229490565591E-17</v>
      </c>
      <c r="AT48" s="206">
        <f>AS48/2</f>
        <v>8.0011474528279549E-18</v>
      </c>
      <c r="AX48"/>
      <c r="AY48"/>
    </row>
    <row r="49" spans="2:51" ht="14" thickBot="1">
      <c r="B49" s="182">
        <v>2009</v>
      </c>
      <c r="C49" s="183">
        <v>11558.073426000001</v>
      </c>
      <c r="D49" s="183">
        <v>135017.95000000001</v>
      </c>
      <c r="E49" s="183">
        <v>9013.6140668734006</v>
      </c>
      <c r="AO49" s="203" t="s">
        <v>2</v>
      </c>
      <c r="AP49" s="207">
        <v>-21.889188265520684</v>
      </c>
      <c r="AQ49" s="207">
        <v>8.7774006040530494</v>
      </c>
      <c r="AR49" s="207">
        <v>-2.4938121492840533</v>
      </c>
      <c r="AS49" s="207">
        <v>1.5732351341227864E-2</v>
      </c>
      <c r="AT49" s="207">
        <f>AS49/2</f>
        <v>7.866175670613932E-3</v>
      </c>
      <c r="AX49"/>
      <c r="AY49"/>
    </row>
    <row r="50" spans="2:51" ht="14" thickBot="1">
      <c r="B50" s="182">
        <v>2010</v>
      </c>
      <c r="C50" s="183">
        <v>12449.881160000001</v>
      </c>
      <c r="D50" s="183">
        <v>140542.67600000001</v>
      </c>
      <c r="E50" s="183">
        <v>9309.0463279436808</v>
      </c>
      <c r="AS50" s="170"/>
      <c r="AT50" s="170"/>
      <c r="AX50"/>
      <c r="AY50"/>
    </row>
    <row r="51" spans="2:51">
      <c r="B51" s="182">
        <v>2011</v>
      </c>
      <c r="C51" s="183">
        <v>12999.63017</v>
      </c>
      <c r="D51" s="183">
        <v>143132.28229999999</v>
      </c>
      <c r="E51" s="183">
        <v>9503.64158414337</v>
      </c>
      <c r="AO51" s="190" t="s">
        <v>198</v>
      </c>
      <c r="AP51" s="190" t="s">
        <v>199</v>
      </c>
      <c r="AQ51" s="190" t="s">
        <v>200</v>
      </c>
      <c r="AR51" s="190" t="s">
        <v>201</v>
      </c>
      <c r="AS51" s="170"/>
      <c r="AT51" s="170"/>
      <c r="AX51"/>
      <c r="AY51"/>
    </row>
    <row r="52" spans="2:51">
      <c r="B52" s="182">
        <v>2012</v>
      </c>
      <c r="C52" s="183">
        <v>13816.133389999999</v>
      </c>
      <c r="D52" s="183">
        <v>144280.58370000002</v>
      </c>
      <c r="E52" s="183">
        <v>9641.61988640239</v>
      </c>
      <c r="AO52" s="206">
        <v>9945.0273928292572</v>
      </c>
      <c r="AP52" s="206">
        <v>78193.600299106081</v>
      </c>
      <c r="AQ52" s="206">
        <v>9945.0273928292572</v>
      </c>
      <c r="AR52" s="206">
        <v>78193.600299106081</v>
      </c>
      <c r="AS52" s="170"/>
      <c r="AX52"/>
      <c r="AY52"/>
    </row>
    <row r="53" spans="2:51">
      <c r="B53" s="182">
        <v>2013</v>
      </c>
      <c r="C53" s="183">
        <v>14704.659059999998</v>
      </c>
      <c r="D53" s="183">
        <v>145845.65159999998</v>
      </c>
      <c r="E53" s="183">
        <v>9791.4882937711409</v>
      </c>
      <c r="AO53" s="206">
        <v>0.1063476380195148</v>
      </c>
      <c r="AP53" s="206">
        <v>0.13345000031168588</v>
      </c>
      <c r="AQ53" s="206">
        <v>0.1063476380195148</v>
      </c>
      <c r="AR53" s="206">
        <v>0.13345000031168588</v>
      </c>
      <c r="AS53" s="170"/>
      <c r="AT53" s="170"/>
      <c r="AX53"/>
      <c r="AY53"/>
    </row>
    <row r="54" spans="2:51">
      <c r="B54" s="182">
        <v>2014</v>
      </c>
      <c r="C54" s="183">
        <v>15422.238859999999</v>
      </c>
      <c r="D54" s="183">
        <v>146596.17199999999</v>
      </c>
      <c r="E54" s="183">
        <v>9970.7398315955706</v>
      </c>
      <c r="AO54" s="206">
        <v>4.6726468108079171E-2</v>
      </c>
      <c r="AP54" s="206">
        <v>6.463695113796962E-2</v>
      </c>
      <c r="AQ54" s="206">
        <v>4.6726468108079171E-2</v>
      </c>
      <c r="AR54" s="206">
        <v>6.463695113796962E-2</v>
      </c>
      <c r="AS54" s="170"/>
      <c r="AT54" s="170"/>
      <c r="AX54"/>
      <c r="AY54"/>
    </row>
    <row r="55" spans="2:51" ht="14" thickBot="1">
      <c r="B55" s="182">
        <v>2015</v>
      </c>
      <c r="C55" s="183">
        <v>15977.10298</v>
      </c>
      <c r="D55" s="183">
        <v>147187.97899999999</v>
      </c>
      <c r="E55" s="183">
        <v>10156.9534578037</v>
      </c>
      <c r="AO55" s="207">
        <v>-39.48681694071599</v>
      </c>
      <c r="AP55" s="207">
        <v>-4.2915595903253783</v>
      </c>
      <c r="AQ55" s="207">
        <v>-39.48681694071599</v>
      </c>
      <c r="AR55" s="207">
        <v>-4.2915595903253783</v>
      </c>
      <c r="AS55" s="170"/>
      <c r="AX55"/>
      <c r="AY55"/>
    </row>
    <row r="56" spans="2:51">
      <c r="B56" s="182">
        <v>2016</v>
      </c>
      <c r="C56" s="183">
        <v>16870.148840000002</v>
      </c>
      <c r="D56" s="183">
        <v>148125.42499999999</v>
      </c>
      <c r="E56" s="183">
        <v>10321.1368048477</v>
      </c>
      <c r="AS56" s="170"/>
      <c r="AX56"/>
      <c r="AY56"/>
    </row>
    <row r="57" spans="2:51">
      <c r="B57" s="182">
        <v>2017</v>
      </c>
      <c r="C57" s="183">
        <v>17858.442000000003</v>
      </c>
      <c r="D57" s="183">
        <v>150362.71600000001</v>
      </c>
      <c r="E57" s="183">
        <v>10549.821655715799</v>
      </c>
      <c r="AS57" s="170"/>
      <c r="AX57"/>
      <c r="AY57"/>
    </row>
    <row r="58" spans="2:51">
      <c r="B58" s="182">
        <v>2018</v>
      </c>
      <c r="C58" s="183">
        <v>18990.974699999999</v>
      </c>
      <c r="D58" s="183">
        <v>153522.77499999999</v>
      </c>
      <c r="E58" s="183">
        <v>10777.8704519398</v>
      </c>
      <c r="AO58" s="247" t="s">
        <v>242</v>
      </c>
      <c r="AP58" s="247"/>
      <c r="AQ58" s="247"/>
      <c r="AR58" s="247"/>
      <c r="AS58" s="247"/>
      <c r="AX58"/>
      <c r="AY58"/>
    </row>
    <row r="59" spans="2:51">
      <c r="B59" s="182">
        <v>2019</v>
      </c>
      <c r="C59" s="183">
        <v>19985.8393</v>
      </c>
      <c r="D59" s="183">
        <v>154288.50469999999</v>
      </c>
      <c r="E59" s="183">
        <v>10941.964488162899</v>
      </c>
      <c r="AO59" s="215"/>
      <c r="AP59" s="215"/>
      <c r="AQ59" s="215"/>
      <c r="AR59" s="215"/>
      <c r="AS59" s="215"/>
      <c r="AX59"/>
      <c r="AY59"/>
    </row>
    <row r="60" spans="2:51">
      <c r="B60" s="182">
        <v>2020</v>
      </c>
      <c r="C60" s="183">
        <v>21134.498599999999</v>
      </c>
      <c r="D60" s="183">
        <v>147334.307</v>
      </c>
      <c r="E60" s="183">
        <v>10499.6471112165</v>
      </c>
      <c r="AO60" s="216" t="s">
        <v>238</v>
      </c>
      <c r="AP60" s="215" t="s">
        <v>168</v>
      </c>
      <c r="AQ60" s="215" t="s">
        <v>236</v>
      </c>
      <c r="AR60" s="215" t="s">
        <v>234</v>
      </c>
      <c r="AS60" s="215" t="s">
        <v>2</v>
      </c>
      <c r="AX60"/>
      <c r="AY60"/>
    </row>
    <row r="61" spans="2:51">
      <c r="B61" s="182">
        <v>2021</v>
      </c>
      <c r="C61" s="183">
        <v>22323.966199999999</v>
      </c>
      <c r="D61" s="183">
        <v>154733.19700000001</v>
      </c>
      <c r="E61" s="183">
        <v>11037.2940441506</v>
      </c>
      <c r="N61" s="170"/>
      <c r="O61" s="170"/>
      <c r="AO61" s="216"/>
      <c r="AP61" s="217">
        <v>44069.31384596767</v>
      </c>
      <c r="AQ61" s="217">
        <v>0.11989881916560034</v>
      </c>
      <c r="AR61" s="217">
        <v>5.5681709623024392E-2</v>
      </c>
      <c r="AS61" s="217">
        <v>-21.889188265520684</v>
      </c>
      <c r="AX61"/>
      <c r="AY61"/>
    </row>
    <row r="62" spans="2:51">
      <c r="B62" s="182">
        <v>2022</v>
      </c>
      <c r="C62" s="183">
        <v>23848.667600000001</v>
      </c>
      <c r="D62" s="183">
        <v>155050.0074</v>
      </c>
      <c r="E62" s="183">
        <v>11287.1485024586</v>
      </c>
      <c r="AO62" s="216" t="s">
        <v>239</v>
      </c>
      <c r="AP62" s="221">
        <v>6946.435197320674</v>
      </c>
      <c r="AQ62" s="215"/>
      <c r="AR62" s="215"/>
      <c r="AS62" s="218"/>
      <c r="AX62"/>
      <c r="AY62"/>
    </row>
    <row r="63" spans="2:51">
      <c r="N63" s="170"/>
      <c r="O63" s="170"/>
      <c r="AO63" s="216" t="s">
        <v>240</v>
      </c>
      <c r="AP63" s="219">
        <v>0.99741544009097471</v>
      </c>
      <c r="AQ63" s="215"/>
      <c r="AR63" s="215"/>
      <c r="AS63" s="218"/>
      <c r="AX63"/>
      <c r="AY63"/>
    </row>
    <row r="64" spans="2:51" ht="13" customHeight="1">
      <c r="I64" s="228"/>
      <c r="J64" s="228"/>
      <c r="K64" s="228"/>
      <c r="L64" s="228"/>
      <c r="M64" s="228"/>
      <c r="N64" s="228"/>
      <c r="O64" s="228"/>
      <c r="AO64" s="216" t="s">
        <v>244</v>
      </c>
      <c r="AP64" s="217">
        <v>2.5891722218359789</v>
      </c>
      <c r="AQ64" s="217">
        <v>17.738871367146881</v>
      </c>
      <c r="AR64" s="217">
        <v>12.465895662087695</v>
      </c>
      <c r="AS64" s="217">
        <v>-2.4938121492840533</v>
      </c>
      <c r="AX64"/>
      <c r="AY64"/>
    </row>
    <row r="65" spans="9:51" ht="13" customHeight="1">
      <c r="I65" s="228"/>
      <c r="J65" s="228"/>
      <c r="K65" s="228"/>
      <c r="L65" s="228"/>
      <c r="M65" s="228"/>
      <c r="N65" s="228"/>
      <c r="O65" s="228"/>
      <c r="AO65" s="216" t="s">
        <v>241</v>
      </c>
      <c r="AP65" s="219">
        <v>104.26374287185261</v>
      </c>
      <c r="AQ65" s="215"/>
      <c r="AR65" s="215"/>
      <c r="AS65" s="215"/>
      <c r="AX65"/>
      <c r="AY65"/>
    </row>
    <row r="66" spans="9:51">
      <c r="AO66" s="215"/>
      <c r="AP66" s="215"/>
      <c r="AQ66" s="215"/>
      <c r="AR66" s="215"/>
      <c r="AS66" s="218"/>
      <c r="AX66"/>
      <c r="AY66"/>
    </row>
    <row r="67" spans="9:51">
      <c r="AS67" s="170"/>
      <c r="AX67"/>
      <c r="AY67"/>
    </row>
    <row r="68" spans="9:51">
      <c r="AS68" s="170"/>
      <c r="AX68"/>
      <c r="AY68"/>
    </row>
    <row r="69" spans="9:51">
      <c r="AS69" s="170"/>
      <c r="AX69"/>
      <c r="AY69"/>
    </row>
    <row r="70" spans="9:51">
      <c r="AS70" s="170"/>
      <c r="AX70"/>
      <c r="AY70"/>
    </row>
    <row r="71" spans="9:51">
      <c r="AS71" s="170"/>
      <c r="AX71"/>
      <c r="AY71"/>
    </row>
    <row r="72" spans="9:51">
      <c r="AS72" s="170"/>
      <c r="AX72"/>
      <c r="AY72"/>
    </row>
    <row r="73" spans="9:51">
      <c r="AS73" s="170"/>
      <c r="AX73"/>
      <c r="AY73"/>
    </row>
    <row r="74" spans="9:51">
      <c r="AS74" s="170"/>
      <c r="AX74"/>
      <c r="AY74"/>
    </row>
    <row r="75" spans="9:51">
      <c r="AX75"/>
      <c r="AY75"/>
    </row>
    <row r="76" spans="9:51">
      <c r="AX76"/>
      <c r="AY76"/>
    </row>
    <row r="77" spans="9:51">
      <c r="AX77"/>
      <c r="AY77"/>
    </row>
    <row r="78" spans="9:51">
      <c r="AX78"/>
      <c r="AY78"/>
    </row>
    <row r="79" spans="9:51">
      <c r="AX79"/>
      <c r="AY79"/>
    </row>
    <row r="80" spans="9:51">
      <c r="AX80"/>
      <c r="AY80"/>
    </row>
    <row r="81" spans="29:51" ht="14">
      <c r="AC81" s="242" t="s">
        <v>249</v>
      </c>
      <c r="AD81" s="242"/>
      <c r="AE81" s="242"/>
      <c r="AF81" s="243"/>
      <c r="AX81"/>
      <c r="AY81"/>
    </row>
    <row r="82" spans="29:51">
      <c r="AX82"/>
      <c r="AY82"/>
    </row>
    <row r="83" spans="29:51">
      <c r="AX83"/>
      <c r="AY83"/>
    </row>
    <row r="84" spans="29:51">
      <c r="AX84"/>
      <c r="AY84"/>
    </row>
    <row r="85" spans="29:51">
      <c r="AX85"/>
      <c r="AY85"/>
    </row>
    <row r="86" spans="29:51">
      <c r="AX86"/>
      <c r="AY86"/>
    </row>
    <row r="87" spans="29:51">
      <c r="AX87"/>
      <c r="AY87"/>
    </row>
    <row r="88" spans="29:51">
      <c r="AX88"/>
      <c r="AY88"/>
    </row>
    <row r="89" spans="29:51">
      <c r="AX89"/>
      <c r="AY89"/>
    </row>
    <row r="90" spans="29:51">
      <c r="AX90"/>
      <c r="AY90"/>
    </row>
    <row r="91" spans="29:51">
      <c r="AX91"/>
      <c r="AY91"/>
    </row>
    <row r="92" spans="29:51">
      <c r="AX92"/>
      <c r="AY92"/>
    </row>
    <row r="93" spans="29:51">
      <c r="AX93"/>
      <c r="AY93"/>
    </row>
  </sheetData>
  <mergeCells count="8">
    <mergeCell ref="I2:O2"/>
    <mergeCell ref="B2:E2"/>
    <mergeCell ref="AO29:AS30"/>
    <mergeCell ref="AO58:AS58"/>
    <mergeCell ref="S2:Y2"/>
    <mergeCell ref="AO2:AS2"/>
    <mergeCell ref="AO18:AS19"/>
    <mergeCell ref="AC2:AJ2"/>
  </mergeCells>
  <pageMargins left="0.75" right="0.75" top="1" bottom="1" header="0.5" footer="0.5"/>
  <pageSetup orientation="portrait" horizontalDpi="0" verticalDpi="0"/>
  <headerFooter alignWithMargin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2700-F61E-F74E-9FDD-51F1040888FE}">
  <dimension ref="B1:N63"/>
  <sheetViews>
    <sheetView workbookViewId="0">
      <selection activeCell="D21" sqref="D21"/>
    </sheetView>
  </sheetViews>
  <sheetFormatPr baseColWidth="10" defaultRowHeight="13"/>
  <cols>
    <col min="1" max="1" width="4.83203125" customWidth="1"/>
    <col min="2" max="2" width="7.5" style="166" customWidth="1"/>
    <col min="3" max="7" width="14.6640625" customWidth="1"/>
    <col min="8" max="8" width="17.5" style="154" customWidth="1"/>
    <col min="9" max="11" width="14.6640625" customWidth="1"/>
    <col min="12" max="13" width="12.6640625" style="8" customWidth="1"/>
    <col min="14" max="14" width="16.5" style="164" customWidth="1"/>
  </cols>
  <sheetData>
    <row r="1" spans="2:14">
      <c r="B1"/>
      <c r="H1"/>
      <c r="N1"/>
    </row>
    <row r="2" spans="2:14" ht="26" customHeight="1">
      <c r="B2" s="248" t="s">
        <v>232</v>
      </c>
      <c r="C2" s="248"/>
      <c r="H2"/>
      <c r="N2"/>
    </row>
    <row r="3" spans="2:14" ht="13" customHeight="1">
      <c r="B3" s="167"/>
      <c r="C3" s="252" t="s">
        <v>223</v>
      </c>
      <c r="D3" s="252"/>
      <c r="E3" s="252"/>
      <c r="F3" s="252"/>
      <c r="G3" s="252"/>
      <c r="H3" s="163"/>
      <c r="I3" s="254" t="s">
        <v>225</v>
      </c>
      <c r="J3" s="255"/>
      <c r="K3" s="255"/>
      <c r="L3" s="255"/>
      <c r="M3" s="255"/>
      <c r="N3" s="167"/>
    </row>
    <row r="4" spans="2:14" ht="28" customHeight="1">
      <c r="B4" s="249" t="s">
        <v>220</v>
      </c>
      <c r="C4" s="256" t="s">
        <v>3</v>
      </c>
      <c r="D4" s="256" t="s">
        <v>4</v>
      </c>
      <c r="E4" s="256" t="s">
        <v>5</v>
      </c>
      <c r="F4" s="256" t="s">
        <v>6</v>
      </c>
      <c r="G4" s="256" t="s">
        <v>7</v>
      </c>
      <c r="H4" s="250" t="s">
        <v>221</v>
      </c>
      <c r="I4" s="253" t="s">
        <v>8</v>
      </c>
      <c r="J4" s="253" t="s">
        <v>9</v>
      </c>
      <c r="K4" s="253" t="s">
        <v>10</v>
      </c>
      <c r="L4" s="253" t="s">
        <v>11</v>
      </c>
      <c r="M4" s="251" t="s">
        <v>224</v>
      </c>
      <c r="N4" s="251" t="s">
        <v>222</v>
      </c>
    </row>
    <row r="5" spans="2:14" ht="18" customHeight="1">
      <c r="B5" s="249"/>
      <c r="C5" s="256"/>
      <c r="D5" s="256"/>
      <c r="E5" s="256"/>
      <c r="F5" s="256"/>
      <c r="G5" s="256"/>
      <c r="H5" s="250"/>
      <c r="I5" s="253"/>
      <c r="J5" s="253"/>
      <c r="K5" s="253"/>
      <c r="L5" s="253"/>
      <c r="M5" s="253"/>
      <c r="N5" s="251"/>
    </row>
    <row r="6" spans="2:14">
      <c r="B6" s="166">
        <v>1965</v>
      </c>
      <c r="C6">
        <v>55.949084999999997</v>
      </c>
      <c r="D6">
        <v>9.0298610000000004</v>
      </c>
      <c r="E6">
        <v>0</v>
      </c>
      <c r="F6">
        <v>0</v>
      </c>
      <c r="G6">
        <v>2729.8865000000001</v>
      </c>
      <c r="H6" s="154">
        <f>SUM(C6:G6)</f>
        <v>2794.8654460000002</v>
      </c>
      <c r="I6">
        <v>72.469345000000004</v>
      </c>
      <c r="J6">
        <v>6303.8266999999996</v>
      </c>
      <c r="K6">
        <v>17996.53</v>
      </c>
      <c r="L6">
        <v>16140.178</v>
      </c>
      <c r="M6">
        <v>9162</v>
      </c>
      <c r="N6" s="164">
        <f>SUM(I6:M6)</f>
        <v>49675.004044999994</v>
      </c>
    </row>
    <row r="7" spans="2:14">
      <c r="B7" s="166">
        <v>1966</v>
      </c>
      <c r="C7">
        <v>61.737606</v>
      </c>
      <c r="D7">
        <v>9.2098440000000004</v>
      </c>
      <c r="E7">
        <v>0</v>
      </c>
      <c r="F7">
        <v>0</v>
      </c>
      <c r="G7">
        <v>2909.136</v>
      </c>
      <c r="H7" s="154">
        <f t="shared" ref="H7:H63" si="0">SUM(C7:G7)</f>
        <v>2980.0834500000001</v>
      </c>
      <c r="I7">
        <v>97.704970000000003</v>
      </c>
      <c r="J7">
        <v>6868.8227999999999</v>
      </c>
      <c r="K7">
        <v>19352.655999999999</v>
      </c>
      <c r="L7">
        <v>16324.093999999999</v>
      </c>
      <c r="M7">
        <v>9218</v>
      </c>
      <c r="N7" s="164">
        <f t="shared" ref="N7:N63" si="1">SUM(I7:M7)</f>
        <v>51861.277770000001</v>
      </c>
    </row>
    <row r="8" spans="2:14">
      <c r="B8" s="166">
        <v>1967</v>
      </c>
      <c r="C8">
        <v>62.353380000000001</v>
      </c>
      <c r="D8">
        <v>9.3837159999999997</v>
      </c>
      <c r="E8">
        <v>0</v>
      </c>
      <c r="F8">
        <v>0</v>
      </c>
      <c r="G8">
        <v>2973.9692</v>
      </c>
      <c r="H8" s="154">
        <f t="shared" si="0"/>
        <v>3045.7062959999998</v>
      </c>
      <c r="I8">
        <v>116.35517</v>
      </c>
      <c r="J8">
        <v>7374.067</v>
      </c>
      <c r="K8">
        <v>20744.310000000001</v>
      </c>
      <c r="L8">
        <v>16060.81</v>
      </c>
      <c r="M8">
        <v>9274</v>
      </c>
      <c r="N8" s="164">
        <f t="shared" si="1"/>
        <v>53569.542170000001</v>
      </c>
    </row>
    <row r="9" spans="2:14">
      <c r="B9" s="166">
        <v>1968</v>
      </c>
      <c r="C9">
        <v>69.031909999999996</v>
      </c>
      <c r="D9">
        <v>9.5538000000000007</v>
      </c>
      <c r="E9">
        <v>0</v>
      </c>
      <c r="F9">
        <v>0</v>
      </c>
      <c r="G9">
        <v>3132.3051999999998</v>
      </c>
      <c r="H9" s="154">
        <f t="shared" si="0"/>
        <v>3210.8909099999996</v>
      </c>
      <c r="I9">
        <v>147.87189000000001</v>
      </c>
      <c r="J9">
        <v>8044.3594000000003</v>
      </c>
      <c r="K9">
        <v>22499.119999999999</v>
      </c>
      <c r="L9">
        <v>16301.146000000001</v>
      </c>
      <c r="M9">
        <v>9331</v>
      </c>
      <c r="N9" s="164">
        <f t="shared" si="1"/>
        <v>56323.497289999999</v>
      </c>
    </row>
    <row r="10" spans="2:14">
      <c r="B10" s="166">
        <v>1969</v>
      </c>
      <c r="C10">
        <v>72.558716000000004</v>
      </c>
      <c r="D10">
        <v>9.7239810000000002</v>
      </c>
      <c r="E10">
        <v>0</v>
      </c>
      <c r="F10">
        <v>0</v>
      </c>
      <c r="G10">
        <v>3316.9805000000001</v>
      </c>
      <c r="H10" s="154">
        <f t="shared" si="0"/>
        <v>3399.2631970000002</v>
      </c>
      <c r="I10">
        <v>175.31134</v>
      </c>
      <c r="J10">
        <v>8833.4459999999999</v>
      </c>
      <c r="K10">
        <v>24363.565999999999</v>
      </c>
      <c r="L10">
        <v>16798.734</v>
      </c>
      <c r="M10">
        <v>9387</v>
      </c>
      <c r="N10" s="164">
        <f t="shared" si="1"/>
        <v>59558.057339999999</v>
      </c>
    </row>
    <row r="11" spans="2:14">
      <c r="B11" s="166">
        <v>1970</v>
      </c>
      <c r="C11">
        <v>80.337950000000006</v>
      </c>
      <c r="D11">
        <v>13.501493999999999</v>
      </c>
      <c r="E11">
        <v>0</v>
      </c>
      <c r="F11">
        <v>0</v>
      </c>
      <c r="G11">
        <v>3473.4265</v>
      </c>
      <c r="H11" s="154">
        <f t="shared" si="0"/>
        <v>3567.2659440000002</v>
      </c>
      <c r="I11">
        <v>223.80801</v>
      </c>
      <c r="J11">
        <v>9614.8189999999995</v>
      </c>
      <c r="K11">
        <v>26520.377</v>
      </c>
      <c r="L11">
        <v>17058.607</v>
      </c>
      <c r="M11">
        <v>9444</v>
      </c>
      <c r="N11" s="164">
        <f t="shared" si="1"/>
        <v>62861.611010000008</v>
      </c>
    </row>
    <row r="12" spans="2:14">
      <c r="B12" s="166">
        <v>1971</v>
      </c>
      <c r="C12">
        <v>87.339066000000003</v>
      </c>
      <c r="D12">
        <v>13.562146</v>
      </c>
      <c r="E12">
        <v>0</v>
      </c>
      <c r="F12">
        <v>0</v>
      </c>
      <c r="G12">
        <v>3628.942</v>
      </c>
      <c r="H12" s="154">
        <f t="shared" si="0"/>
        <v>3729.8432120000002</v>
      </c>
      <c r="I12">
        <v>311.28723000000002</v>
      </c>
      <c r="J12">
        <v>10293.200000000001</v>
      </c>
      <c r="K12">
        <v>28021.105</v>
      </c>
      <c r="L12">
        <v>16965.776999999998</v>
      </c>
      <c r="M12">
        <v>9499</v>
      </c>
      <c r="N12" s="164">
        <f t="shared" si="1"/>
        <v>65090.369229999997</v>
      </c>
    </row>
    <row r="13" spans="2:14">
      <c r="B13" s="166">
        <v>1972</v>
      </c>
      <c r="C13">
        <v>93.402019999999993</v>
      </c>
      <c r="D13">
        <v>14.82311</v>
      </c>
      <c r="E13">
        <v>0</v>
      </c>
      <c r="F13">
        <v>0</v>
      </c>
      <c r="G13">
        <v>3798.634</v>
      </c>
      <c r="H13" s="154">
        <f t="shared" si="0"/>
        <v>3906.8591299999998</v>
      </c>
      <c r="I13">
        <v>431.79926</v>
      </c>
      <c r="J13">
        <v>10861.724</v>
      </c>
      <c r="K13">
        <v>30139.71</v>
      </c>
      <c r="L13">
        <v>17158.636999999999</v>
      </c>
      <c r="M13">
        <v>9553</v>
      </c>
      <c r="N13" s="164">
        <f t="shared" si="1"/>
        <v>68144.870259999996</v>
      </c>
    </row>
    <row r="14" spans="2:14">
      <c r="B14" s="166">
        <v>1973</v>
      </c>
      <c r="C14">
        <v>100.24630999999999</v>
      </c>
      <c r="D14">
        <v>14.250557000000001</v>
      </c>
      <c r="E14">
        <v>0</v>
      </c>
      <c r="F14">
        <v>0</v>
      </c>
      <c r="G14">
        <v>3852.9949999999999</v>
      </c>
      <c r="H14" s="154">
        <f t="shared" si="0"/>
        <v>3967.4918669999997</v>
      </c>
      <c r="I14">
        <v>578.57370000000003</v>
      </c>
      <c r="J14">
        <v>11377.838</v>
      </c>
      <c r="K14">
        <v>32560.594000000001</v>
      </c>
      <c r="L14">
        <v>17667.849999999999</v>
      </c>
      <c r="M14">
        <v>9608</v>
      </c>
      <c r="N14" s="164">
        <f t="shared" si="1"/>
        <v>71792.8557</v>
      </c>
    </row>
    <row r="15" spans="2:14">
      <c r="B15" s="166">
        <v>1974</v>
      </c>
      <c r="C15">
        <v>106.87296000000001</v>
      </c>
      <c r="D15">
        <v>14.334716</v>
      </c>
      <c r="E15">
        <v>0</v>
      </c>
      <c r="F15">
        <v>0</v>
      </c>
      <c r="G15">
        <v>4232.1367</v>
      </c>
      <c r="H15" s="154">
        <f t="shared" si="0"/>
        <v>4353.344376</v>
      </c>
      <c r="I15">
        <v>756.48175000000003</v>
      </c>
      <c r="J15">
        <v>11659.864</v>
      </c>
      <c r="K15">
        <v>32120.803</v>
      </c>
      <c r="L15">
        <v>17682.05</v>
      </c>
      <c r="M15">
        <v>9663</v>
      </c>
      <c r="N15" s="164">
        <f t="shared" si="1"/>
        <v>71882.198749999996</v>
      </c>
    </row>
    <row r="16" spans="2:14">
      <c r="B16" s="166">
        <v>1975</v>
      </c>
      <c r="C16">
        <v>108.1472</v>
      </c>
      <c r="D16">
        <v>13.688392</v>
      </c>
      <c r="E16">
        <v>0</v>
      </c>
      <c r="F16">
        <v>0</v>
      </c>
      <c r="G16">
        <v>4284.3325000000004</v>
      </c>
      <c r="H16" s="154">
        <f t="shared" si="0"/>
        <v>4406.1680920000008</v>
      </c>
      <c r="I16">
        <v>1049.4496999999999</v>
      </c>
      <c r="J16">
        <v>11659.741</v>
      </c>
      <c r="K16">
        <v>31746.923999999999</v>
      </c>
      <c r="L16">
        <v>18024.537</v>
      </c>
      <c r="M16">
        <v>9718</v>
      </c>
      <c r="N16" s="164">
        <f t="shared" si="1"/>
        <v>72198.651700000002</v>
      </c>
    </row>
    <row r="17" spans="2:14">
      <c r="B17" s="166">
        <v>1976</v>
      </c>
      <c r="C17">
        <v>120.57106</v>
      </c>
      <c r="D17">
        <v>13.751189</v>
      </c>
      <c r="E17">
        <v>0</v>
      </c>
      <c r="F17">
        <v>0</v>
      </c>
      <c r="G17">
        <v>4267.3393999999998</v>
      </c>
      <c r="H17" s="154">
        <f t="shared" si="0"/>
        <v>4401.6616489999997</v>
      </c>
      <c r="I17">
        <v>1227.7114999999999</v>
      </c>
      <c r="J17">
        <v>12354.144</v>
      </c>
      <c r="K17">
        <v>33782.324000000001</v>
      </c>
      <c r="L17">
        <v>18688.486000000001</v>
      </c>
      <c r="M17">
        <v>9774</v>
      </c>
      <c r="N17" s="164">
        <f t="shared" si="1"/>
        <v>75826.665500000003</v>
      </c>
    </row>
    <row r="18" spans="2:14">
      <c r="B18" s="166">
        <v>1977</v>
      </c>
      <c r="C18">
        <v>127.26662399999999</v>
      </c>
      <c r="D18">
        <v>18.318535000000001</v>
      </c>
      <c r="E18">
        <v>0</v>
      </c>
      <c r="F18">
        <v>0</v>
      </c>
      <c r="G18">
        <v>4410.8590000000004</v>
      </c>
      <c r="H18" s="154">
        <f t="shared" si="0"/>
        <v>4556.4441590000006</v>
      </c>
      <c r="I18">
        <v>1528.1375</v>
      </c>
      <c r="J18">
        <v>12759.843000000001</v>
      </c>
      <c r="K18">
        <v>34960.311999999998</v>
      </c>
      <c r="L18">
        <v>19241.3</v>
      </c>
      <c r="M18">
        <v>9830</v>
      </c>
      <c r="N18" s="164">
        <f t="shared" si="1"/>
        <v>78319.592499999999</v>
      </c>
    </row>
    <row r="19" spans="2:14">
      <c r="B19" s="166">
        <v>1978</v>
      </c>
      <c r="C19">
        <v>135.02681999999999</v>
      </c>
      <c r="D19">
        <v>23.178774000000001</v>
      </c>
      <c r="E19">
        <v>0</v>
      </c>
      <c r="F19">
        <v>8.8709710000000001E-3</v>
      </c>
      <c r="G19">
        <v>4773.7110000000002</v>
      </c>
      <c r="H19" s="154">
        <f t="shared" si="0"/>
        <v>4931.9254649710001</v>
      </c>
      <c r="I19">
        <v>1775.7009</v>
      </c>
      <c r="J19">
        <v>13293.951999999999</v>
      </c>
      <c r="K19">
        <v>36550.019999999997</v>
      </c>
      <c r="L19">
        <v>19457.903999999999</v>
      </c>
      <c r="M19">
        <v>9886</v>
      </c>
      <c r="N19" s="164">
        <f t="shared" si="1"/>
        <v>80963.5769</v>
      </c>
    </row>
    <row r="20" spans="2:14">
      <c r="B20" s="166">
        <v>1979</v>
      </c>
      <c r="C20">
        <v>144.51552000000001</v>
      </c>
      <c r="D20">
        <v>28.023213999999999</v>
      </c>
      <c r="E20">
        <v>0</v>
      </c>
      <c r="F20">
        <v>1.7741943E-2</v>
      </c>
      <c r="G20">
        <v>5012.6469999999999</v>
      </c>
      <c r="H20" s="154">
        <f t="shared" si="0"/>
        <v>5185.2034759429998</v>
      </c>
      <c r="I20">
        <v>1846.8245999999999</v>
      </c>
      <c r="J20">
        <v>14118.031999999999</v>
      </c>
      <c r="K20">
        <v>37114.258000000002</v>
      </c>
      <c r="L20">
        <v>20363.537</v>
      </c>
      <c r="M20">
        <v>9943</v>
      </c>
      <c r="N20" s="164">
        <f t="shared" si="1"/>
        <v>83385.651599999997</v>
      </c>
    </row>
    <row r="21" spans="2:14">
      <c r="B21" s="166">
        <v>1980</v>
      </c>
      <c r="C21">
        <v>153.78856999999999</v>
      </c>
      <c r="D21">
        <v>32.786119999999997</v>
      </c>
      <c r="E21">
        <v>0</v>
      </c>
      <c r="F21">
        <v>3.1048333000000001E-2</v>
      </c>
      <c r="G21">
        <v>5120.4687999999996</v>
      </c>
      <c r="H21" s="154">
        <f t="shared" si="0"/>
        <v>5307.0745383329995</v>
      </c>
      <c r="I21">
        <v>2020.0956000000001</v>
      </c>
      <c r="J21">
        <v>14236.960999999999</v>
      </c>
      <c r="K21">
        <v>35525.133000000002</v>
      </c>
      <c r="L21">
        <v>20857.61</v>
      </c>
      <c r="M21">
        <v>10000</v>
      </c>
      <c r="N21" s="164">
        <f t="shared" si="1"/>
        <v>82639.799599999998</v>
      </c>
    </row>
    <row r="22" spans="2:14">
      <c r="B22" s="166">
        <v>1981</v>
      </c>
      <c r="C22">
        <v>164.9076</v>
      </c>
      <c r="D22">
        <v>29.747923</v>
      </c>
      <c r="E22">
        <v>0</v>
      </c>
      <c r="F22">
        <v>3.1048333000000001E-2</v>
      </c>
      <c r="G22">
        <v>5230.6283999999996</v>
      </c>
      <c r="H22" s="154">
        <f t="shared" si="0"/>
        <v>5425.3149713329994</v>
      </c>
      <c r="I22">
        <v>2385.6428000000001</v>
      </c>
      <c r="J22">
        <v>14395.873</v>
      </c>
      <c r="K22">
        <v>34268.04</v>
      </c>
      <c r="L22">
        <v>21149.68</v>
      </c>
      <c r="M22">
        <v>10106</v>
      </c>
      <c r="N22" s="164">
        <f t="shared" si="1"/>
        <v>82305.235799999995</v>
      </c>
    </row>
    <row r="23" spans="2:14">
      <c r="B23" s="166">
        <v>1982</v>
      </c>
      <c r="C23">
        <v>191.2329</v>
      </c>
      <c r="D23">
        <v>37.556244</v>
      </c>
      <c r="E23">
        <v>0</v>
      </c>
      <c r="F23">
        <v>5.4704163E-2</v>
      </c>
      <c r="G23">
        <v>5325.2655999999997</v>
      </c>
      <c r="H23" s="154">
        <f t="shared" si="0"/>
        <v>5554.1094481629998</v>
      </c>
      <c r="I23">
        <v>2588.3173999999999</v>
      </c>
      <c r="J23">
        <v>14469.734</v>
      </c>
      <c r="K23">
        <v>33208.07</v>
      </c>
      <c r="L23">
        <v>21385.451000000001</v>
      </c>
      <c r="M23">
        <v>10213</v>
      </c>
      <c r="N23" s="164">
        <f t="shared" si="1"/>
        <v>81864.572400000005</v>
      </c>
    </row>
    <row r="24" spans="2:14">
      <c r="B24" s="166">
        <v>1983</v>
      </c>
      <c r="C24">
        <v>211.77058</v>
      </c>
      <c r="D24">
        <v>49.019240000000003</v>
      </c>
      <c r="E24">
        <v>8.8709710000000001E-3</v>
      </c>
      <c r="F24">
        <v>9.6974450000000004E-2</v>
      </c>
      <c r="G24">
        <v>5552.5424999999996</v>
      </c>
      <c r="H24" s="154">
        <f t="shared" si="0"/>
        <v>5813.4381654209992</v>
      </c>
      <c r="I24">
        <v>2933.4589999999998</v>
      </c>
      <c r="J24">
        <v>14703.833000000001</v>
      </c>
      <c r="K24">
        <v>32956.612999999998</v>
      </c>
      <c r="L24">
        <v>22046.346000000001</v>
      </c>
      <c r="M24">
        <v>10321</v>
      </c>
      <c r="N24" s="164">
        <f t="shared" si="1"/>
        <v>82961.251000000004</v>
      </c>
    </row>
    <row r="25" spans="2:14">
      <c r="B25" s="166">
        <v>1984</v>
      </c>
      <c r="C25">
        <v>236.32065</v>
      </c>
      <c r="D25">
        <v>57.806423000000002</v>
      </c>
      <c r="E25">
        <v>1.8661888000000001E-2</v>
      </c>
      <c r="F25">
        <v>0.13234166999999999</v>
      </c>
      <c r="G25">
        <v>5740.62</v>
      </c>
      <c r="H25" s="154">
        <f t="shared" si="0"/>
        <v>6034.898076558</v>
      </c>
      <c r="I25">
        <v>3559.8566999999998</v>
      </c>
      <c r="J25">
        <v>15902.68</v>
      </c>
      <c r="K25">
        <v>33680.129999999997</v>
      </c>
      <c r="L25">
        <v>23001.078000000001</v>
      </c>
      <c r="M25">
        <v>10430</v>
      </c>
      <c r="N25" s="164">
        <f t="shared" si="1"/>
        <v>86573.74470000001</v>
      </c>
    </row>
    <row r="26" spans="2:14">
      <c r="B26" s="166">
        <v>1985</v>
      </c>
      <c r="C26">
        <v>243.15495000000001</v>
      </c>
      <c r="D26">
        <v>68.410089999999997</v>
      </c>
      <c r="E26">
        <v>3.4737219999999999E-2</v>
      </c>
      <c r="F26">
        <v>0.18989833</v>
      </c>
      <c r="G26">
        <v>5852.6049999999996</v>
      </c>
      <c r="H26" s="154">
        <f t="shared" si="0"/>
        <v>6164.3946755499992</v>
      </c>
      <c r="I26">
        <v>4224.8374000000003</v>
      </c>
      <c r="J26">
        <v>16262.222</v>
      </c>
      <c r="K26">
        <v>33667.097999999998</v>
      </c>
      <c r="L26">
        <v>23987.826000000001</v>
      </c>
      <c r="M26">
        <v>10541</v>
      </c>
      <c r="N26" s="164">
        <f t="shared" si="1"/>
        <v>88682.983399999997</v>
      </c>
    </row>
    <row r="27" spans="2:14">
      <c r="B27" s="166">
        <v>1986</v>
      </c>
      <c r="C27">
        <v>263.68542000000002</v>
      </c>
      <c r="D27">
        <v>84.20299</v>
      </c>
      <c r="E27">
        <v>4.489833E-2</v>
      </c>
      <c r="F27">
        <v>0.41052280000000002</v>
      </c>
      <c r="G27">
        <v>5931.9125999999997</v>
      </c>
      <c r="H27" s="154">
        <f t="shared" si="0"/>
        <v>6280.2564311299993</v>
      </c>
      <c r="I27">
        <v>4525.0864000000001</v>
      </c>
      <c r="J27">
        <v>16421.11</v>
      </c>
      <c r="K27">
        <v>34712.902000000002</v>
      </c>
      <c r="L27">
        <v>24258.035</v>
      </c>
      <c r="M27">
        <v>10653</v>
      </c>
      <c r="N27" s="164">
        <f t="shared" si="1"/>
        <v>90570.133400000006</v>
      </c>
    </row>
    <row r="28" spans="2:14">
      <c r="B28" s="166">
        <v>1987</v>
      </c>
      <c r="C28">
        <v>282.44330000000002</v>
      </c>
      <c r="D28">
        <v>85.330119999999994</v>
      </c>
      <c r="E28">
        <v>3.1353052999999999E-2</v>
      </c>
      <c r="F28">
        <v>0.57772696000000001</v>
      </c>
      <c r="G28">
        <v>6012.1157000000003</v>
      </c>
      <c r="H28" s="154">
        <f t="shared" si="0"/>
        <v>6380.4982000130003</v>
      </c>
      <c r="I28">
        <v>4922.3310000000001</v>
      </c>
      <c r="J28">
        <v>17281.895</v>
      </c>
      <c r="K28">
        <v>35404.36</v>
      </c>
      <c r="L28">
        <v>25212.425999999999</v>
      </c>
      <c r="M28">
        <v>10765</v>
      </c>
      <c r="N28" s="164">
        <f t="shared" si="1"/>
        <v>93586.012000000002</v>
      </c>
    </row>
    <row r="29" spans="2:14">
      <c r="B29" s="166">
        <v>1988</v>
      </c>
      <c r="C29">
        <v>290.86093</v>
      </c>
      <c r="D29">
        <v>89.560196000000005</v>
      </c>
      <c r="E29">
        <v>3.0149443000000001E-2</v>
      </c>
      <c r="F29">
        <v>0.98047799999999996</v>
      </c>
      <c r="G29">
        <v>6204.8037000000004</v>
      </c>
      <c r="H29" s="154">
        <f t="shared" si="0"/>
        <v>6586.2354534430006</v>
      </c>
      <c r="I29">
        <v>5366.4480000000003</v>
      </c>
      <c r="J29">
        <v>18088.848000000002</v>
      </c>
      <c r="K29">
        <v>36551.46</v>
      </c>
      <c r="L29">
        <v>25967.129000000001</v>
      </c>
      <c r="M29">
        <v>10879</v>
      </c>
      <c r="N29" s="164">
        <f t="shared" si="1"/>
        <v>96852.885000000009</v>
      </c>
    </row>
    <row r="30" spans="2:14">
      <c r="B30" s="166">
        <v>1989</v>
      </c>
      <c r="C30">
        <v>322.35043000000002</v>
      </c>
      <c r="D30">
        <v>95.689239999999998</v>
      </c>
      <c r="E30">
        <v>0.77539133999999998</v>
      </c>
      <c r="F30">
        <v>7.8353609999999998</v>
      </c>
      <c r="G30">
        <v>6172.9750000000004</v>
      </c>
      <c r="H30" s="154">
        <f t="shared" si="0"/>
        <v>6599.6254223400001</v>
      </c>
      <c r="I30">
        <v>5518.9960000000001</v>
      </c>
      <c r="J30">
        <v>18888.675999999999</v>
      </c>
      <c r="K30">
        <v>37164.042999999998</v>
      </c>
      <c r="L30">
        <v>26215.673999999999</v>
      </c>
      <c r="M30">
        <v>10995</v>
      </c>
      <c r="N30" s="164">
        <f t="shared" si="1"/>
        <v>98782.388999999996</v>
      </c>
    </row>
    <row r="31" spans="2:14">
      <c r="B31" s="166">
        <v>1990</v>
      </c>
      <c r="C31">
        <v>361.19137999999998</v>
      </c>
      <c r="D31">
        <v>106.64288000000001</v>
      </c>
      <c r="E31">
        <v>1.1483464999999999</v>
      </c>
      <c r="F31">
        <v>10.741175999999999</v>
      </c>
      <c r="G31">
        <v>6383.7079999999996</v>
      </c>
      <c r="H31" s="154">
        <f t="shared" si="0"/>
        <v>6863.4317824999998</v>
      </c>
      <c r="I31">
        <v>5676.7206999999999</v>
      </c>
      <c r="J31">
        <v>19481.125</v>
      </c>
      <c r="K31">
        <v>37676.57</v>
      </c>
      <c r="L31">
        <v>25906.625</v>
      </c>
      <c r="M31">
        <v>11111</v>
      </c>
      <c r="N31" s="164">
        <f t="shared" si="1"/>
        <v>99852.040699999998</v>
      </c>
    </row>
    <row r="32" spans="2:14">
      <c r="B32" s="166">
        <v>1991</v>
      </c>
      <c r="C32">
        <v>376.81265000000002</v>
      </c>
      <c r="D32">
        <v>110.728714</v>
      </c>
      <c r="E32">
        <v>1.4942344000000001</v>
      </c>
      <c r="F32">
        <v>12.082573</v>
      </c>
      <c r="G32">
        <v>6531.1080000000002</v>
      </c>
      <c r="H32" s="154">
        <f t="shared" si="0"/>
        <v>7032.2261714000006</v>
      </c>
      <c r="I32">
        <v>5948.3109999999997</v>
      </c>
      <c r="J32">
        <v>19972.84</v>
      </c>
      <c r="K32">
        <v>37663.042999999998</v>
      </c>
      <c r="L32">
        <v>25658.182000000001</v>
      </c>
      <c r="M32">
        <v>11243</v>
      </c>
      <c r="N32" s="164">
        <f t="shared" si="1"/>
        <v>100485.37599999999</v>
      </c>
    </row>
    <row r="33" spans="2:14">
      <c r="B33" s="166">
        <v>1992</v>
      </c>
      <c r="C33">
        <v>404.78116</v>
      </c>
      <c r="D33">
        <v>108.79633</v>
      </c>
      <c r="E33">
        <v>1.3799650000000001</v>
      </c>
      <c r="F33">
        <v>13.994873999999999</v>
      </c>
      <c r="G33">
        <v>6530.39</v>
      </c>
      <c r="H33" s="154">
        <f t="shared" si="0"/>
        <v>7059.3423290000001</v>
      </c>
      <c r="I33">
        <v>5993.4633999999996</v>
      </c>
      <c r="J33">
        <v>20063.484</v>
      </c>
      <c r="K33">
        <v>38147.167999999998</v>
      </c>
      <c r="L33">
        <v>25558.421999999999</v>
      </c>
      <c r="M33">
        <v>11376</v>
      </c>
      <c r="N33" s="164">
        <f t="shared" si="1"/>
        <v>101138.5374</v>
      </c>
    </row>
    <row r="34" spans="2:14">
      <c r="B34" s="166">
        <v>1993</v>
      </c>
      <c r="C34">
        <v>418.23853000000003</v>
      </c>
      <c r="D34">
        <v>114.44431</v>
      </c>
      <c r="E34">
        <v>1.6460893999999999</v>
      </c>
      <c r="F34">
        <v>16.867165</v>
      </c>
      <c r="G34">
        <v>6923.6710000000003</v>
      </c>
      <c r="H34" s="154">
        <f t="shared" si="0"/>
        <v>7474.8670944000005</v>
      </c>
      <c r="I34">
        <v>6199.8696</v>
      </c>
      <c r="J34">
        <v>20265.482</v>
      </c>
      <c r="K34">
        <v>37961.343999999997</v>
      </c>
      <c r="L34">
        <v>25688.932000000001</v>
      </c>
      <c r="M34">
        <v>11511</v>
      </c>
      <c r="N34" s="164">
        <f t="shared" si="1"/>
        <v>101626.62760000001</v>
      </c>
    </row>
    <row r="35" spans="2:14">
      <c r="B35" s="166">
        <v>1994</v>
      </c>
      <c r="C35">
        <v>434.65264999999999</v>
      </c>
      <c r="D35">
        <v>124.175285</v>
      </c>
      <c r="E35">
        <v>1.7652722999999999</v>
      </c>
      <c r="F35">
        <v>21.088448</v>
      </c>
      <c r="G35">
        <v>6967.2665999999999</v>
      </c>
      <c r="H35" s="154">
        <f t="shared" si="0"/>
        <v>7548.9482552999998</v>
      </c>
      <c r="I35">
        <v>6316.2479999999996</v>
      </c>
      <c r="J35">
        <v>20389.613000000001</v>
      </c>
      <c r="K35">
        <v>38782.055</v>
      </c>
      <c r="L35">
        <v>25788.928</v>
      </c>
      <c r="M35">
        <v>11647</v>
      </c>
      <c r="N35" s="164">
        <f t="shared" si="1"/>
        <v>102923.844</v>
      </c>
    </row>
    <row r="36" spans="2:14">
      <c r="B36" s="166">
        <v>1995</v>
      </c>
      <c r="C36">
        <v>454.25475999999998</v>
      </c>
      <c r="D36">
        <v>131.20162999999999</v>
      </c>
      <c r="E36">
        <v>1.8891694999999999</v>
      </c>
      <c r="F36">
        <v>24.46058</v>
      </c>
      <c r="G36">
        <v>7344.2353999999996</v>
      </c>
      <c r="H36" s="154">
        <f t="shared" si="0"/>
        <v>7956.0415395</v>
      </c>
      <c r="I36">
        <v>6590.2129999999997</v>
      </c>
      <c r="J36">
        <v>21104.493999999999</v>
      </c>
      <c r="K36">
        <v>39460.769999999997</v>
      </c>
      <c r="L36">
        <v>25966.357</v>
      </c>
      <c r="M36">
        <v>11785</v>
      </c>
      <c r="N36" s="164">
        <f t="shared" si="1"/>
        <v>104906.834</v>
      </c>
    </row>
    <row r="37" spans="2:14">
      <c r="B37" s="166">
        <v>1996</v>
      </c>
      <c r="C37">
        <v>466.32934999999998</v>
      </c>
      <c r="D37">
        <v>125.91322</v>
      </c>
      <c r="E37">
        <v>2.0676155000000001</v>
      </c>
      <c r="F37">
        <v>27.250430999999999</v>
      </c>
      <c r="G37">
        <v>7442.8306000000002</v>
      </c>
      <c r="H37" s="154">
        <f t="shared" si="0"/>
        <v>8064.3912165000002</v>
      </c>
      <c r="I37">
        <v>6828.8056999999999</v>
      </c>
      <c r="J37">
        <v>22159.256000000001</v>
      </c>
      <c r="K37">
        <v>40334.639999999999</v>
      </c>
      <c r="L37">
        <v>26584.988000000001</v>
      </c>
      <c r="M37">
        <v>11925</v>
      </c>
      <c r="N37" s="164">
        <f t="shared" si="1"/>
        <v>107832.6897</v>
      </c>
    </row>
    <row r="38" spans="2:14">
      <c r="B38" s="166">
        <v>1997</v>
      </c>
      <c r="C38">
        <v>499.9418</v>
      </c>
      <c r="D38">
        <v>130.18306000000001</v>
      </c>
      <c r="E38">
        <v>2.2167241999999998</v>
      </c>
      <c r="F38">
        <v>35.567307</v>
      </c>
      <c r="G38">
        <v>7573.9106000000002</v>
      </c>
      <c r="H38" s="154">
        <f t="shared" si="0"/>
        <v>8241.8194911999999</v>
      </c>
      <c r="I38">
        <v>6781.8429999999998</v>
      </c>
      <c r="J38">
        <v>22030.393</v>
      </c>
      <c r="K38">
        <v>41453.445</v>
      </c>
      <c r="L38">
        <v>26540.138999999999</v>
      </c>
      <c r="M38">
        <v>12066</v>
      </c>
      <c r="N38" s="164">
        <f t="shared" si="1"/>
        <v>108871.81999999999</v>
      </c>
    </row>
    <row r="39" spans="2:14">
      <c r="B39" s="166">
        <v>1998</v>
      </c>
      <c r="C39">
        <v>520.54999999999995</v>
      </c>
      <c r="D39">
        <v>133.53989000000001</v>
      </c>
      <c r="E39">
        <v>2.4006376</v>
      </c>
      <c r="F39">
        <v>47.102649999999997</v>
      </c>
      <c r="G39">
        <v>7632.3450000000003</v>
      </c>
      <c r="H39" s="154">
        <f t="shared" si="0"/>
        <v>8335.9381776000009</v>
      </c>
      <c r="I39">
        <v>6898.5519999999997</v>
      </c>
      <c r="J39">
        <v>22433.998</v>
      </c>
      <c r="K39">
        <v>41670.18</v>
      </c>
      <c r="L39">
        <v>26372.478999999999</v>
      </c>
      <c r="M39">
        <v>12209</v>
      </c>
      <c r="N39" s="164">
        <f t="shared" si="1"/>
        <v>109584.209</v>
      </c>
    </row>
    <row r="40" spans="2:14">
      <c r="B40" s="166">
        <v>1999</v>
      </c>
      <c r="C40">
        <v>546.14624000000003</v>
      </c>
      <c r="D40">
        <v>135.43088</v>
      </c>
      <c r="E40">
        <v>2.6769265999999998</v>
      </c>
      <c r="F40">
        <v>62.767707999999999</v>
      </c>
      <c r="G40">
        <v>7690.0940000000001</v>
      </c>
      <c r="H40" s="154">
        <f t="shared" si="0"/>
        <v>8437.1157545999995</v>
      </c>
      <c r="I40">
        <v>7161.0522000000001</v>
      </c>
      <c r="J40">
        <v>23071.901999999998</v>
      </c>
      <c r="K40">
        <v>42383.22</v>
      </c>
      <c r="L40">
        <v>26485.373</v>
      </c>
      <c r="M40">
        <v>12414</v>
      </c>
      <c r="N40" s="164">
        <f t="shared" si="1"/>
        <v>111515.5472</v>
      </c>
    </row>
    <row r="41" spans="2:14">
      <c r="B41" s="166">
        <v>2000</v>
      </c>
      <c r="C41">
        <v>571.65099999999995</v>
      </c>
      <c r="D41">
        <v>132.91783000000001</v>
      </c>
      <c r="E41">
        <v>3.1327264000000001</v>
      </c>
      <c r="F41">
        <v>92.877960000000002</v>
      </c>
      <c r="G41">
        <v>7826.3469999999998</v>
      </c>
      <c r="H41" s="154">
        <f t="shared" si="0"/>
        <v>8626.9265163999989</v>
      </c>
      <c r="I41">
        <v>7322.6826000000001</v>
      </c>
      <c r="J41">
        <v>23994.258000000002</v>
      </c>
      <c r="K41">
        <v>42978.04</v>
      </c>
      <c r="L41">
        <v>27434.627</v>
      </c>
      <c r="M41">
        <v>12500</v>
      </c>
      <c r="N41" s="164">
        <f t="shared" si="1"/>
        <v>114229.60760000002</v>
      </c>
    </row>
    <row r="42" spans="2:14">
      <c r="B42" s="166">
        <v>2001</v>
      </c>
      <c r="C42">
        <v>593.69916000000001</v>
      </c>
      <c r="D42">
        <v>131.35425000000001</v>
      </c>
      <c r="E42">
        <v>4.1827883999999997</v>
      </c>
      <c r="F42">
        <v>112.75257999999999</v>
      </c>
      <c r="G42">
        <v>7575.7826999999997</v>
      </c>
      <c r="H42" s="154">
        <f t="shared" si="0"/>
        <v>8417.7714784</v>
      </c>
      <c r="I42">
        <v>7480.5569999999998</v>
      </c>
      <c r="J42">
        <v>24316.831999999999</v>
      </c>
      <c r="K42">
        <v>43377.22</v>
      </c>
      <c r="L42">
        <v>27864.945</v>
      </c>
      <c r="M42">
        <v>12500</v>
      </c>
      <c r="N42" s="164">
        <f t="shared" si="1"/>
        <v>115539.554</v>
      </c>
    </row>
    <row r="43" spans="2:14">
      <c r="B43" s="166">
        <v>2002</v>
      </c>
      <c r="C43">
        <v>639.19446000000005</v>
      </c>
      <c r="D43">
        <v>159.00193999999999</v>
      </c>
      <c r="E43">
        <v>5.2523739999999997</v>
      </c>
      <c r="F43">
        <v>152.89403999999999</v>
      </c>
      <c r="G43">
        <v>7665.7520000000004</v>
      </c>
      <c r="H43" s="154">
        <f t="shared" si="0"/>
        <v>8622.094814</v>
      </c>
      <c r="I43">
        <v>7551.0766999999996</v>
      </c>
      <c r="J43">
        <v>25030.171999999999</v>
      </c>
      <c r="K43">
        <v>43676.042999999998</v>
      </c>
      <c r="L43">
        <v>28962.951000000001</v>
      </c>
      <c r="M43">
        <v>12470</v>
      </c>
      <c r="N43" s="164">
        <f t="shared" si="1"/>
        <v>117690.2427</v>
      </c>
    </row>
    <row r="44" spans="2:14">
      <c r="B44" s="166">
        <v>2003</v>
      </c>
      <c r="C44">
        <v>674.77829999999994</v>
      </c>
      <c r="D44">
        <v>178.32688999999999</v>
      </c>
      <c r="E44">
        <v>6.5416379999999998</v>
      </c>
      <c r="F44">
        <v>183.53348</v>
      </c>
      <c r="G44">
        <v>7607.18</v>
      </c>
      <c r="H44" s="154">
        <f t="shared" si="0"/>
        <v>8650.3603079999993</v>
      </c>
      <c r="I44">
        <v>7350.6562000000004</v>
      </c>
      <c r="J44">
        <v>25729.616999999998</v>
      </c>
      <c r="K44">
        <v>44652.22</v>
      </c>
      <c r="L44">
        <v>31506.16</v>
      </c>
      <c r="M44">
        <v>12329</v>
      </c>
      <c r="N44" s="164">
        <f t="shared" si="1"/>
        <v>121567.6532</v>
      </c>
    </row>
    <row r="45" spans="2:14">
      <c r="B45" s="166">
        <v>2004</v>
      </c>
      <c r="C45">
        <v>729.37865999999997</v>
      </c>
      <c r="D45">
        <v>210.21715</v>
      </c>
      <c r="E45">
        <v>8.5637930000000004</v>
      </c>
      <c r="F45">
        <v>246.72265999999999</v>
      </c>
      <c r="G45">
        <v>8116.5033999999996</v>
      </c>
      <c r="H45" s="154">
        <f t="shared" si="0"/>
        <v>9311.3856629999991</v>
      </c>
      <c r="I45">
        <v>7635.7695000000003</v>
      </c>
      <c r="J45">
        <v>26721.138999999999</v>
      </c>
      <c r="K45">
        <v>46387.811999999998</v>
      </c>
      <c r="L45">
        <v>33685.519999999997</v>
      </c>
      <c r="M45">
        <v>12160</v>
      </c>
      <c r="N45" s="164">
        <f t="shared" si="1"/>
        <v>126590.24049999999</v>
      </c>
    </row>
    <row r="46" spans="2:14">
      <c r="B46" s="166">
        <v>2005</v>
      </c>
      <c r="C46">
        <v>789.99854000000005</v>
      </c>
      <c r="D46">
        <v>246.52556999999999</v>
      </c>
      <c r="E46">
        <v>11.99108</v>
      </c>
      <c r="F46">
        <v>299.59246999999999</v>
      </c>
      <c r="G46">
        <v>8336.3439999999991</v>
      </c>
      <c r="H46" s="154">
        <f t="shared" si="0"/>
        <v>9684.4516599999988</v>
      </c>
      <c r="I46">
        <v>7607.3535000000002</v>
      </c>
      <c r="J46">
        <v>27438.280999999999</v>
      </c>
      <c r="K46">
        <v>46887.754000000001</v>
      </c>
      <c r="L46">
        <v>36183.347999999998</v>
      </c>
      <c r="M46">
        <v>12076</v>
      </c>
      <c r="N46" s="164">
        <f t="shared" si="1"/>
        <v>130192.7365</v>
      </c>
    </row>
    <row r="47" spans="2:14">
      <c r="B47" s="166">
        <v>2006</v>
      </c>
      <c r="C47">
        <v>841.28894000000003</v>
      </c>
      <c r="D47">
        <v>306.51931999999999</v>
      </c>
      <c r="E47">
        <v>16.397570000000002</v>
      </c>
      <c r="F47">
        <v>379.86953999999997</v>
      </c>
      <c r="G47">
        <v>8599.518</v>
      </c>
      <c r="H47" s="154">
        <f t="shared" si="0"/>
        <v>10143.593370000001</v>
      </c>
      <c r="I47">
        <v>7653.7217000000001</v>
      </c>
      <c r="J47">
        <v>28161.41</v>
      </c>
      <c r="K47">
        <v>47388.004000000001</v>
      </c>
      <c r="L47">
        <v>38068.866999999998</v>
      </c>
      <c r="M47">
        <v>11993</v>
      </c>
      <c r="N47" s="164">
        <f t="shared" si="1"/>
        <v>133265.00270000001</v>
      </c>
    </row>
    <row r="48" spans="2:14">
      <c r="B48" s="166">
        <v>2007</v>
      </c>
      <c r="C48">
        <v>913.17560000000003</v>
      </c>
      <c r="D48">
        <v>397.33580000000001</v>
      </c>
      <c r="E48">
        <v>22.108495999999999</v>
      </c>
      <c r="F48">
        <v>484.96048000000002</v>
      </c>
      <c r="G48">
        <v>8687.8960000000006</v>
      </c>
      <c r="H48" s="154">
        <f t="shared" si="0"/>
        <v>10505.476376000001</v>
      </c>
      <c r="I48">
        <v>7450.8360000000002</v>
      </c>
      <c r="J48">
        <v>29315.736000000001</v>
      </c>
      <c r="K48">
        <v>47942.97</v>
      </c>
      <c r="L48">
        <v>40231.241999999998</v>
      </c>
      <c r="M48">
        <v>11911</v>
      </c>
      <c r="N48" s="164">
        <f t="shared" si="1"/>
        <v>136851.78399999999</v>
      </c>
    </row>
    <row r="49" spans="2:14">
      <c r="B49" s="166">
        <v>2008</v>
      </c>
      <c r="C49">
        <v>976.66380000000004</v>
      </c>
      <c r="D49">
        <v>538.46704</v>
      </c>
      <c r="E49">
        <v>35.682662999999998</v>
      </c>
      <c r="F49">
        <v>622.19050000000004</v>
      </c>
      <c r="G49">
        <v>9137.4719999999998</v>
      </c>
      <c r="H49" s="154">
        <f t="shared" si="0"/>
        <v>11310.476003</v>
      </c>
      <c r="I49">
        <v>7381.6016</v>
      </c>
      <c r="J49">
        <v>30026.16</v>
      </c>
      <c r="K49">
        <v>47537.796999999999</v>
      </c>
      <c r="L49">
        <v>40780.080000000002</v>
      </c>
      <c r="M49">
        <v>11829</v>
      </c>
      <c r="N49" s="164">
        <f t="shared" si="1"/>
        <v>137554.63860000001</v>
      </c>
    </row>
    <row r="50" spans="2:14">
      <c r="B50" s="166">
        <v>2009</v>
      </c>
      <c r="C50">
        <v>1049.1632</v>
      </c>
      <c r="D50">
        <v>610.65350000000001</v>
      </c>
      <c r="E50">
        <v>58.852226000000002</v>
      </c>
      <c r="F50">
        <v>773.01750000000004</v>
      </c>
      <c r="G50">
        <v>9066.3870000000006</v>
      </c>
      <c r="H50" s="154">
        <f t="shared" si="0"/>
        <v>11558.073426000001</v>
      </c>
      <c r="I50">
        <v>7232.23</v>
      </c>
      <c r="J50">
        <v>29405.35</v>
      </c>
      <c r="K50">
        <v>46489.17</v>
      </c>
      <c r="L50">
        <v>40144.199999999997</v>
      </c>
      <c r="M50">
        <v>11747</v>
      </c>
      <c r="N50" s="164">
        <f t="shared" si="1"/>
        <v>135017.95000000001</v>
      </c>
    </row>
    <row r="51" spans="2:14">
      <c r="B51" s="166">
        <v>2010</v>
      </c>
      <c r="C51">
        <v>1173.9039</v>
      </c>
      <c r="D51">
        <v>699.76310000000001</v>
      </c>
      <c r="E51">
        <v>94.126159999999999</v>
      </c>
      <c r="F51">
        <v>961.48599999999999</v>
      </c>
      <c r="G51">
        <v>9520.6020000000008</v>
      </c>
      <c r="H51" s="154">
        <f t="shared" si="0"/>
        <v>12449.881160000001</v>
      </c>
      <c r="I51">
        <v>7373.0910000000003</v>
      </c>
      <c r="J51">
        <v>31593.695</v>
      </c>
      <c r="K51">
        <v>47971.41</v>
      </c>
      <c r="L51">
        <v>41937.480000000003</v>
      </c>
      <c r="M51">
        <v>11667</v>
      </c>
      <c r="N51" s="164">
        <f t="shared" si="1"/>
        <v>140542.67600000001</v>
      </c>
    </row>
    <row r="52" spans="2:14">
      <c r="B52" s="166">
        <v>2011</v>
      </c>
      <c r="C52">
        <v>1232.3865000000001</v>
      </c>
      <c r="D52">
        <v>735.38153</v>
      </c>
      <c r="E52">
        <v>181.10184000000001</v>
      </c>
      <c r="F52">
        <v>1215.6783</v>
      </c>
      <c r="G52">
        <v>9635.0820000000003</v>
      </c>
      <c r="H52" s="154">
        <f t="shared" si="0"/>
        <v>12999.63017</v>
      </c>
      <c r="I52">
        <v>7021.4862999999996</v>
      </c>
      <c r="J52">
        <v>32349.238000000001</v>
      </c>
      <c r="K52">
        <v>48312.62</v>
      </c>
      <c r="L52">
        <v>43895.938000000002</v>
      </c>
      <c r="M52">
        <v>11553</v>
      </c>
      <c r="N52" s="164">
        <f t="shared" si="1"/>
        <v>143132.28229999999</v>
      </c>
    </row>
    <row r="53" spans="2:14">
      <c r="B53" s="166">
        <v>2012</v>
      </c>
      <c r="C53">
        <v>1334.9749999999999</v>
      </c>
      <c r="D53">
        <v>762.47173999999995</v>
      </c>
      <c r="E53">
        <v>278.36545000000001</v>
      </c>
      <c r="F53">
        <v>1454.6061999999999</v>
      </c>
      <c r="G53">
        <v>9985.7150000000001</v>
      </c>
      <c r="H53" s="154">
        <f t="shared" si="0"/>
        <v>13816.133389999999</v>
      </c>
      <c r="I53">
        <v>6500.3687</v>
      </c>
      <c r="J53">
        <v>33203.004000000001</v>
      </c>
      <c r="K53">
        <v>49113.688000000002</v>
      </c>
      <c r="L53">
        <v>44022.523000000001</v>
      </c>
      <c r="M53">
        <v>11441</v>
      </c>
      <c r="N53" s="164">
        <f t="shared" si="1"/>
        <v>144280.58370000002</v>
      </c>
    </row>
    <row r="54" spans="2:14">
      <c r="B54" s="166">
        <v>2013</v>
      </c>
      <c r="C54">
        <v>1442.059</v>
      </c>
      <c r="D54">
        <v>828.65062999999998</v>
      </c>
      <c r="E54">
        <v>377.72363000000001</v>
      </c>
      <c r="F54">
        <v>1732.0237999999999</v>
      </c>
      <c r="G54">
        <v>10324.201999999999</v>
      </c>
      <c r="H54" s="154">
        <f t="shared" si="0"/>
        <v>14704.659059999998</v>
      </c>
      <c r="I54">
        <v>6512.8065999999999</v>
      </c>
      <c r="J54">
        <v>33741.910000000003</v>
      </c>
      <c r="K54">
        <v>49590.31</v>
      </c>
      <c r="L54">
        <v>44670.625</v>
      </c>
      <c r="M54">
        <v>11330</v>
      </c>
      <c r="N54" s="164">
        <f t="shared" si="1"/>
        <v>145845.65159999998</v>
      </c>
    </row>
    <row r="55" spans="2:14">
      <c r="B55" s="166">
        <v>2014</v>
      </c>
      <c r="C55">
        <v>1560.9077</v>
      </c>
      <c r="D55">
        <v>878.86940000000004</v>
      </c>
      <c r="E55">
        <v>534.40075999999999</v>
      </c>
      <c r="F55">
        <v>1912.3209999999999</v>
      </c>
      <c r="G55">
        <v>10535.74</v>
      </c>
      <c r="H55" s="154">
        <f t="shared" si="0"/>
        <v>15422.238859999999</v>
      </c>
      <c r="I55">
        <v>6606.0079999999998</v>
      </c>
      <c r="J55">
        <v>33977.360000000001</v>
      </c>
      <c r="K55">
        <v>49934.684000000001</v>
      </c>
      <c r="L55">
        <v>44858.12</v>
      </c>
      <c r="M55">
        <v>11220</v>
      </c>
      <c r="N55" s="164">
        <f t="shared" si="1"/>
        <v>146596.17199999999</v>
      </c>
    </row>
    <row r="56" spans="2:14">
      <c r="B56" s="166">
        <v>2015</v>
      </c>
      <c r="C56">
        <v>1688.6459</v>
      </c>
      <c r="D56">
        <v>912.97784000000001</v>
      </c>
      <c r="E56">
        <v>689.34564</v>
      </c>
      <c r="F56">
        <v>2238.8726000000001</v>
      </c>
      <c r="G56">
        <v>10447.261</v>
      </c>
      <c r="H56" s="154">
        <f t="shared" si="0"/>
        <v>15977.10298</v>
      </c>
      <c r="I56">
        <v>6655.1059999999998</v>
      </c>
      <c r="J56">
        <v>34788.023000000001</v>
      </c>
      <c r="K56">
        <v>50964.02</v>
      </c>
      <c r="L56">
        <v>43669.83</v>
      </c>
      <c r="M56">
        <v>11111</v>
      </c>
      <c r="N56" s="164">
        <f t="shared" si="1"/>
        <v>147187.97899999999</v>
      </c>
    </row>
    <row r="57" spans="2:14">
      <c r="B57" s="166">
        <v>2016</v>
      </c>
      <c r="C57">
        <v>1714.8402000000001</v>
      </c>
      <c r="D57">
        <v>953.72910000000002</v>
      </c>
      <c r="E57">
        <v>879.17913999999996</v>
      </c>
      <c r="F57">
        <v>2575.6694000000002</v>
      </c>
      <c r="G57">
        <v>10746.731</v>
      </c>
      <c r="H57" s="154">
        <f t="shared" si="0"/>
        <v>16870.148840000002</v>
      </c>
      <c r="I57">
        <v>6714.1549999999997</v>
      </c>
      <c r="J57">
        <v>35592.57</v>
      </c>
      <c r="K57">
        <v>51992.56</v>
      </c>
      <c r="L57">
        <v>42715.14</v>
      </c>
      <c r="M57">
        <v>11111</v>
      </c>
      <c r="N57" s="164">
        <f t="shared" si="1"/>
        <v>148125.42499999999</v>
      </c>
    </row>
    <row r="58" spans="2:14">
      <c r="B58" s="166">
        <v>2017</v>
      </c>
      <c r="C58">
        <v>1826.1881000000001</v>
      </c>
      <c r="D58">
        <v>974.06939999999997</v>
      </c>
      <c r="E58">
        <v>1185.5515</v>
      </c>
      <c r="F58">
        <v>3037.9270000000001</v>
      </c>
      <c r="G58">
        <v>10834.706</v>
      </c>
      <c r="H58" s="154">
        <f t="shared" si="0"/>
        <v>17858.442000000003</v>
      </c>
      <c r="I58">
        <v>6734.2790000000005</v>
      </c>
      <c r="J58">
        <v>36521.11</v>
      </c>
      <c r="K58">
        <v>52866.46</v>
      </c>
      <c r="L58">
        <v>43129.866999999998</v>
      </c>
      <c r="M58">
        <v>11111</v>
      </c>
      <c r="N58" s="164">
        <f t="shared" si="1"/>
        <v>150362.71600000001</v>
      </c>
    </row>
    <row r="59" spans="2:14">
      <c r="B59" s="166">
        <v>2018</v>
      </c>
      <c r="C59">
        <v>1973.9960000000001</v>
      </c>
      <c r="D59">
        <v>1049.8936000000001</v>
      </c>
      <c r="E59">
        <v>1523.3044</v>
      </c>
      <c r="F59">
        <v>3358.8267000000001</v>
      </c>
      <c r="G59">
        <v>11084.954</v>
      </c>
      <c r="H59" s="154">
        <f t="shared" si="0"/>
        <v>18990.974699999999</v>
      </c>
      <c r="I59">
        <v>6855.4080000000004</v>
      </c>
      <c r="J59">
        <v>38355.83</v>
      </c>
      <c r="K59">
        <v>53405.137000000002</v>
      </c>
      <c r="L59">
        <v>43795.4</v>
      </c>
      <c r="M59">
        <v>11111</v>
      </c>
      <c r="N59" s="164">
        <f t="shared" si="1"/>
        <v>153522.77499999999</v>
      </c>
    </row>
    <row r="60" spans="2:14">
      <c r="B60" s="166">
        <v>2019</v>
      </c>
      <c r="C60">
        <v>2072.3690999999999</v>
      </c>
      <c r="D60">
        <v>1124.6016</v>
      </c>
      <c r="E60">
        <v>1858.954</v>
      </c>
      <c r="F60">
        <v>3744.7256000000002</v>
      </c>
      <c r="G60">
        <v>11185.189</v>
      </c>
      <c r="H60" s="154">
        <f t="shared" si="0"/>
        <v>19985.8393</v>
      </c>
      <c r="I60">
        <v>7071.7816999999995</v>
      </c>
      <c r="J60">
        <v>39058.266000000003</v>
      </c>
      <c r="K60">
        <v>53512.843999999997</v>
      </c>
      <c r="L60">
        <v>43534.612999999998</v>
      </c>
      <c r="M60">
        <v>11111</v>
      </c>
      <c r="N60" s="164">
        <f t="shared" si="1"/>
        <v>154288.50469999999</v>
      </c>
    </row>
    <row r="61" spans="2:14">
      <c r="B61" s="166">
        <v>2020</v>
      </c>
      <c r="C61">
        <v>2182.6972999999998</v>
      </c>
      <c r="D61">
        <v>1073.7583</v>
      </c>
      <c r="E61">
        <v>2243.835</v>
      </c>
      <c r="F61">
        <v>4186.1809999999996</v>
      </c>
      <c r="G61">
        <v>11448.027</v>
      </c>
      <c r="H61" s="154">
        <f t="shared" si="0"/>
        <v>21134.498599999999</v>
      </c>
      <c r="I61">
        <v>6776.866</v>
      </c>
      <c r="J61">
        <v>38603.406000000003</v>
      </c>
      <c r="K61">
        <v>48609.644999999997</v>
      </c>
      <c r="L61">
        <v>42233.39</v>
      </c>
      <c r="M61">
        <v>11111</v>
      </c>
      <c r="N61" s="164">
        <f t="shared" si="1"/>
        <v>147334.307</v>
      </c>
    </row>
    <row r="62" spans="2:14">
      <c r="B62" s="166">
        <v>2021</v>
      </c>
      <c r="C62">
        <v>2335.3114999999998</v>
      </c>
      <c r="D62">
        <v>1142.8716999999999</v>
      </c>
      <c r="E62">
        <v>2771.8290000000002</v>
      </c>
      <c r="F62">
        <v>4851.5940000000001</v>
      </c>
      <c r="G62">
        <v>11222.36</v>
      </c>
      <c r="H62" s="154">
        <f t="shared" si="0"/>
        <v>22323.966199999999</v>
      </c>
      <c r="I62">
        <v>7037.0690000000004</v>
      </c>
      <c r="J62">
        <v>40670.660000000003</v>
      </c>
      <c r="K62">
        <v>51349.656000000003</v>
      </c>
      <c r="L62">
        <v>44564.811999999998</v>
      </c>
      <c r="M62">
        <v>11111</v>
      </c>
      <c r="N62" s="164">
        <f t="shared" si="1"/>
        <v>154733.19700000001</v>
      </c>
    </row>
    <row r="63" spans="2:14">
      <c r="B63" s="166">
        <v>2022</v>
      </c>
      <c r="C63">
        <v>2413.8076000000001</v>
      </c>
      <c r="D63">
        <v>1199.2067</v>
      </c>
      <c r="E63">
        <v>3448.2372999999998</v>
      </c>
      <c r="F63">
        <v>5487.6</v>
      </c>
      <c r="G63">
        <v>11299.816000000001</v>
      </c>
      <c r="H63" s="154">
        <f t="shared" si="0"/>
        <v>23848.667600000001</v>
      </c>
      <c r="I63">
        <v>6702.3393999999998</v>
      </c>
      <c r="J63">
        <v>39413.042999999998</v>
      </c>
      <c r="K63">
        <v>52969.59</v>
      </c>
      <c r="L63">
        <v>44854.035000000003</v>
      </c>
      <c r="M63">
        <v>11111</v>
      </c>
      <c r="N63" s="164">
        <f t="shared" si="1"/>
        <v>155050.0074</v>
      </c>
    </row>
  </sheetData>
  <mergeCells count="16">
    <mergeCell ref="B2:C2"/>
    <mergeCell ref="B4:B5"/>
    <mergeCell ref="H4:H5"/>
    <mergeCell ref="N4:N5"/>
    <mergeCell ref="C3:G3"/>
    <mergeCell ref="M4:M5"/>
    <mergeCell ref="I3:M3"/>
    <mergeCell ref="C4:C5"/>
    <mergeCell ref="D4:D5"/>
    <mergeCell ref="E4:E5"/>
    <mergeCell ref="F4:F5"/>
    <mergeCell ref="G4:G5"/>
    <mergeCell ref="I4:I5"/>
    <mergeCell ref="J4:J5"/>
    <mergeCell ref="K4:K5"/>
    <mergeCell ref="L4:L5"/>
  </mergeCells>
  <pageMargins left="0.7" right="0.7" top="0.75" bottom="0.75" header="0.3" footer="0.3"/>
  <ignoredErrors>
    <ignoredError sqref="H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"/>
  <sheetViews>
    <sheetView zoomScale="120" zoomScaleNormal="120" workbookViewId="0">
      <selection activeCell="N43" sqref="N43"/>
    </sheetView>
  </sheetViews>
  <sheetFormatPr baseColWidth="10" defaultRowHeight="13"/>
  <cols>
    <col min="1" max="1" width="14.6640625" style="6" bestFit="1" customWidth="1"/>
    <col min="2" max="2" width="4.5" style="15" bestFit="1" customWidth="1"/>
    <col min="3" max="3" width="14.6640625" hidden="1" customWidth="1"/>
    <col min="4" max="4" width="11.6640625" style="8" bestFit="1" customWidth="1"/>
    <col min="5" max="5" width="12.6640625" style="8" bestFit="1" customWidth="1"/>
    <col min="6" max="6" width="4.1640625" style="5" customWidth="1"/>
    <col min="7" max="7" width="10.83203125" style="16"/>
    <col min="8" max="10" width="20.83203125" customWidth="1"/>
    <col min="11" max="11" width="4.1640625" style="5" customWidth="1"/>
    <col min="12" max="12" width="16.5" bestFit="1" customWidth="1"/>
    <col min="13" max="14" width="28.33203125" bestFit="1" customWidth="1"/>
    <col min="15" max="15" width="15.83203125" bestFit="1" customWidth="1"/>
    <col min="16" max="16" width="12.6640625" bestFit="1" customWidth="1"/>
    <col min="17" max="17" width="12.83203125" bestFit="1" customWidth="1"/>
    <col min="18" max="19" width="12.33203125" bestFit="1" customWidth="1"/>
    <col min="20" max="20" width="12.6640625" bestFit="1" customWidth="1"/>
    <col min="21" max="21" width="12.1640625" bestFit="1" customWidth="1"/>
    <col min="22" max="22" width="12.6640625" bestFit="1" customWidth="1"/>
    <col min="23" max="23" width="12.1640625" bestFit="1" customWidth="1"/>
    <col min="24" max="181" width="28.33203125" bestFit="1" customWidth="1"/>
    <col min="182" max="183" width="31.83203125" bestFit="1" customWidth="1"/>
    <col min="184" max="184" width="32.83203125" bestFit="1" customWidth="1"/>
    <col min="185" max="256" width="20.6640625" customWidth="1"/>
  </cols>
  <sheetData>
    <row r="1" spans="1:20" s="7" customFormat="1" ht="28">
      <c r="A1" s="10" t="s">
        <v>18</v>
      </c>
      <c r="B1" s="13" t="s">
        <v>30</v>
      </c>
      <c r="C1" s="11" t="s">
        <v>19</v>
      </c>
      <c r="D1" s="47" t="s">
        <v>16</v>
      </c>
      <c r="E1" s="121" t="s">
        <v>17</v>
      </c>
      <c r="F1" s="4"/>
      <c r="G1" s="260" t="s">
        <v>54</v>
      </c>
      <c r="H1" s="260"/>
      <c r="I1" s="260"/>
      <c r="J1" s="260"/>
      <c r="K1" s="4"/>
      <c r="L1" s="258" t="s">
        <v>193</v>
      </c>
      <c r="M1" s="258"/>
      <c r="N1" s="258"/>
    </row>
    <row r="2" spans="1:20" ht="15" thickBot="1">
      <c r="A2" s="6">
        <f t="shared" ref="A2:A33" si="0">YEAR(C2)</f>
        <v>1965</v>
      </c>
      <c r="B2" s="14">
        <v>1</v>
      </c>
      <c r="C2" s="1">
        <v>23743</v>
      </c>
      <c r="D2" s="8">
        <v>4249.7352553034498</v>
      </c>
      <c r="E2" s="8">
        <v>52469.869490999998</v>
      </c>
      <c r="L2" s="259"/>
      <c r="M2" s="259"/>
      <c r="N2" s="259"/>
      <c r="R2" s="153" t="s">
        <v>169</v>
      </c>
      <c r="S2" s="154"/>
      <c r="T2" s="154"/>
    </row>
    <row r="3" spans="1:20">
      <c r="A3" s="6">
        <f t="shared" si="0"/>
        <v>1966</v>
      </c>
      <c r="B3" s="14">
        <v>2</v>
      </c>
      <c r="C3" s="1">
        <v>24108</v>
      </c>
      <c r="D3" s="8">
        <v>4399.6116464529396</v>
      </c>
      <c r="E3" s="8">
        <v>54841.361219999999</v>
      </c>
      <c r="H3" s="257" t="s">
        <v>50</v>
      </c>
      <c r="I3" s="257"/>
      <c r="L3" s="45"/>
      <c r="M3" s="144" t="s">
        <v>16</v>
      </c>
      <c r="N3" s="146" t="s">
        <v>17</v>
      </c>
      <c r="R3" s="155" t="s">
        <v>170</v>
      </c>
      <c r="S3" s="154"/>
      <c r="T3" s="154"/>
    </row>
    <row r="4" spans="1:20" ht="13" customHeight="1">
      <c r="A4" s="6">
        <f t="shared" si="0"/>
        <v>1967</v>
      </c>
      <c r="B4" s="14">
        <v>3</v>
      </c>
      <c r="C4" s="1">
        <v>24473</v>
      </c>
      <c r="D4" s="8">
        <v>4489.9806998330196</v>
      </c>
      <c r="E4" s="8">
        <v>56615.248465999997</v>
      </c>
      <c r="H4" s="263" t="s">
        <v>28</v>
      </c>
      <c r="I4" s="264" t="s">
        <v>29</v>
      </c>
      <c r="L4" s="145" t="s">
        <v>16</v>
      </c>
      <c r="M4" s="17">
        <v>1</v>
      </c>
      <c r="N4" s="8"/>
      <c r="R4" s="155" t="s">
        <v>171</v>
      </c>
      <c r="S4" s="154"/>
      <c r="T4" s="154"/>
    </row>
    <row r="5" spans="1:20" ht="14" thickBot="1">
      <c r="A5" s="6">
        <f t="shared" si="0"/>
        <v>1968</v>
      </c>
      <c r="B5" s="14">
        <v>4</v>
      </c>
      <c r="C5" s="1">
        <v>24838</v>
      </c>
      <c r="D5" s="8">
        <v>4660.3033159205497</v>
      </c>
      <c r="E5" s="8">
        <v>59534.388200000001</v>
      </c>
      <c r="H5" s="261"/>
      <c r="I5" s="262"/>
      <c r="L5" s="147" t="s">
        <v>17</v>
      </c>
      <c r="M5" s="137">
        <v>0.99643650028183373</v>
      </c>
      <c r="N5" s="138">
        <v>1</v>
      </c>
      <c r="R5" s="155" t="s">
        <v>174</v>
      </c>
      <c r="S5" s="154"/>
      <c r="T5" s="154"/>
    </row>
    <row r="6" spans="1:20">
      <c r="A6" s="6">
        <f t="shared" si="0"/>
        <v>1969</v>
      </c>
      <c r="B6" s="14">
        <v>5</v>
      </c>
      <c r="C6" s="1">
        <v>25204</v>
      </c>
      <c r="D6" s="8">
        <v>4829.8121909298497</v>
      </c>
      <c r="E6" s="8">
        <v>62957.320536999992</v>
      </c>
      <c r="G6" s="16" t="s">
        <v>31</v>
      </c>
      <c r="H6" s="8">
        <f>AVERAGE(D2:D59)</f>
        <v>7395.0235107422859</v>
      </c>
      <c r="I6" s="8">
        <f>AVERAGE(E2:E59)</f>
        <v>114712.43821556892</v>
      </c>
    </row>
    <row r="7" spans="1:20" ht="14" customHeight="1">
      <c r="A7" s="6">
        <f t="shared" si="0"/>
        <v>1970</v>
      </c>
      <c r="B7" s="14">
        <v>6</v>
      </c>
      <c r="C7" s="1">
        <v>25569</v>
      </c>
      <c r="D7" s="8">
        <v>4918.1747886827598</v>
      </c>
      <c r="E7" s="8">
        <v>66428.876954000007</v>
      </c>
      <c r="G7" s="16" t="s">
        <v>33</v>
      </c>
      <c r="H7" s="8">
        <f>MEDIAN(D2:D59)</f>
        <v>6885.6805070338505</v>
      </c>
      <c r="I7" s="8">
        <f>MEDIAN(E2:E59)</f>
        <v>109787.14347484999</v>
      </c>
      <c r="L7" s="5"/>
      <c r="M7" s="5"/>
      <c r="N7" s="5"/>
      <c r="S7" s="52"/>
      <c r="T7" s="157"/>
    </row>
    <row r="8" spans="1:20" ht="14" customHeight="1">
      <c r="A8" s="6">
        <f t="shared" si="0"/>
        <v>1971</v>
      </c>
      <c r="B8" s="14">
        <v>7</v>
      </c>
      <c r="C8" s="1">
        <v>25934</v>
      </c>
      <c r="D8" s="8">
        <v>5022.7237501678001</v>
      </c>
      <c r="E8" s="8">
        <v>68820.212442000004</v>
      </c>
      <c r="G8" s="16" t="s">
        <v>32</v>
      </c>
      <c r="H8" s="8" t="e">
        <f>MODE(D2:D59)</f>
        <v>#N/A</v>
      </c>
      <c r="I8" s="8" t="e">
        <f>MODE(E2:E59)</f>
        <v>#N/A</v>
      </c>
      <c r="J8" s="9" t="s">
        <v>27</v>
      </c>
      <c r="S8" s="52"/>
      <c r="T8" s="157"/>
    </row>
    <row r="9" spans="1:20" ht="14">
      <c r="A9" s="6">
        <f t="shared" si="0"/>
        <v>1972</v>
      </c>
      <c r="B9" s="14">
        <v>8</v>
      </c>
      <c r="C9" s="1">
        <v>26299</v>
      </c>
      <c r="D9" s="8">
        <v>5200.3544538490896</v>
      </c>
      <c r="E9" s="8">
        <v>72051.729389999993</v>
      </c>
      <c r="G9" s="16" t="s">
        <v>34</v>
      </c>
      <c r="H9" s="8">
        <f>MAX(D2:D59)</f>
        <v>11287.1485024586</v>
      </c>
      <c r="I9" s="8">
        <f>MAX(E2:E59)</f>
        <v>178898.67499999999</v>
      </c>
      <c r="L9" s="260" t="s">
        <v>202</v>
      </c>
      <c r="M9" s="260"/>
      <c r="N9" s="260"/>
      <c r="O9" s="52"/>
      <c r="P9" s="52"/>
      <c r="Q9" s="52"/>
      <c r="R9" s="52"/>
    </row>
    <row r="10" spans="1:20" ht="14" customHeight="1" thickBot="1">
      <c r="A10" s="6">
        <f t="shared" si="0"/>
        <v>1973</v>
      </c>
      <c r="B10" s="14">
        <v>9</v>
      </c>
      <c r="C10" s="1">
        <v>26665</v>
      </c>
      <c r="D10" s="8">
        <v>5425.6748257647196</v>
      </c>
      <c r="E10" s="8">
        <v>75760.34756699999</v>
      </c>
      <c r="G10" s="16" t="s">
        <v>35</v>
      </c>
      <c r="H10" s="8">
        <f>MIN(D2:D59)</f>
        <v>4249.7352553034498</v>
      </c>
      <c r="I10" s="8">
        <f>MIN(E2:E59)</f>
        <v>52469.869490999998</v>
      </c>
      <c r="L10" s="260"/>
      <c r="M10" s="260"/>
      <c r="N10" s="260"/>
      <c r="O10" s="52"/>
      <c r="P10" s="52"/>
      <c r="Q10" s="52"/>
      <c r="R10" s="52"/>
    </row>
    <row r="11" spans="1:20">
      <c r="A11" s="6">
        <f t="shared" si="0"/>
        <v>1974</v>
      </c>
      <c r="B11" s="14">
        <v>10</v>
      </c>
      <c r="C11" s="1">
        <v>27030</v>
      </c>
      <c r="D11" s="8">
        <v>5418.3042364107196</v>
      </c>
      <c r="E11" s="8">
        <v>76235.543126000004</v>
      </c>
      <c r="H11" s="257" t="s">
        <v>49</v>
      </c>
      <c r="I11" s="257"/>
      <c r="L11" s="45" t="s">
        <v>114</v>
      </c>
      <c r="M11" s="45"/>
    </row>
    <row r="12" spans="1:20" ht="13" customHeight="1">
      <c r="A12" s="6">
        <f t="shared" si="0"/>
        <v>1975</v>
      </c>
      <c r="B12" s="14">
        <v>11</v>
      </c>
      <c r="C12" s="1">
        <v>27395</v>
      </c>
      <c r="D12" s="8">
        <v>5353.4157790645204</v>
      </c>
      <c r="E12" s="8">
        <v>76604.819791999995</v>
      </c>
      <c r="H12" s="261" t="s">
        <v>41</v>
      </c>
      <c r="I12" s="262" t="s">
        <v>42</v>
      </c>
      <c r="L12" t="s">
        <v>115</v>
      </c>
      <c r="M12" s="37">
        <v>0.99641108712063486</v>
      </c>
    </row>
    <row r="13" spans="1:20">
      <c r="A13" s="6">
        <f t="shared" si="0"/>
        <v>1976</v>
      </c>
      <c r="B13" s="14">
        <v>12</v>
      </c>
      <c r="C13" s="1">
        <v>27760</v>
      </c>
      <c r="D13" s="8">
        <v>5537.9538727525696</v>
      </c>
      <c r="E13" s="8">
        <v>80228.327149000004</v>
      </c>
      <c r="H13" s="261"/>
      <c r="I13" s="262"/>
      <c r="L13" t="s">
        <v>119</v>
      </c>
      <c r="M13" s="151">
        <v>0.99283505453692533</v>
      </c>
      <c r="O13" s="3"/>
      <c r="P13" s="2"/>
    </row>
    <row r="14" spans="1:20">
      <c r="A14" s="6">
        <f t="shared" si="0"/>
        <v>1977</v>
      </c>
      <c r="B14" s="14">
        <v>13</v>
      </c>
      <c r="C14" s="1">
        <v>28126</v>
      </c>
      <c r="D14" s="8">
        <v>5665.5463842207701</v>
      </c>
      <c r="E14" s="8">
        <v>82876.036659000005</v>
      </c>
      <c r="G14" s="16" t="s">
        <v>40</v>
      </c>
      <c r="H14" s="8">
        <f>H9-H10</f>
        <v>7037.4132471551502</v>
      </c>
      <c r="I14" s="8">
        <f>I9-I10</f>
        <v>126428.805509</v>
      </c>
      <c r="L14" t="s">
        <v>122</v>
      </c>
      <c r="M14" s="37">
        <v>0.99270478280123309</v>
      </c>
    </row>
    <row r="15" spans="1:20" ht="14" customHeight="1">
      <c r="A15" s="6">
        <f t="shared" si="0"/>
        <v>1978</v>
      </c>
      <c r="B15" s="14">
        <v>14</v>
      </c>
      <c r="C15" s="1">
        <v>28491</v>
      </c>
      <c r="D15" s="8">
        <v>5798.1781933497296</v>
      </c>
      <c r="E15" s="8">
        <v>85895.502364970991</v>
      </c>
      <c r="G15" s="16" t="s">
        <v>36</v>
      </c>
      <c r="H15" s="8">
        <f>VAR(D2:D59)</f>
        <v>3984730.2174479836</v>
      </c>
      <c r="I15" s="8">
        <f>VAR(E2:E59)</f>
        <v>1339283757.7219775</v>
      </c>
      <c r="L15" t="s">
        <v>76</v>
      </c>
      <c r="M15" s="151">
        <v>168.15826817743346</v>
      </c>
      <c r="O15" s="8">
        <f>N22^0.5</f>
        <v>14733.065723726679</v>
      </c>
    </row>
    <row r="16" spans="1:20" ht="14" customHeight="1" thickBot="1">
      <c r="A16" s="6">
        <f t="shared" si="0"/>
        <v>1979</v>
      </c>
      <c r="B16" s="14">
        <v>15</v>
      </c>
      <c r="C16" s="1">
        <v>28856</v>
      </c>
      <c r="D16" s="8">
        <v>5935.2391544683896</v>
      </c>
      <c r="E16" s="8">
        <v>88570.855075942993</v>
      </c>
      <c r="G16" s="16" t="s">
        <v>48</v>
      </c>
      <c r="H16" s="8">
        <f>H17/H6</f>
        <v>0.26993543715837198</v>
      </c>
      <c r="I16" s="8">
        <f>I17/I6</f>
        <v>0.3190257880757314</v>
      </c>
      <c r="J16" s="3" t="s">
        <v>59</v>
      </c>
      <c r="L16" s="44" t="s">
        <v>129</v>
      </c>
      <c r="M16" s="127">
        <v>57</v>
      </c>
    </row>
    <row r="17" spans="1:24">
      <c r="A17" s="6">
        <f t="shared" si="0"/>
        <v>1980</v>
      </c>
      <c r="B17" s="14">
        <v>16</v>
      </c>
      <c r="C17" s="1">
        <v>29221</v>
      </c>
      <c r="D17" s="8">
        <v>5941.8826209714298</v>
      </c>
      <c r="E17" s="8">
        <v>87946.874138333005</v>
      </c>
      <c r="G17" s="16" t="s">
        <v>38</v>
      </c>
      <c r="H17" s="8">
        <f>STDEV(D2:D59)</f>
        <v>1996.1789041686577</v>
      </c>
      <c r="I17" s="8">
        <f>STDEV(E2:E59)</f>
        <v>36596.226003810523</v>
      </c>
      <c r="X17" s="136"/>
    </row>
    <row r="18" spans="1:24" ht="14" thickBot="1">
      <c r="A18" s="6">
        <f t="shared" si="0"/>
        <v>1981</v>
      </c>
      <c r="B18" s="14">
        <v>17</v>
      </c>
      <c r="C18" s="1">
        <v>29587</v>
      </c>
      <c r="D18" s="8">
        <v>5952.5884352687899</v>
      </c>
      <c r="E18" s="8">
        <v>87730.550771333001</v>
      </c>
      <c r="G18" s="16" t="s">
        <v>37</v>
      </c>
      <c r="H18" s="8">
        <f>SKEW(D2:D59)</f>
        <v>0.36022417977454663</v>
      </c>
      <c r="I18" s="8">
        <f>SKEW(E2:E59)</f>
        <v>0.14638540356400381</v>
      </c>
      <c r="L18" t="s">
        <v>194</v>
      </c>
      <c r="X18" s="136"/>
    </row>
    <row r="19" spans="1:24">
      <c r="A19" s="6">
        <f t="shared" si="0"/>
        <v>1982</v>
      </c>
      <c r="B19" s="14">
        <v>18</v>
      </c>
      <c r="C19" s="1">
        <v>29952</v>
      </c>
      <c r="D19" s="8">
        <v>5864.5567223451999</v>
      </c>
      <c r="E19" s="8">
        <v>87418.681848163003</v>
      </c>
      <c r="G19" s="16" t="s">
        <v>39</v>
      </c>
      <c r="H19" s="8">
        <f>KURT(D2:D59)</f>
        <v>-1.0285713409920554</v>
      </c>
      <c r="I19" s="8">
        <f>KURT(E2:E59)</f>
        <v>-1.1114002206218179</v>
      </c>
      <c r="L19" s="45"/>
      <c r="M19" s="45" t="s">
        <v>143</v>
      </c>
      <c r="N19" s="45" t="s">
        <v>144</v>
      </c>
      <c r="O19" s="45" t="s">
        <v>145</v>
      </c>
      <c r="P19" s="45" t="s">
        <v>146</v>
      </c>
      <c r="Q19" s="45" t="s">
        <v>197</v>
      </c>
    </row>
    <row r="20" spans="1:24">
      <c r="A20" s="6">
        <f t="shared" si="0"/>
        <v>1983</v>
      </c>
      <c r="B20" s="14">
        <v>19</v>
      </c>
      <c r="C20" s="1">
        <v>30317</v>
      </c>
      <c r="D20" s="8">
        <v>5912.9114151845497</v>
      </c>
      <c r="E20" s="8">
        <v>88774.689165421005</v>
      </c>
      <c r="G20" s="16" t="s">
        <v>26</v>
      </c>
      <c r="H20" s="17">
        <f>COUNT(D2:D59)</f>
        <v>58</v>
      </c>
      <c r="I20" s="17">
        <f>COUNT(E2:E59)</f>
        <v>58</v>
      </c>
      <c r="L20" t="s">
        <v>195</v>
      </c>
      <c r="M20" s="126">
        <v>1</v>
      </c>
      <c r="N20" s="43">
        <v>215507979.44604605</v>
      </c>
      <c r="O20" s="43">
        <v>215507979.44604605</v>
      </c>
      <c r="P20" s="150">
        <v>7621.2621967534897</v>
      </c>
      <c r="Q20" s="43">
        <v>1.1211034497226755E-60</v>
      </c>
      <c r="R20" s="150">
        <f>O20/O21</f>
        <v>7621.2621967534897</v>
      </c>
    </row>
    <row r="21" spans="1:24">
      <c r="A21" s="6">
        <f t="shared" si="0"/>
        <v>1984</v>
      </c>
      <c r="B21" s="14">
        <v>20</v>
      </c>
      <c r="C21" s="1">
        <v>30682</v>
      </c>
      <c r="D21" s="8">
        <v>6085.1866231594504</v>
      </c>
      <c r="E21" s="8">
        <v>92608.642776558001</v>
      </c>
      <c r="L21" t="s">
        <v>196</v>
      </c>
      <c r="M21" s="126">
        <v>55</v>
      </c>
      <c r="N21" s="43">
        <v>1555246.1736038495</v>
      </c>
      <c r="O21" s="43">
        <v>28277.203156433628</v>
      </c>
      <c r="P21" s="43"/>
      <c r="Q21" s="43"/>
      <c r="R21" s="43"/>
    </row>
    <row r="22" spans="1:24" ht="14" thickBot="1">
      <c r="A22" s="6">
        <f t="shared" si="0"/>
        <v>1985</v>
      </c>
      <c r="B22" s="14">
        <v>21</v>
      </c>
      <c r="C22" s="1">
        <v>31048</v>
      </c>
      <c r="D22" s="8">
        <v>6203.0211212396698</v>
      </c>
      <c r="E22" s="8">
        <v>94847.37807554999</v>
      </c>
      <c r="G22" s="16" t="s">
        <v>56</v>
      </c>
      <c r="H22" s="8">
        <f>H6</f>
        <v>7395.0235107422859</v>
      </c>
      <c r="I22" s="8">
        <f>I6</f>
        <v>114712.43821556892</v>
      </c>
      <c r="L22" s="44" t="s">
        <v>15</v>
      </c>
      <c r="M22" s="158">
        <v>56</v>
      </c>
      <c r="N22" s="159">
        <v>217063225.61964992</v>
      </c>
      <c r="O22" s="133"/>
      <c r="P22" s="133"/>
      <c r="Q22" s="133"/>
      <c r="S22" s="148"/>
    </row>
    <row r="23" spans="1:24" ht="14" thickBot="1">
      <c r="A23" s="6">
        <f t="shared" si="0"/>
        <v>1986</v>
      </c>
      <c r="B23" s="14">
        <v>22</v>
      </c>
      <c r="C23" s="1">
        <v>31413</v>
      </c>
      <c r="D23" s="8">
        <v>6301.9778051663998</v>
      </c>
      <c r="E23" s="8">
        <v>96850.38983113</v>
      </c>
      <c r="G23" s="16" t="s">
        <v>55</v>
      </c>
      <c r="H23" s="8">
        <f>H17</f>
        <v>1996.1789041686577</v>
      </c>
      <c r="I23" s="8">
        <f>I17</f>
        <v>36596.226003810523</v>
      </c>
    </row>
    <row r="24" spans="1:24">
      <c r="A24" s="6">
        <f t="shared" si="0"/>
        <v>1987</v>
      </c>
      <c r="B24" s="14">
        <v>23</v>
      </c>
      <c r="C24" s="1">
        <v>31778</v>
      </c>
      <c r="D24" s="8">
        <v>6423.2725687735301</v>
      </c>
      <c r="E24" s="8">
        <v>99966.510200012999</v>
      </c>
      <c r="G24" s="16" t="s">
        <v>58</v>
      </c>
      <c r="H24" s="8">
        <f>D60</f>
        <v>7395.0235107422859</v>
      </c>
      <c r="I24" s="8">
        <f>E60</f>
        <v>114712.43821556892</v>
      </c>
      <c r="L24" s="45"/>
      <c r="M24" s="45" t="s">
        <v>163</v>
      </c>
      <c r="N24" s="45" t="s">
        <v>76</v>
      </c>
      <c r="O24" s="45" t="s">
        <v>164</v>
      </c>
      <c r="P24" s="45" t="s">
        <v>165</v>
      </c>
      <c r="Q24" s="45" t="s">
        <v>209</v>
      </c>
      <c r="R24" s="46"/>
    </row>
    <row r="25" spans="1:24">
      <c r="A25" s="6">
        <f t="shared" si="0"/>
        <v>1988</v>
      </c>
      <c r="B25" s="14">
        <v>24</v>
      </c>
      <c r="C25" s="1">
        <v>32143</v>
      </c>
      <c r="D25" s="8">
        <v>6603.7787903037797</v>
      </c>
      <c r="E25" s="8">
        <v>103439.120453443</v>
      </c>
      <c r="G25" s="16" t="s">
        <v>57</v>
      </c>
      <c r="H25" s="8">
        <f>(H24-H22)/H23</f>
        <v>0</v>
      </c>
      <c r="I25" s="8">
        <f>(I24-I22)/I23</f>
        <v>0</v>
      </c>
      <c r="L25" t="s">
        <v>168</v>
      </c>
      <c r="M25" s="43">
        <v>1131.9614574791431</v>
      </c>
      <c r="N25" s="43">
        <v>75.723797992547759</v>
      </c>
      <c r="O25" s="134">
        <v>14.948556299177483</v>
      </c>
      <c r="P25" s="128">
        <v>5.0668153965757501E-21</v>
      </c>
      <c r="Q25" s="156">
        <f>P25/2</f>
        <v>2.533407698287875E-21</v>
      </c>
    </row>
    <row r="26" spans="1:24" ht="13" customHeight="1" thickBot="1">
      <c r="A26" s="6">
        <f t="shared" si="0"/>
        <v>1989</v>
      </c>
      <c r="B26" s="14">
        <v>25</v>
      </c>
      <c r="C26" s="1">
        <v>32509</v>
      </c>
      <c r="D26" s="8">
        <v>6731.1258428203</v>
      </c>
      <c r="E26" s="8">
        <v>105382.01442234</v>
      </c>
      <c r="H26" s="8">
        <f>NORMDIST(0.0871,H6,H17,)</f>
        <v>2.0924524619316246E-7</v>
      </c>
      <c r="I26" s="8">
        <f>NORMDIST(0.0871,I6,I17,)</f>
        <v>8.0154414429092184E-8</v>
      </c>
      <c r="L26" s="44">
        <v>52469.869490999998</v>
      </c>
      <c r="M26" s="132">
        <v>5.4559600791879985E-2</v>
      </c>
      <c r="N26" s="132">
        <v>6.2496793025954402E-4</v>
      </c>
      <c r="O26" s="135">
        <v>87.299840760184026</v>
      </c>
      <c r="P26" s="129">
        <v>1.1211034497226801E-60</v>
      </c>
      <c r="Q26" s="129">
        <f>P26/2</f>
        <v>5.6055172486134003E-61</v>
      </c>
    </row>
    <row r="27" spans="1:24">
      <c r="A27" s="6">
        <f t="shared" si="0"/>
        <v>1990</v>
      </c>
      <c r="B27" s="14">
        <v>26</v>
      </c>
      <c r="C27" s="1">
        <v>32874</v>
      </c>
      <c r="D27" s="8">
        <v>6800.8276885325804</v>
      </c>
      <c r="E27" s="8">
        <v>106715.4724825</v>
      </c>
      <c r="J27" s="54"/>
    </row>
    <row r="28" spans="1:24" ht="13" customHeight="1">
      <c r="A28" s="6">
        <f t="shared" si="0"/>
        <v>1991</v>
      </c>
      <c r="B28" s="14">
        <v>27</v>
      </c>
      <c r="C28" s="1">
        <v>33239</v>
      </c>
      <c r="D28" s="8">
        <v>6779.8147598258101</v>
      </c>
      <c r="E28" s="8">
        <v>107517.60217140001</v>
      </c>
      <c r="H28" s="257" t="s">
        <v>172</v>
      </c>
      <c r="I28" s="257"/>
      <c r="J28" s="29"/>
      <c r="M28" s="3"/>
    </row>
    <row r="29" spans="1:24">
      <c r="A29" s="6">
        <f t="shared" si="0"/>
        <v>1992</v>
      </c>
      <c r="B29" s="14">
        <v>28</v>
      </c>
      <c r="C29" s="1">
        <v>33604</v>
      </c>
      <c r="D29" s="8">
        <v>6807.32710091029</v>
      </c>
      <c r="E29" s="8">
        <v>108197.87972899998</v>
      </c>
      <c r="H29" s="16" t="s">
        <v>207</v>
      </c>
      <c r="I29" s="149">
        <f>CORREL(D2:D59,E2:E59)</f>
        <v>0.99643650028183373</v>
      </c>
      <c r="L29" s="152"/>
      <c r="M29" s="77"/>
      <c r="N29" s="77"/>
    </row>
    <row r="30" spans="1:24">
      <c r="A30" s="6">
        <f t="shared" si="0"/>
        <v>1993</v>
      </c>
      <c r="B30" s="14">
        <v>29</v>
      </c>
      <c r="C30" s="1">
        <v>33970</v>
      </c>
      <c r="D30" s="8">
        <v>6825.26892202212</v>
      </c>
      <c r="E30" s="8">
        <v>109101.4946944</v>
      </c>
      <c r="H30" s="16" t="s">
        <v>168</v>
      </c>
      <c r="I30" s="8">
        <f>INTERCEPT(D2:D59,E2:E59)</f>
        <v>1160.2124216334832</v>
      </c>
      <c r="L30" s="152"/>
      <c r="M30" s="77"/>
      <c r="N30" s="77"/>
      <c r="S30" s="46"/>
      <c r="T30" s="46"/>
      <c r="U30" s="46"/>
      <c r="V30" s="46"/>
      <c r="W30" s="46"/>
    </row>
    <row r="31" spans="1:24">
      <c r="A31" s="6">
        <f t="shared" si="0"/>
        <v>1994</v>
      </c>
      <c r="B31" s="14">
        <v>30</v>
      </c>
      <c r="C31" s="1">
        <v>34335</v>
      </c>
      <c r="D31" s="8">
        <v>6946.0920920455801</v>
      </c>
      <c r="E31" s="8">
        <v>110472.7922553</v>
      </c>
      <c r="H31" s="16" t="s">
        <v>208</v>
      </c>
      <c r="I31" s="8">
        <f>SLOPE(D2:D59,E2:E59)</f>
        <v>5.4351656944055832E-2</v>
      </c>
      <c r="L31" s="152"/>
      <c r="M31" s="77"/>
      <c r="N31" s="77"/>
    </row>
    <row r="32" spans="1:24">
      <c r="A32" s="6">
        <f t="shared" si="0"/>
        <v>1995</v>
      </c>
      <c r="B32" s="14">
        <v>31</v>
      </c>
      <c r="C32" s="1">
        <v>34700</v>
      </c>
      <c r="D32" s="8">
        <v>7054.2408805562</v>
      </c>
      <c r="E32" s="8">
        <v>112862.87553949999</v>
      </c>
      <c r="H32" s="16" t="s">
        <v>93</v>
      </c>
      <c r="I32" s="8">
        <f>RSQ(D2:D59,E2:E59)</f>
        <v>0.99288569909390922</v>
      </c>
      <c r="J32" s="18"/>
      <c r="L32" s="152"/>
      <c r="M32" s="162"/>
      <c r="N32" s="162"/>
      <c r="R32" s="46"/>
    </row>
    <row r="33" spans="1:26">
      <c r="A33" s="6">
        <f t="shared" si="0"/>
        <v>1996</v>
      </c>
      <c r="B33" s="14">
        <v>32</v>
      </c>
      <c r="C33" s="1">
        <v>35065</v>
      </c>
      <c r="D33" s="8">
        <v>7197.88011364663</v>
      </c>
      <c r="E33" s="8">
        <v>115897.0809165</v>
      </c>
      <c r="L33" s="59"/>
    </row>
    <row r="34" spans="1:26">
      <c r="A34" s="6">
        <f t="shared" ref="A34:A59" si="1">YEAR(C34)</f>
        <v>1997</v>
      </c>
      <c r="B34" s="14">
        <v>33</v>
      </c>
      <c r="C34" s="1">
        <v>35431</v>
      </c>
      <c r="D34" s="8">
        <v>7371.0524992391802</v>
      </c>
      <c r="E34" s="8">
        <v>117113.6394912</v>
      </c>
      <c r="L34" s="152"/>
      <c r="M34" s="43"/>
    </row>
    <row r="35" spans="1:26">
      <c r="A35" s="6">
        <f t="shared" si="1"/>
        <v>1998</v>
      </c>
      <c r="B35" s="14">
        <v>34</v>
      </c>
      <c r="C35" s="1">
        <v>35796</v>
      </c>
      <c r="D35" s="8">
        <v>7472.8819055935201</v>
      </c>
      <c r="E35" s="8">
        <v>117920.14717759998</v>
      </c>
      <c r="L35" s="152"/>
      <c r="M35" s="43"/>
      <c r="S35" s="46"/>
      <c r="T35" s="46"/>
      <c r="U35" s="46"/>
      <c r="V35" s="46"/>
      <c r="W35" s="46"/>
      <c r="X35" s="46"/>
      <c r="Y35" s="46"/>
      <c r="Z35" s="46"/>
    </row>
    <row r="36" spans="1:26">
      <c r="A36" s="6">
        <f t="shared" si="1"/>
        <v>1999</v>
      </c>
      <c r="B36" s="14">
        <v>35</v>
      </c>
      <c r="C36" s="1">
        <v>36161</v>
      </c>
      <c r="D36" s="8">
        <v>7633.0062871351802</v>
      </c>
      <c r="E36" s="8">
        <v>119952.6629546</v>
      </c>
      <c r="L36" s="152"/>
      <c r="M36" s="37"/>
      <c r="N36" s="55"/>
    </row>
    <row r="37" spans="1:26">
      <c r="A37" s="6">
        <f t="shared" si="1"/>
        <v>2000</v>
      </c>
      <c r="B37" s="14">
        <v>36</v>
      </c>
      <c r="C37" s="1">
        <v>36526</v>
      </c>
      <c r="D37" s="8">
        <v>7871.1677783730902</v>
      </c>
      <c r="E37" s="8">
        <v>122856.5341164</v>
      </c>
      <c r="H37" s="18"/>
      <c r="I37" s="18"/>
      <c r="L37" s="152"/>
      <c r="M37" s="59"/>
      <c r="N37" s="55"/>
      <c r="R37" s="46"/>
    </row>
    <row r="38" spans="1:26">
      <c r="A38" s="6">
        <f t="shared" si="1"/>
        <v>2001</v>
      </c>
      <c r="B38" s="14">
        <v>37</v>
      </c>
      <c r="C38" s="1">
        <v>36892</v>
      </c>
      <c r="D38" s="8">
        <v>7923.5808411309199</v>
      </c>
      <c r="E38" s="8">
        <v>123957.32547839999</v>
      </c>
      <c r="G38" s="54"/>
      <c r="L38" s="152"/>
      <c r="M38" s="57"/>
      <c r="N38" s="55"/>
    </row>
    <row r="39" spans="1:26">
      <c r="A39" s="6">
        <f t="shared" si="1"/>
        <v>2002</v>
      </c>
      <c r="B39" s="14">
        <v>38</v>
      </c>
      <c r="C39" s="1">
        <v>37257</v>
      </c>
      <c r="D39" s="8">
        <v>8001.0980369455001</v>
      </c>
      <c r="E39" s="8">
        <v>126312.337514</v>
      </c>
      <c r="L39" s="152"/>
      <c r="M39" s="57"/>
      <c r="N39" s="57"/>
    </row>
    <row r="40" spans="1:26">
      <c r="A40" s="6">
        <f t="shared" si="1"/>
        <v>2003</v>
      </c>
      <c r="B40" s="14">
        <v>39</v>
      </c>
      <c r="C40" s="1">
        <v>37622</v>
      </c>
      <c r="D40" s="8">
        <v>8145.0338042137</v>
      </c>
      <c r="E40" s="8">
        <v>130218.013508</v>
      </c>
      <c r="L40" s="152"/>
      <c r="M40" s="57"/>
      <c r="N40" s="57"/>
    </row>
    <row r="41" spans="1:26">
      <c r="A41" s="6">
        <f t="shared" si="1"/>
        <v>2004</v>
      </c>
      <c r="B41" s="14">
        <v>40</v>
      </c>
      <c r="C41" s="1">
        <v>37987</v>
      </c>
      <c r="D41" s="8">
        <v>8402.1219034441492</v>
      </c>
      <c r="E41" s="8">
        <v>135901.62616299998</v>
      </c>
      <c r="M41" s="57"/>
      <c r="N41" s="57"/>
    </row>
    <row r="42" spans="1:26">
      <c r="A42" s="6">
        <f t="shared" si="1"/>
        <v>2005</v>
      </c>
      <c r="B42" s="14">
        <v>41</v>
      </c>
      <c r="C42" s="1">
        <v>38353</v>
      </c>
      <c r="D42" s="8">
        <v>8629.5616792348792</v>
      </c>
      <c r="E42" s="8">
        <v>139877.18815999999</v>
      </c>
    </row>
    <row r="43" spans="1:26">
      <c r="A43" s="6">
        <f t="shared" si="1"/>
        <v>2006</v>
      </c>
      <c r="B43" s="14">
        <v>42</v>
      </c>
      <c r="C43" s="1">
        <v>38718</v>
      </c>
      <c r="D43" s="8">
        <v>8899.2156415642603</v>
      </c>
      <c r="E43" s="8">
        <v>143408.59607</v>
      </c>
      <c r="M43" s="37"/>
    </row>
    <row r="44" spans="1:26">
      <c r="A44" s="6">
        <f t="shared" si="1"/>
        <v>2007</v>
      </c>
      <c r="B44" s="14">
        <v>43</v>
      </c>
      <c r="C44" s="1">
        <v>39083</v>
      </c>
      <c r="D44" s="8">
        <v>9174.6871106458093</v>
      </c>
      <c r="E44" s="8">
        <v>147357.26037600002</v>
      </c>
      <c r="M44" s="126"/>
    </row>
    <row r="45" spans="1:26">
      <c r="A45" s="6">
        <f t="shared" si="1"/>
        <v>2008</v>
      </c>
      <c r="B45" s="14">
        <v>44</v>
      </c>
      <c r="C45" s="1">
        <v>39448</v>
      </c>
      <c r="D45" s="8">
        <v>9249.20757856401</v>
      </c>
      <c r="E45" s="8">
        <v>148865.11460299999</v>
      </c>
    </row>
    <row r="46" spans="1:26">
      <c r="A46" s="6">
        <f t="shared" si="1"/>
        <v>2009</v>
      </c>
      <c r="B46" s="14">
        <v>45</v>
      </c>
      <c r="C46" s="1">
        <v>39814</v>
      </c>
      <c r="D46" s="8">
        <v>9013.6140668734006</v>
      </c>
      <c r="E46" s="8">
        <v>146576.02342599997</v>
      </c>
      <c r="L46" s="148"/>
      <c r="M46" s="148"/>
    </row>
    <row r="47" spans="1:26">
      <c r="A47" s="6">
        <f t="shared" si="1"/>
        <v>2010</v>
      </c>
      <c r="B47" s="14">
        <v>46</v>
      </c>
      <c r="C47" s="1">
        <v>40179</v>
      </c>
      <c r="D47" s="8">
        <v>9309.0463279436808</v>
      </c>
      <c r="E47" s="8">
        <v>152992.55716</v>
      </c>
    </row>
    <row r="48" spans="1:26">
      <c r="A48" s="6">
        <f t="shared" si="1"/>
        <v>2011</v>
      </c>
      <c r="B48" s="14">
        <v>47</v>
      </c>
      <c r="C48" s="1">
        <v>40544</v>
      </c>
      <c r="D48" s="8">
        <v>9503.64158414337</v>
      </c>
      <c r="E48" s="8">
        <v>156131.91247000001</v>
      </c>
    </row>
    <row r="49" spans="1:17">
      <c r="A49" s="6">
        <f t="shared" si="1"/>
        <v>2012</v>
      </c>
      <c r="B49" s="14">
        <v>48</v>
      </c>
      <c r="C49" s="1">
        <v>40909</v>
      </c>
      <c r="D49" s="8">
        <v>9641.61988640239</v>
      </c>
      <c r="E49" s="8">
        <v>158096.71708999999</v>
      </c>
    </row>
    <row r="50" spans="1:17">
      <c r="A50" s="6">
        <f t="shared" si="1"/>
        <v>2013</v>
      </c>
      <c r="B50" s="14">
        <v>49</v>
      </c>
      <c r="C50" s="1">
        <v>41275</v>
      </c>
      <c r="D50" s="8">
        <v>9791.4882937711409</v>
      </c>
      <c r="E50" s="8">
        <v>160550.31066000002</v>
      </c>
    </row>
    <row r="51" spans="1:17">
      <c r="A51" s="6">
        <f t="shared" si="1"/>
        <v>2014</v>
      </c>
      <c r="B51" s="14">
        <v>50</v>
      </c>
      <c r="C51" s="1">
        <v>41640</v>
      </c>
      <c r="D51" s="8">
        <v>9970.7398315955706</v>
      </c>
      <c r="E51" s="8">
        <v>162018.41086</v>
      </c>
    </row>
    <row r="52" spans="1:17">
      <c r="A52" s="6">
        <f t="shared" si="1"/>
        <v>2015</v>
      </c>
      <c r="B52" s="14">
        <v>51</v>
      </c>
      <c r="C52" s="1">
        <v>42005</v>
      </c>
      <c r="D52" s="8">
        <v>10156.9534578037</v>
      </c>
      <c r="E52" s="8">
        <v>163165.08198000002</v>
      </c>
    </row>
    <row r="53" spans="1:17">
      <c r="A53" s="6">
        <f t="shared" si="1"/>
        <v>2016</v>
      </c>
      <c r="B53" s="14">
        <v>52</v>
      </c>
      <c r="C53" s="1">
        <v>42370</v>
      </c>
      <c r="D53" s="8">
        <v>10321.1368048477</v>
      </c>
      <c r="E53" s="8">
        <v>164995.57384</v>
      </c>
    </row>
    <row r="54" spans="1:17">
      <c r="A54" s="6">
        <f t="shared" si="1"/>
        <v>2017</v>
      </c>
      <c r="B54" s="14">
        <v>53</v>
      </c>
      <c r="C54" s="1">
        <v>42736</v>
      </c>
      <c r="D54" s="8">
        <v>10549.821655715799</v>
      </c>
      <c r="E54" s="8">
        <v>168221.158</v>
      </c>
      <c r="L54" s="46"/>
      <c r="M54" s="46"/>
      <c r="N54" s="46"/>
      <c r="O54" s="46"/>
      <c r="P54" s="46"/>
      <c r="Q54" s="46"/>
    </row>
    <row r="55" spans="1:17">
      <c r="A55" s="6">
        <f t="shared" si="1"/>
        <v>2018</v>
      </c>
      <c r="B55" s="14">
        <v>54</v>
      </c>
      <c r="C55" s="1">
        <v>43101</v>
      </c>
      <c r="D55" s="8">
        <v>10777.8704519398</v>
      </c>
      <c r="E55" s="8">
        <v>172513.74970000001</v>
      </c>
    </row>
    <row r="56" spans="1:17">
      <c r="A56" s="6">
        <f t="shared" si="1"/>
        <v>2019</v>
      </c>
      <c r="B56" s="14">
        <v>55</v>
      </c>
      <c r="C56" s="1">
        <v>43466</v>
      </c>
      <c r="D56" s="8">
        <v>10941.964488162899</v>
      </c>
      <c r="E56" s="8">
        <v>174274.34399999998</v>
      </c>
    </row>
    <row r="57" spans="1:17">
      <c r="A57" s="6">
        <f t="shared" si="1"/>
        <v>2020</v>
      </c>
      <c r="B57" s="14">
        <v>56</v>
      </c>
      <c r="C57" s="1">
        <v>43831</v>
      </c>
      <c r="D57" s="8">
        <v>10499.6471112165</v>
      </c>
      <c r="E57" s="8">
        <v>168468.80560000002</v>
      </c>
    </row>
    <row r="58" spans="1:17">
      <c r="A58" s="6">
        <f t="shared" si="1"/>
        <v>2021</v>
      </c>
      <c r="B58" s="14">
        <v>57</v>
      </c>
      <c r="C58" s="1">
        <v>44197</v>
      </c>
      <c r="D58" s="8">
        <v>11037.2940441506</v>
      </c>
      <c r="E58" s="8">
        <v>177057.16320000001</v>
      </c>
    </row>
    <row r="59" spans="1:17">
      <c r="A59" s="6">
        <f t="shared" si="1"/>
        <v>2022</v>
      </c>
      <c r="B59" s="14">
        <v>58</v>
      </c>
      <c r="C59" s="1">
        <v>44562</v>
      </c>
      <c r="D59" s="8">
        <v>11287.1485024586</v>
      </c>
      <c r="E59" s="8">
        <v>178898.67499999999</v>
      </c>
    </row>
    <row r="60" spans="1:17">
      <c r="D60" s="8">
        <f>AVERAGE(D2:D59)</f>
        <v>7395.0235107422859</v>
      </c>
      <c r="E60" s="8">
        <f t="shared" ref="E60" si="2">AVERAGE(E2:E59)</f>
        <v>114712.43821556892</v>
      </c>
    </row>
  </sheetData>
  <mergeCells count="11">
    <mergeCell ref="H28:I28"/>
    <mergeCell ref="L1:N1"/>
    <mergeCell ref="L2:N2"/>
    <mergeCell ref="G1:J1"/>
    <mergeCell ref="L9:N10"/>
    <mergeCell ref="H11:I11"/>
    <mergeCell ref="H12:H13"/>
    <mergeCell ref="I12:I13"/>
    <mergeCell ref="H4:H5"/>
    <mergeCell ref="I4:I5"/>
    <mergeCell ref="H3:I3"/>
  </mergeCells>
  <phoneticPr fontId="0" type="noConversion"/>
  <pageMargins left="0.75" right="0.75" top="1" bottom="1" header="0.5" footer="0.5"/>
  <pageSetup orientation="portrait" horizontalDpi="0" verticalDpi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1"/>
  <sheetViews>
    <sheetView topLeftCell="A2" zoomScale="130" zoomScaleNormal="130" workbookViewId="0">
      <selection activeCell="G31" sqref="G31"/>
    </sheetView>
  </sheetViews>
  <sheetFormatPr baseColWidth="10" defaultColWidth="9.1640625" defaultRowHeight="13"/>
  <cols>
    <col min="1" max="1" width="9.5" style="54" bestFit="1" customWidth="1"/>
    <col min="2" max="2" width="8.83203125" style="54" bestFit="1" customWidth="1"/>
    <col min="3" max="3" width="9" style="54" bestFit="1" customWidth="1"/>
    <col min="4" max="5" width="8.5" style="54" bestFit="1" customWidth="1"/>
    <col min="6" max="6" width="2.5" style="54" customWidth="1"/>
    <col min="7" max="7" width="8.5" style="54" customWidth="1"/>
    <col min="8" max="8" width="8.6640625" style="57" customWidth="1"/>
    <col min="9" max="9" width="22.1640625" style="57" customWidth="1"/>
    <col min="10" max="10" width="17.5" style="57" bestFit="1" customWidth="1"/>
    <col min="11" max="11" width="12" style="57" customWidth="1"/>
    <col min="12" max="13" width="9.5" style="57" bestFit="1" customWidth="1"/>
    <col min="14" max="14" width="12.5" style="57" bestFit="1" customWidth="1"/>
    <col min="15" max="15" width="16.83203125" style="57" bestFit="1" customWidth="1"/>
    <col min="16" max="16" width="53.5" style="57" bestFit="1" customWidth="1"/>
    <col min="17" max="17" width="19.83203125" style="57" bestFit="1" customWidth="1"/>
    <col min="18" max="18" width="9.1640625" style="57"/>
    <col min="19" max="19" width="13.5" style="57" bestFit="1" customWidth="1"/>
    <col min="20" max="20" width="12.1640625" style="57" bestFit="1" customWidth="1"/>
    <col min="21" max="21" width="12.5" style="57" bestFit="1" customWidth="1"/>
    <col min="22" max="16384" width="9.1640625" style="57"/>
  </cols>
  <sheetData>
    <row r="1" spans="1:17" ht="14" thickBot="1">
      <c r="A1" s="53" t="s">
        <v>62</v>
      </c>
      <c r="H1" s="55"/>
      <c r="I1" s="56" t="s">
        <v>63</v>
      </c>
      <c r="N1" s="58"/>
      <c r="O1" s="56" t="s">
        <v>64</v>
      </c>
      <c r="P1" s="58"/>
      <c r="Q1" s="55"/>
    </row>
    <row r="2" spans="1:17">
      <c r="A2" s="59" t="s">
        <v>65</v>
      </c>
      <c r="B2" s="59" t="s">
        <v>66</v>
      </c>
      <c r="C2" s="59" t="s">
        <v>67</v>
      </c>
      <c r="D2" s="59" t="s">
        <v>68</v>
      </c>
      <c r="E2" s="59" t="s">
        <v>69</v>
      </c>
      <c r="F2" s="59"/>
      <c r="H2" s="55"/>
      <c r="I2" s="60"/>
      <c r="J2" s="60" t="s">
        <v>66</v>
      </c>
      <c r="K2" s="60" t="s">
        <v>67</v>
      </c>
      <c r="L2" s="60" t="s">
        <v>70</v>
      </c>
      <c r="M2" s="60" t="s">
        <v>69</v>
      </c>
      <c r="N2" s="55"/>
      <c r="O2" s="55"/>
      <c r="P2" s="61" t="s">
        <v>71</v>
      </c>
      <c r="Q2" s="55"/>
    </row>
    <row r="3" spans="1:17">
      <c r="A3" s="59">
        <v>1</v>
      </c>
      <c r="B3" s="59">
        <v>525000</v>
      </c>
      <c r="C3" s="59">
        <v>1700</v>
      </c>
      <c r="D3" s="59">
        <v>3</v>
      </c>
      <c r="E3" s="59">
        <v>2</v>
      </c>
      <c r="F3" s="59"/>
      <c r="H3" s="62" t="s">
        <v>72</v>
      </c>
      <c r="I3" s="55" t="s">
        <v>31</v>
      </c>
      <c r="J3" s="63">
        <v>1038729.7297297297</v>
      </c>
      <c r="K3" s="64">
        <v>3231.4864864864867</v>
      </c>
      <c r="L3" s="64">
        <v>3.9729729729729728</v>
      </c>
      <c r="M3" s="64">
        <v>3.2297297297297298</v>
      </c>
      <c r="N3" s="55"/>
      <c r="O3" s="59" t="s">
        <v>73</v>
      </c>
      <c r="P3" s="55" t="s">
        <v>74</v>
      </c>
      <c r="Q3" s="55" t="s">
        <v>75</v>
      </c>
    </row>
    <row r="4" spans="1:17">
      <c r="A4" s="59">
        <v>2</v>
      </c>
      <c r="B4" s="59">
        <v>595000</v>
      </c>
      <c r="C4" s="59">
        <v>2700</v>
      </c>
      <c r="D4" s="59">
        <v>3</v>
      </c>
      <c r="E4" s="59">
        <v>3</v>
      </c>
      <c r="F4" s="59"/>
      <c r="H4" s="65"/>
      <c r="I4" s="55" t="s">
        <v>76</v>
      </c>
      <c r="J4" s="64">
        <v>83587.959180092832</v>
      </c>
      <c r="K4" s="64">
        <v>163.63684624766606</v>
      </c>
      <c r="L4" s="64">
        <v>0.12548097547012738</v>
      </c>
      <c r="M4" s="64">
        <v>0.14956718662958551</v>
      </c>
      <c r="N4" s="55"/>
      <c r="O4" s="59" t="s">
        <v>77</v>
      </c>
      <c r="P4" s="55" t="s">
        <v>78</v>
      </c>
      <c r="Q4" s="55" t="s">
        <v>79</v>
      </c>
    </row>
    <row r="5" spans="1:17">
      <c r="A5" s="59">
        <v>3</v>
      </c>
      <c r="B5" s="59">
        <v>599000</v>
      </c>
      <c r="C5" s="59">
        <v>2733</v>
      </c>
      <c r="D5" s="59">
        <v>5</v>
      </c>
      <c r="E5" s="59">
        <v>3</v>
      </c>
      <c r="F5" s="59"/>
      <c r="H5" s="62" t="s">
        <v>72</v>
      </c>
      <c r="I5" s="55" t="s">
        <v>80</v>
      </c>
      <c r="J5" s="66">
        <v>831000</v>
      </c>
      <c r="K5" s="66">
        <v>3200</v>
      </c>
      <c r="L5" s="66">
        <v>4</v>
      </c>
      <c r="M5" s="66">
        <v>3</v>
      </c>
      <c r="N5" s="55"/>
      <c r="O5" s="59" t="s">
        <v>81</v>
      </c>
      <c r="P5" s="55" t="s">
        <v>82</v>
      </c>
      <c r="Q5" s="55" t="s">
        <v>83</v>
      </c>
    </row>
    <row r="6" spans="1:17">
      <c r="A6" s="59">
        <v>4</v>
      </c>
      <c r="B6" s="59">
        <v>629000</v>
      </c>
      <c r="C6" s="59">
        <v>1923</v>
      </c>
      <c r="D6" s="59">
        <v>3</v>
      </c>
      <c r="E6" s="59">
        <v>2</v>
      </c>
      <c r="F6" s="59"/>
      <c r="H6" s="62" t="s">
        <v>72</v>
      </c>
      <c r="I6" s="55" t="s">
        <v>32</v>
      </c>
      <c r="J6" s="64" t="e">
        <v>#N/A</v>
      </c>
      <c r="K6" s="66">
        <v>3200</v>
      </c>
      <c r="L6" s="66">
        <v>4</v>
      </c>
      <c r="M6" s="66">
        <v>3</v>
      </c>
      <c r="N6" s="55"/>
      <c r="O6" s="59" t="s">
        <v>84</v>
      </c>
      <c r="P6" s="57" t="s">
        <v>85</v>
      </c>
      <c r="Q6" s="55" t="s">
        <v>86</v>
      </c>
    </row>
    <row r="7" spans="1:17">
      <c r="A7" s="59">
        <v>5</v>
      </c>
      <c r="B7" s="59">
        <v>649000</v>
      </c>
      <c r="C7" s="59">
        <v>1588</v>
      </c>
      <c r="D7" s="59">
        <v>4</v>
      </c>
      <c r="E7" s="59">
        <v>2</v>
      </c>
      <c r="F7" s="59"/>
      <c r="H7" s="62" t="s">
        <v>87</v>
      </c>
      <c r="I7" s="55" t="s">
        <v>88</v>
      </c>
      <c r="J7" s="64">
        <v>508445.70608476578</v>
      </c>
      <c r="K7" s="64">
        <v>995.36407693147385</v>
      </c>
      <c r="L7" s="64">
        <v>0.76327097585496073</v>
      </c>
      <c r="M7" s="64">
        <v>0.90978167859256354</v>
      </c>
      <c r="N7" s="55"/>
      <c r="O7" s="59"/>
      <c r="P7" s="55" t="s">
        <v>89</v>
      </c>
      <c r="Q7" s="55" t="s">
        <v>90</v>
      </c>
    </row>
    <row r="8" spans="1:17">
      <c r="A8" s="59">
        <v>6</v>
      </c>
      <c r="B8" s="59">
        <v>659000</v>
      </c>
      <c r="C8" s="59">
        <v>3000</v>
      </c>
      <c r="D8" s="59">
        <v>4</v>
      </c>
      <c r="E8" s="59">
        <v>3</v>
      </c>
      <c r="F8" s="59"/>
      <c r="H8" s="62" t="s">
        <v>87</v>
      </c>
      <c r="I8" s="55" t="s">
        <v>91</v>
      </c>
      <c r="J8" s="66">
        <v>258517036036.03601</v>
      </c>
      <c r="K8" s="64">
        <v>990749.64564564498</v>
      </c>
      <c r="L8" s="64">
        <v>0.582582582582584</v>
      </c>
      <c r="M8" s="64">
        <v>0.82770270270270252</v>
      </c>
      <c r="N8" s="55"/>
      <c r="O8" s="59"/>
      <c r="P8" s="55" t="s">
        <v>92</v>
      </c>
      <c r="Q8" s="55" t="s">
        <v>93</v>
      </c>
    </row>
    <row r="9" spans="1:17">
      <c r="A9" s="59">
        <v>7</v>
      </c>
      <c r="B9" s="59">
        <v>670000</v>
      </c>
      <c r="C9" s="59">
        <v>2000</v>
      </c>
      <c r="D9" s="59">
        <v>3</v>
      </c>
      <c r="E9" s="59">
        <v>3</v>
      </c>
      <c r="F9" s="59"/>
      <c r="H9" s="62" t="s">
        <v>94</v>
      </c>
      <c r="I9" s="55" t="s">
        <v>95</v>
      </c>
      <c r="J9" s="64">
        <v>1.7703990433661509</v>
      </c>
      <c r="K9" s="64">
        <v>-0.691357101711227</v>
      </c>
      <c r="L9" s="64">
        <v>-1.500427357679035E-2</v>
      </c>
      <c r="M9" s="64">
        <v>0.43444357568100145</v>
      </c>
      <c r="N9" s="55"/>
      <c r="P9" s="57" t="s">
        <v>96</v>
      </c>
      <c r="Q9" s="55" t="s">
        <v>97</v>
      </c>
    </row>
    <row r="10" spans="1:17">
      <c r="A10" s="59">
        <v>8</v>
      </c>
      <c r="B10" s="59">
        <v>677000</v>
      </c>
      <c r="C10" s="59">
        <v>4050</v>
      </c>
      <c r="D10" s="59">
        <v>4</v>
      </c>
      <c r="E10" s="59">
        <v>3.5</v>
      </c>
      <c r="F10" s="59"/>
      <c r="H10" s="62" t="s">
        <v>98</v>
      </c>
      <c r="I10" s="55" t="s">
        <v>99</v>
      </c>
      <c r="J10" s="64">
        <v>1.5216045439271457</v>
      </c>
      <c r="K10" s="64">
        <v>0.20655377957423465</v>
      </c>
      <c r="L10" s="64">
        <v>0.44253764661500178</v>
      </c>
      <c r="M10" s="64">
        <v>0.72690150514881846</v>
      </c>
      <c r="N10" s="55"/>
      <c r="P10" s="57" t="s">
        <v>100</v>
      </c>
      <c r="Q10" s="57" t="s">
        <v>101</v>
      </c>
    </row>
    <row r="11" spans="1:17">
      <c r="A11" s="59">
        <v>9</v>
      </c>
      <c r="B11" s="59">
        <v>679000</v>
      </c>
      <c r="C11" s="59">
        <v>4050</v>
      </c>
      <c r="D11" s="59">
        <v>4</v>
      </c>
      <c r="E11" s="59">
        <v>3.5</v>
      </c>
      <c r="F11" s="59"/>
      <c r="H11" s="62" t="s">
        <v>87</v>
      </c>
      <c r="I11" s="55" t="s">
        <v>40</v>
      </c>
      <c r="J11" s="66">
        <v>2125000</v>
      </c>
      <c r="K11" s="66">
        <v>3662</v>
      </c>
      <c r="L11" s="66">
        <v>3</v>
      </c>
      <c r="M11" s="64">
        <v>3.5</v>
      </c>
      <c r="N11" s="55"/>
    </row>
    <row r="12" spans="1:17">
      <c r="A12" s="59">
        <v>10</v>
      </c>
      <c r="B12" s="59">
        <v>699000</v>
      </c>
      <c r="C12" s="59">
        <v>2880</v>
      </c>
      <c r="D12" s="59">
        <v>4</v>
      </c>
      <c r="E12" s="59">
        <v>2</v>
      </c>
      <c r="F12" s="59"/>
      <c r="H12" s="55"/>
      <c r="I12" s="55" t="s">
        <v>102</v>
      </c>
      <c r="J12" s="66">
        <v>525000</v>
      </c>
      <c r="K12" s="66">
        <v>1588</v>
      </c>
      <c r="L12" s="66">
        <v>3</v>
      </c>
      <c r="M12" s="66">
        <v>2</v>
      </c>
      <c r="N12" s="55"/>
      <c r="P12" s="57" t="s">
        <v>103</v>
      </c>
    </row>
    <row r="13" spans="1:17">
      <c r="A13" s="59">
        <v>11</v>
      </c>
      <c r="B13" s="59">
        <v>705000</v>
      </c>
      <c r="C13" s="59">
        <v>3700</v>
      </c>
      <c r="D13" s="59">
        <v>5</v>
      </c>
      <c r="E13" s="59">
        <v>3.5</v>
      </c>
      <c r="F13" s="59"/>
      <c r="H13" s="55"/>
      <c r="I13" s="55" t="s">
        <v>104</v>
      </c>
      <c r="J13" s="66">
        <v>2650000</v>
      </c>
      <c r="K13" s="66">
        <v>5250</v>
      </c>
      <c r="L13" s="66">
        <v>6</v>
      </c>
      <c r="M13" s="64">
        <v>5.5</v>
      </c>
      <c r="N13" s="55"/>
      <c r="O13" s="55"/>
      <c r="P13" s="55"/>
      <c r="Q13" s="55"/>
    </row>
    <row r="14" spans="1:17">
      <c r="A14" s="59">
        <v>12</v>
      </c>
      <c r="B14" s="59">
        <v>714000</v>
      </c>
      <c r="C14" s="59">
        <v>4380</v>
      </c>
      <c r="D14" s="59">
        <v>4</v>
      </c>
      <c r="E14" s="59">
        <v>4.5</v>
      </c>
      <c r="F14" s="59"/>
      <c r="H14" s="55"/>
      <c r="I14" s="55" t="s">
        <v>105</v>
      </c>
      <c r="J14" s="66">
        <v>38433000</v>
      </c>
      <c r="K14" s="66">
        <v>119565</v>
      </c>
      <c r="L14" s="66">
        <v>147</v>
      </c>
      <c r="M14" s="64">
        <v>119.5</v>
      </c>
      <c r="N14" s="55"/>
    </row>
    <row r="15" spans="1:17" ht="14" thickBot="1">
      <c r="A15" s="59">
        <v>13</v>
      </c>
      <c r="B15" s="59">
        <v>725000</v>
      </c>
      <c r="C15" s="59">
        <v>2500</v>
      </c>
      <c r="D15" s="59">
        <v>4</v>
      </c>
      <c r="E15" s="59">
        <v>2</v>
      </c>
      <c r="F15" s="59"/>
      <c r="H15" s="55"/>
      <c r="I15" s="67" t="s">
        <v>106</v>
      </c>
      <c r="J15" s="68">
        <v>37</v>
      </c>
      <c r="K15" s="68">
        <v>37</v>
      </c>
      <c r="L15" s="68">
        <v>37</v>
      </c>
      <c r="M15" s="68">
        <v>37</v>
      </c>
      <c r="N15" s="55"/>
    </row>
    <row r="16" spans="1:17">
      <c r="A16" s="59">
        <v>14</v>
      </c>
      <c r="B16" s="59">
        <v>747000</v>
      </c>
      <c r="C16" s="59">
        <v>1950</v>
      </c>
      <c r="D16" s="59">
        <v>3</v>
      </c>
      <c r="E16" s="59">
        <v>2.5</v>
      </c>
      <c r="F16" s="59"/>
      <c r="H16" s="55"/>
      <c r="I16" s="55"/>
      <c r="J16" s="55"/>
      <c r="K16" s="55"/>
      <c r="L16" s="55"/>
      <c r="M16" s="55"/>
      <c r="N16" s="55"/>
      <c r="O16" s="55"/>
      <c r="P16" s="55"/>
      <c r="Q16" s="55"/>
    </row>
    <row r="17" spans="1:17" ht="14" thickBot="1">
      <c r="A17" s="59">
        <v>15</v>
      </c>
      <c r="B17" s="59">
        <v>745000</v>
      </c>
      <c r="C17" s="59">
        <v>1850</v>
      </c>
      <c r="D17" s="59">
        <v>3</v>
      </c>
      <c r="E17" s="59">
        <v>2</v>
      </c>
      <c r="F17" s="59"/>
      <c r="H17" s="55"/>
      <c r="I17" s="69" t="s">
        <v>107</v>
      </c>
      <c r="J17" s="55"/>
      <c r="K17" s="55"/>
      <c r="L17" s="55"/>
      <c r="M17" s="55"/>
      <c r="O17" s="70" t="s">
        <v>108</v>
      </c>
      <c r="P17" s="55"/>
      <c r="Q17" s="55"/>
    </row>
    <row r="18" spans="1:17">
      <c r="A18" s="59">
        <v>16</v>
      </c>
      <c r="B18" s="59">
        <v>785000</v>
      </c>
      <c r="C18" s="59">
        <v>1969</v>
      </c>
      <c r="D18" s="59">
        <v>3</v>
      </c>
      <c r="E18" s="59">
        <v>3</v>
      </c>
      <c r="F18" s="59"/>
      <c r="H18" s="55"/>
      <c r="I18" s="60"/>
      <c r="J18" s="60" t="s">
        <v>66</v>
      </c>
      <c r="K18" s="60" t="s">
        <v>67</v>
      </c>
      <c r="L18" s="60" t="s">
        <v>70</v>
      </c>
      <c r="M18" s="60" t="s">
        <v>69</v>
      </c>
      <c r="N18" s="55"/>
      <c r="O18" s="71" t="s">
        <v>109</v>
      </c>
      <c r="P18" s="55"/>
      <c r="Q18" s="55"/>
    </row>
    <row r="19" spans="1:17" ht="14">
      <c r="A19" s="59">
        <v>17</v>
      </c>
      <c r="B19" s="59">
        <v>799000</v>
      </c>
      <c r="C19" s="59">
        <v>3200</v>
      </c>
      <c r="D19" s="59">
        <v>3</v>
      </c>
      <c r="E19" s="59">
        <v>2.5</v>
      </c>
      <c r="F19" s="59"/>
      <c r="H19" s="55"/>
      <c r="I19" s="55" t="s">
        <v>66</v>
      </c>
      <c r="J19" s="72">
        <v>1</v>
      </c>
      <c r="K19" s="72"/>
      <c r="L19" s="72"/>
      <c r="M19" s="72"/>
      <c r="O19" s="73"/>
      <c r="P19" s="55"/>
      <c r="Q19" s="55"/>
    </row>
    <row r="20" spans="1:17">
      <c r="A20" s="59">
        <v>18</v>
      </c>
      <c r="B20" s="59">
        <v>789000</v>
      </c>
      <c r="C20" s="59">
        <v>2400</v>
      </c>
      <c r="D20" s="59">
        <v>4</v>
      </c>
      <c r="E20" s="59">
        <v>3</v>
      </c>
      <c r="F20" s="59"/>
      <c r="H20" s="55"/>
      <c r="I20" s="55" t="s">
        <v>67</v>
      </c>
      <c r="J20" s="74">
        <v>0.68230011109926147</v>
      </c>
      <c r="K20" s="75">
        <v>1</v>
      </c>
      <c r="L20" s="75"/>
      <c r="M20" s="75"/>
      <c r="O20" s="76">
        <f>CORREL(B3:B39,C3:C39)</f>
        <v>0.68230011109926147</v>
      </c>
      <c r="P20" s="77" t="s">
        <v>110</v>
      </c>
    </row>
    <row r="21" spans="1:17">
      <c r="A21" s="59">
        <v>19</v>
      </c>
      <c r="B21" s="59">
        <v>831000</v>
      </c>
      <c r="C21" s="59">
        <v>3200</v>
      </c>
      <c r="D21" s="59">
        <v>3</v>
      </c>
      <c r="E21" s="59">
        <v>2.5</v>
      </c>
      <c r="F21" s="59"/>
      <c r="H21" s="55"/>
      <c r="I21" s="55" t="s">
        <v>70</v>
      </c>
      <c r="J21" s="72">
        <v>0.50080570239785394</v>
      </c>
      <c r="K21" s="75">
        <v>0.62564002804397778</v>
      </c>
      <c r="L21" s="75">
        <v>1</v>
      </c>
      <c r="M21" s="75"/>
      <c r="O21" s="55"/>
      <c r="P21" s="59"/>
      <c r="Q21" s="55"/>
    </row>
    <row r="22" spans="1:17" ht="14" thickBot="1">
      <c r="A22" s="59">
        <v>20</v>
      </c>
      <c r="B22" s="59">
        <v>849000</v>
      </c>
      <c r="C22" s="59">
        <v>2510</v>
      </c>
      <c r="D22" s="59">
        <v>4</v>
      </c>
      <c r="E22" s="59">
        <v>3</v>
      </c>
      <c r="F22" s="59"/>
      <c r="H22" s="55"/>
      <c r="I22" s="67" t="s">
        <v>69</v>
      </c>
      <c r="J22" s="78">
        <v>0.62979616755569934</v>
      </c>
      <c r="K22" s="79">
        <v>0.69676849782652783</v>
      </c>
      <c r="L22" s="79">
        <v>0.40920951565973868</v>
      </c>
      <c r="M22" s="79">
        <v>1</v>
      </c>
      <c r="O22" s="80" t="s">
        <v>111</v>
      </c>
      <c r="Q22" s="55"/>
    </row>
    <row r="23" spans="1:17">
      <c r="A23" s="59">
        <v>21</v>
      </c>
      <c r="B23" s="59">
        <v>880000</v>
      </c>
      <c r="C23" s="59">
        <v>3550</v>
      </c>
      <c r="D23" s="59">
        <v>4</v>
      </c>
      <c r="E23" s="59">
        <v>3</v>
      </c>
      <c r="F23" s="59"/>
      <c r="H23" s="55"/>
      <c r="I23" s="55"/>
      <c r="J23" s="55"/>
      <c r="K23" s="55"/>
      <c r="L23" s="55"/>
      <c r="M23" s="55"/>
      <c r="N23" s="55"/>
      <c r="O23" s="55"/>
      <c r="P23" s="77" t="s">
        <v>112</v>
      </c>
      <c r="Q23" s="55"/>
    </row>
    <row r="24" spans="1:17">
      <c r="A24" s="59">
        <v>22</v>
      </c>
      <c r="B24" s="59">
        <v>885000</v>
      </c>
      <c r="C24" s="59">
        <v>2300</v>
      </c>
      <c r="D24" s="59">
        <v>4</v>
      </c>
      <c r="E24" s="59">
        <v>3</v>
      </c>
      <c r="F24" s="59"/>
      <c r="H24" s="55"/>
      <c r="I24" s="55"/>
      <c r="J24" s="55"/>
      <c r="K24" s="55"/>
      <c r="L24" s="55" t="s">
        <v>113</v>
      </c>
      <c r="M24" s="55"/>
      <c r="N24" s="55"/>
      <c r="O24" s="55"/>
      <c r="P24" s="59"/>
      <c r="Q24" s="55"/>
    </row>
    <row r="25" spans="1:17">
      <c r="A25" s="59">
        <v>23</v>
      </c>
      <c r="B25" s="59">
        <v>915000</v>
      </c>
      <c r="C25" s="59">
        <v>3200</v>
      </c>
      <c r="D25" s="59">
        <v>4</v>
      </c>
      <c r="E25" s="59">
        <v>3.5</v>
      </c>
      <c r="F25" s="59"/>
      <c r="H25" s="55"/>
      <c r="I25" s="56" t="s">
        <v>64</v>
      </c>
      <c r="J25" s="55"/>
      <c r="K25" s="55"/>
      <c r="L25" s="55"/>
      <c r="M25" s="55"/>
      <c r="N25" s="55"/>
      <c r="O25" s="55"/>
      <c r="P25" s="59"/>
      <c r="Q25" s="55"/>
    </row>
    <row r="26" spans="1:17" ht="14" thickBot="1">
      <c r="A26" s="59">
        <v>24</v>
      </c>
      <c r="B26" s="59">
        <v>939000</v>
      </c>
      <c r="C26" s="59">
        <v>2816</v>
      </c>
      <c r="D26" s="59">
        <v>4</v>
      </c>
      <c r="E26" s="59">
        <v>3.5</v>
      </c>
      <c r="F26" s="59"/>
      <c r="H26" s="55"/>
      <c r="I26" s="55"/>
      <c r="J26" s="55"/>
      <c r="K26" s="55"/>
      <c r="L26" s="55"/>
      <c r="M26" s="55"/>
      <c r="N26" s="55"/>
      <c r="P26" s="54"/>
    </row>
    <row r="27" spans="1:17">
      <c r="A27" s="59">
        <v>25</v>
      </c>
      <c r="B27" s="59">
        <v>959000</v>
      </c>
      <c r="C27" s="59">
        <v>3150</v>
      </c>
      <c r="D27" s="59">
        <v>4</v>
      </c>
      <c r="E27" s="59">
        <v>2.5</v>
      </c>
      <c r="F27" s="59"/>
      <c r="H27" s="55"/>
      <c r="I27" s="81" t="s">
        <v>114</v>
      </c>
      <c r="J27" s="82"/>
      <c r="K27" s="55"/>
      <c r="L27" s="55"/>
      <c r="M27" s="55"/>
      <c r="N27" s="55"/>
      <c r="P27" s="54"/>
    </row>
    <row r="28" spans="1:17">
      <c r="A28" s="59">
        <v>26</v>
      </c>
      <c r="B28" s="59">
        <v>985000</v>
      </c>
      <c r="C28" s="59">
        <v>4162</v>
      </c>
      <c r="D28" s="59">
        <v>4</v>
      </c>
      <c r="E28" s="59">
        <v>3</v>
      </c>
      <c r="F28" s="59"/>
      <c r="H28" s="55"/>
      <c r="I28" s="55" t="s">
        <v>115</v>
      </c>
      <c r="J28" s="72">
        <v>0.72313336021684804</v>
      </c>
      <c r="K28" s="83" t="s">
        <v>116</v>
      </c>
      <c r="L28" s="55"/>
      <c r="M28" s="55"/>
      <c r="N28" s="55"/>
      <c r="O28" s="84" t="s">
        <v>117</v>
      </c>
      <c r="P28" s="85" t="s">
        <v>118</v>
      </c>
      <c r="Q28" s="86" t="e">
        <f>J40/J42</f>
        <v>#DIV/0!</v>
      </c>
    </row>
    <row r="29" spans="1:17" ht="16">
      <c r="A29" s="59">
        <v>27</v>
      </c>
      <c r="B29" s="59">
        <v>1075000</v>
      </c>
      <c r="C29" s="59">
        <v>4371</v>
      </c>
      <c r="D29" s="59">
        <v>4</v>
      </c>
      <c r="E29" s="59">
        <v>4</v>
      </c>
      <c r="F29" s="59"/>
      <c r="H29" s="87">
        <f>J28^2</f>
        <v>0.52292185665850965</v>
      </c>
      <c r="I29" s="55" t="s">
        <v>119</v>
      </c>
      <c r="J29" s="88">
        <v>0.52292185665850965</v>
      </c>
      <c r="K29" s="83" t="s">
        <v>120</v>
      </c>
      <c r="L29" s="55"/>
      <c r="O29" s="89" t="s">
        <v>121</v>
      </c>
      <c r="P29" s="90">
        <f>J40/J41</f>
        <v>0.91666666666666663</v>
      </c>
      <c r="Q29" s="59" t="s">
        <v>110</v>
      </c>
    </row>
    <row r="30" spans="1:17">
      <c r="A30" s="59">
        <v>28</v>
      </c>
      <c r="B30" s="59">
        <v>1295000</v>
      </c>
      <c r="C30" s="59">
        <v>3961</v>
      </c>
      <c r="D30" s="59">
        <v>5</v>
      </c>
      <c r="E30" s="59">
        <v>4.5</v>
      </c>
      <c r="F30" s="59"/>
      <c r="H30" s="55"/>
      <c r="I30" s="55" t="s">
        <v>122</v>
      </c>
      <c r="J30" s="72">
        <v>0.47955111635473802</v>
      </c>
      <c r="K30" s="83" t="s">
        <v>123</v>
      </c>
      <c r="L30" s="55"/>
      <c r="M30" s="55"/>
      <c r="N30" s="55"/>
      <c r="P30" s="55" t="s">
        <v>124</v>
      </c>
    </row>
    <row r="31" spans="1:17">
      <c r="A31" s="59">
        <v>29</v>
      </c>
      <c r="B31" s="59">
        <v>1460000</v>
      </c>
      <c r="C31" s="59">
        <v>3422</v>
      </c>
      <c r="D31" s="59">
        <v>3</v>
      </c>
      <c r="E31" s="59">
        <v>4.5</v>
      </c>
      <c r="F31" s="59"/>
      <c r="I31" s="55" t="s">
        <v>125</v>
      </c>
      <c r="J31" s="88">
        <f>K41^0.5</f>
        <v>3.0506720571047947</v>
      </c>
      <c r="K31" s="83" t="s">
        <v>126</v>
      </c>
      <c r="L31" s="55"/>
      <c r="M31" s="55"/>
      <c r="N31" s="91" t="s">
        <v>127</v>
      </c>
      <c r="P31" s="92" t="s">
        <v>128</v>
      </c>
      <c r="Q31" s="55"/>
    </row>
    <row r="32" spans="1:17" ht="14" thickBot="1">
      <c r="A32" s="59">
        <v>30</v>
      </c>
      <c r="B32" s="59">
        <v>1495000</v>
      </c>
      <c r="C32" s="59">
        <v>3500</v>
      </c>
      <c r="D32" s="59">
        <v>5</v>
      </c>
      <c r="E32" s="59">
        <v>3.5</v>
      </c>
      <c r="F32" s="59"/>
      <c r="H32" s="55"/>
      <c r="I32" s="67" t="s">
        <v>129</v>
      </c>
      <c r="J32" s="59">
        <v>37</v>
      </c>
      <c r="K32" s="83" t="s">
        <v>130</v>
      </c>
      <c r="L32" s="55"/>
      <c r="M32" s="55"/>
      <c r="N32" s="91">
        <f>K41^0.5</f>
        <v>3.0506720571047947</v>
      </c>
      <c r="O32" s="55"/>
      <c r="P32" s="93" t="s">
        <v>131</v>
      </c>
    </row>
    <row r="33" spans="1:17">
      <c r="A33" s="59">
        <v>31</v>
      </c>
      <c r="B33" s="59">
        <v>1499000</v>
      </c>
      <c r="C33" s="59">
        <v>3800</v>
      </c>
      <c r="D33" s="59">
        <v>4</v>
      </c>
      <c r="E33" s="59">
        <v>5.5</v>
      </c>
      <c r="F33" s="59"/>
      <c r="H33" s="55"/>
      <c r="I33" s="55"/>
      <c r="J33" s="55"/>
      <c r="K33" s="55"/>
      <c r="L33" s="55"/>
      <c r="M33" s="55"/>
      <c r="N33" s="55"/>
      <c r="P33" s="57" t="s">
        <v>132</v>
      </c>
      <c r="Q33" s="55"/>
    </row>
    <row r="34" spans="1:17">
      <c r="A34" s="59">
        <v>32</v>
      </c>
      <c r="B34" s="59">
        <v>1600000</v>
      </c>
      <c r="C34" s="59">
        <v>4000</v>
      </c>
      <c r="D34" s="59">
        <v>5</v>
      </c>
      <c r="E34" s="59">
        <v>4</v>
      </c>
      <c r="F34" s="59"/>
      <c r="H34" s="55"/>
      <c r="I34" s="55"/>
      <c r="J34" s="55"/>
      <c r="K34" s="55"/>
      <c r="L34" s="55"/>
      <c r="M34" s="55"/>
      <c r="N34" s="55"/>
      <c r="O34" s="55"/>
      <c r="P34" s="55" t="s">
        <v>133</v>
      </c>
      <c r="Q34" s="55"/>
    </row>
    <row r="35" spans="1:17">
      <c r="A35" s="59">
        <v>33</v>
      </c>
      <c r="B35" s="59">
        <v>1775000</v>
      </c>
      <c r="C35" s="59">
        <v>5250</v>
      </c>
      <c r="D35" s="59">
        <v>6</v>
      </c>
      <c r="E35" s="59">
        <v>3</v>
      </c>
      <c r="F35" s="59"/>
      <c r="H35" s="55"/>
      <c r="I35" s="55"/>
      <c r="J35" s="94" t="s">
        <v>134</v>
      </c>
      <c r="K35" s="83" t="s">
        <v>135</v>
      </c>
      <c r="L35" s="83" t="s">
        <v>136</v>
      </c>
      <c r="M35" s="83"/>
      <c r="N35" s="83"/>
      <c r="O35" s="55"/>
      <c r="Q35" s="55"/>
    </row>
    <row r="36" spans="1:17">
      <c r="A36" s="59">
        <v>34</v>
      </c>
      <c r="B36" s="59">
        <v>1850000</v>
      </c>
      <c r="C36" s="59">
        <v>4200</v>
      </c>
      <c r="D36" s="59">
        <v>5</v>
      </c>
      <c r="E36" s="59">
        <v>4</v>
      </c>
      <c r="F36" s="59"/>
      <c r="H36" s="55"/>
      <c r="J36" s="55"/>
      <c r="K36" s="95" t="s">
        <v>137</v>
      </c>
      <c r="L36" s="95" t="s">
        <v>138</v>
      </c>
      <c r="N36" s="83"/>
      <c r="O36" s="55"/>
      <c r="P36" s="55"/>
      <c r="Q36" s="55"/>
    </row>
    <row r="37" spans="1:17" ht="14" thickBot="1">
      <c r="A37" s="59">
        <v>35</v>
      </c>
      <c r="B37" s="59">
        <v>1950000</v>
      </c>
      <c r="C37" s="59">
        <v>3400</v>
      </c>
      <c r="D37" s="59">
        <v>4</v>
      </c>
      <c r="E37" s="59">
        <v>3</v>
      </c>
      <c r="F37" s="59"/>
      <c r="H37" s="55"/>
      <c r="I37" s="96" t="s">
        <v>139</v>
      </c>
      <c r="J37" s="55"/>
      <c r="K37" s="55"/>
      <c r="L37" s="55" t="s">
        <v>140</v>
      </c>
      <c r="M37" s="97" t="s">
        <v>141</v>
      </c>
      <c r="N37" s="98"/>
      <c r="O37" s="98"/>
      <c r="P37" s="98"/>
      <c r="Q37" s="55"/>
    </row>
    <row r="38" spans="1:17" ht="14" thickBot="1">
      <c r="A38" s="59">
        <v>36</v>
      </c>
      <c r="B38" s="59">
        <v>2151000</v>
      </c>
      <c r="C38" s="59">
        <v>5000</v>
      </c>
      <c r="D38" s="59">
        <v>4</v>
      </c>
      <c r="E38" s="59">
        <v>4</v>
      </c>
      <c r="F38" s="59"/>
      <c r="G38" s="59"/>
      <c r="H38" s="55"/>
      <c r="I38" s="83" t="s">
        <v>142</v>
      </c>
      <c r="J38" s="99" t="s">
        <v>143</v>
      </c>
      <c r="K38" s="60" t="s">
        <v>144</v>
      </c>
      <c r="L38" s="60" t="s">
        <v>145</v>
      </c>
      <c r="M38" s="60" t="s">
        <v>146</v>
      </c>
      <c r="N38" s="60" t="s">
        <v>147</v>
      </c>
      <c r="O38" s="55"/>
      <c r="P38" s="55"/>
      <c r="Q38" s="55"/>
    </row>
    <row r="39" spans="1:17">
      <c r="A39" s="59">
        <v>37</v>
      </c>
      <c r="B39" s="59">
        <v>2650000</v>
      </c>
      <c r="C39" s="59">
        <v>5200</v>
      </c>
      <c r="D39" s="59">
        <v>5</v>
      </c>
      <c r="E39" s="59">
        <v>5.5</v>
      </c>
      <c r="F39" s="59"/>
      <c r="G39" s="66"/>
      <c r="H39" s="100" t="s">
        <v>148</v>
      </c>
      <c r="I39" s="55" t="s">
        <v>149</v>
      </c>
      <c r="J39" s="59">
        <v>3</v>
      </c>
      <c r="K39" s="59">
        <v>4.8666</v>
      </c>
      <c r="L39" s="59">
        <f>K39/J39</f>
        <v>1.6222000000000001</v>
      </c>
      <c r="M39" s="91">
        <f>L39/L40</f>
        <v>12.057163449627245</v>
      </c>
      <c r="N39" s="101">
        <v>1.7287753373915206E-5</v>
      </c>
      <c r="O39" s="91">
        <f>L39/L40</f>
        <v>12.057163449627245</v>
      </c>
      <c r="P39" s="59" t="s">
        <v>110</v>
      </c>
    </row>
    <row r="40" spans="1:17">
      <c r="A40" s="59"/>
      <c r="B40" s="59"/>
      <c r="C40" s="59"/>
      <c r="D40" s="59"/>
      <c r="E40" s="59"/>
      <c r="F40" s="59"/>
      <c r="G40" s="66"/>
      <c r="H40" s="100" t="s">
        <v>154</v>
      </c>
      <c r="I40" s="55" t="s">
        <v>155</v>
      </c>
      <c r="J40" s="59">
        <v>33</v>
      </c>
      <c r="K40" s="59">
        <v>4.4398999999999997</v>
      </c>
      <c r="L40" s="59">
        <f>K40/J40</f>
        <v>0.13454242424242424</v>
      </c>
      <c r="M40" s="59"/>
      <c r="N40" s="59"/>
      <c r="O40" s="55"/>
      <c r="P40" s="83" t="s">
        <v>156</v>
      </c>
    </row>
    <row r="41" spans="1:17" ht="14" thickBot="1">
      <c r="A41" s="102" t="s">
        <v>150</v>
      </c>
      <c r="C41" s="103" t="s">
        <v>151</v>
      </c>
      <c r="D41" s="103" t="s">
        <v>152</v>
      </c>
      <c r="E41" s="103" t="s">
        <v>153</v>
      </c>
      <c r="F41" s="66"/>
      <c r="G41" s="66"/>
      <c r="H41" s="55"/>
      <c r="I41" s="67" t="s">
        <v>158</v>
      </c>
      <c r="J41" s="99">
        <v>36</v>
      </c>
      <c r="K41" s="99">
        <v>9.3065999999999995</v>
      </c>
      <c r="L41" s="105"/>
      <c r="M41" s="105"/>
      <c r="N41" s="105"/>
      <c r="O41" s="55"/>
      <c r="P41" s="83" t="s">
        <v>159</v>
      </c>
    </row>
    <row r="42" spans="1:17" ht="14" thickBot="1">
      <c r="A42" s="59" t="s">
        <v>21</v>
      </c>
      <c r="B42" s="104">
        <f>AVERAGE(B3:B39)</f>
        <v>1038729.7297297297</v>
      </c>
      <c r="C42" s="66" t="s">
        <v>157</v>
      </c>
      <c r="D42" s="66" t="s">
        <v>157</v>
      </c>
      <c r="E42" s="66" t="s">
        <v>157</v>
      </c>
      <c r="F42" s="66"/>
      <c r="G42" s="66"/>
      <c r="H42" s="106"/>
      <c r="I42" s="55"/>
      <c r="J42" s="55"/>
      <c r="K42" s="55"/>
      <c r="L42" s="55"/>
      <c r="M42" s="55"/>
      <c r="N42" s="55"/>
      <c r="O42" s="59"/>
      <c r="P42" s="55" t="s">
        <v>160</v>
      </c>
    </row>
    <row r="43" spans="1:17">
      <c r="A43" s="59" t="s">
        <v>22</v>
      </c>
      <c r="B43" s="66">
        <f>MEDIAN(B2:B39)</f>
        <v>831000</v>
      </c>
      <c r="C43" s="66" t="s">
        <v>157</v>
      </c>
      <c r="D43" s="66" t="s">
        <v>157</v>
      </c>
      <c r="E43" s="66" t="s">
        <v>157</v>
      </c>
      <c r="F43" s="66"/>
      <c r="G43" s="66"/>
      <c r="H43" s="106" t="s">
        <v>162</v>
      </c>
      <c r="I43" s="60"/>
      <c r="J43" s="60" t="s">
        <v>163</v>
      </c>
      <c r="K43" s="60" t="s">
        <v>76</v>
      </c>
      <c r="L43" s="107" t="s">
        <v>164</v>
      </c>
      <c r="M43" s="60" t="s">
        <v>165</v>
      </c>
      <c r="N43" s="59" t="s">
        <v>110</v>
      </c>
      <c r="O43" s="54" t="s">
        <v>166</v>
      </c>
      <c r="P43" s="57" t="s">
        <v>167</v>
      </c>
    </row>
    <row r="44" spans="1:17">
      <c r="A44" s="59" t="s">
        <v>161</v>
      </c>
      <c r="B44" s="66">
        <f>STDEV(B2:B39)</f>
        <v>508445.70608476578</v>
      </c>
      <c r="C44" s="66" t="s">
        <v>157</v>
      </c>
      <c r="D44" s="66" t="s">
        <v>157</v>
      </c>
      <c r="E44" s="66" t="s">
        <v>157</v>
      </c>
      <c r="F44" s="66"/>
      <c r="H44" s="66">
        <v>1</v>
      </c>
      <c r="I44" s="55" t="s">
        <v>168</v>
      </c>
      <c r="J44" s="108">
        <v>-506429.91735091602</v>
      </c>
      <c r="K44" s="108">
        <v>346017.27978272608</v>
      </c>
      <c r="L44" s="109">
        <f>J44/K44</f>
        <v>-1.4635971870217508</v>
      </c>
      <c r="M44" s="110">
        <v>0.15276508911523534</v>
      </c>
      <c r="N44" s="111">
        <f>J44/K44</f>
        <v>-1.4635971870217508</v>
      </c>
      <c r="O44" s="112"/>
    </row>
    <row r="45" spans="1:17">
      <c r="A45" s="59" t="s">
        <v>24</v>
      </c>
      <c r="B45" s="64">
        <f>SKEW(B2:B39)</f>
        <v>1.5216045439271457</v>
      </c>
      <c r="C45" s="66" t="s">
        <v>157</v>
      </c>
      <c r="D45" s="66" t="s">
        <v>157</v>
      </c>
      <c r="E45" s="66" t="s">
        <v>157</v>
      </c>
      <c r="F45" s="66"/>
      <c r="G45" s="113"/>
      <c r="H45" s="113">
        <v>3000</v>
      </c>
      <c r="I45" s="55" t="s">
        <v>67</v>
      </c>
      <c r="J45" s="110">
        <v>196.10027180799634</v>
      </c>
      <c r="K45" s="110">
        <v>100.26403126339063</v>
      </c>
      <c r="L45" s="114">
        <f>J45/K45</f>
        <v>1.955838692470351</v>
      </c>
      <c r="M45" s="110">
        <v>5.8993846767492746E-2</v>
      </c>
      <c r="N45" s="111">
        <f>J45/K45</f>
        <v>1.955838692470351</v>
      </c>
      <c r="O45" s="54">
        <f>M45/2</f>
        <v>2.9496923383746373E-2</v>
      </c>
      <c r="P45" s="56" t="s">
        <v>169</v>
      </c>
    </row>
    <row r="46" spans="1:17">
      <c r="A46" s="59" t="s">
        <v>25</v>
      </c>
      <c r="B46" s="64">
        <f>KURT(B2:B39)</f>
        <v>1.7703990433661509</v>
      </c>
      <c r="C46" s="66" t="s">
        <v>157</v>
      </c>
      <c r="D46" s="66" t="s">
        <v>157</v>
      </c>
      <c r="E46" s="66" t="s">
        <v>157</v>
      </c>
      <c r="F46" s="66"/>
      <c r="G46" s="113"/>
      <c r="H46" s="113">
        <v>3</v>
      </c>
      <c r="I46" s="55" t="s">
        <v>70</v>
      </c>
      <c r="J46" s="110">
        <v>89904.940086472649</v>
      </c>
      <c r="K46" s="110">
        <v>102787.97311597659</v>
      </c>
      <c r="L46" s="114">
        <f>J46/K46</f>
        <v>0.8746640035895259</v>
      </c>
      <c r="M46" s="110">
        <v>0.38807830160120604</v>
      </c>
      <c r="N46" s="111">
        <f>J46/K46</f>
        <v>0.8746640035895259</v>
      </c>
      <c r="O46" s="54">
        <f>M46/2</f>
        <v>0.19403915080060302</v>
      </c>
      <c r="P46" s="57" t="s">
        <v>170</v>
      </c>
    </row>
    <row r="47" spans="1:17" ht="14" thickBot="1">
      <c r="A47" s="59" t="s">
        <v>23</v>
      </c>
      <c r="B47" s="66" t="e">
        <f>MODE(B2:B39)</f>
        <v>#N/A</v>
      </c>
      <c r="C47" s="66" t="s">
        <v>157</v>
      </c>
      <c r="D47" s="66" t="s">
        <v>157</v>
      </c>
      <c r="E47" s="66" t="s">
        <v>157</v>
      </c>
      <c r="F47" s="66"/>
      <c r="G47" s="113"/>
      <c r="H47" s="113">
        <v>3</v>
      </c>
      <c r="I47" s="67" t="s">
        <v>69</v>
      </c>
      <c r="J47" s="115">
        <v>171616.33264058016</v>
      </c>
      <c r="K47" s="115">
        <v>93786.926566679307</v>
      </c>
      <c r="L47" s="114">
        <f>J47/K47</f>
        <v>1.8298534659685943</v>
      </c>
      <c r="M47" s="115">
        <v>7.6318283314654942E-2</v>
      </c>
      <c r="N47" s="111">
        <f>J47/K47</f>
        <v>1.8298534659685943</v>
      </c>
      <c r="O47" s="54">
        <f>M47/2</f>
        <v>3.8159141657327471E-2</v>
      </c>
      <c r="P47" s="57" t="s">
        <v>171</v>
      </c>
    </row>
    <row r="48" spans="1:17">
      <c r="A48" s="59"/>
      <c r="B48" s="66"/>
      <c r="C48" s="59"/>
      <c r="D48" s="59"/>
      <c r="E48" s="59"/>
      <c r="F48" s="59"/>
      <c r="H48" s="113"/>
      <c r="I48" s="55"/>
      <c r="J48" s="55"/>
      <c r="K48" s="55"/>
      <c r="L48" s="116" t="s">
        <v>173</v>
      </c>
      <c r="M48" s="55"/>
      <c r="N48" s="55"/>
      <c r="O48" s="59"/>
      <c r="P48" s="57" t="s">
        <v>174</v>
      </c>
      <c r="Q48" s="55"/>
    </row>
    <row r="49" spans="1:17">
      <c r="A49" s="102" t="s">
        <v>172</v>
      </c>
      <c r="G49" s="66"/>
      <c r="H49" s="117">
        <f>J44+J45*H45+J46*H46+J47*H47</f>
        <v>866434.7162542314</v>
      </c>
      <c r="I49" s="55" t="s">
        <v>175</v>
      </c>
      <c r="J49" s="55"/>
      <c r="K49" s="55"/>
      <c r="L49" s="83" t="s">
        <v>176</v>
      </c>
      <c r="M49" s="55"/>
      <c r="N49" s="55"/>
      <c r="O49" s="55"/>
      <c r="P49" s="55"/>
      <c r="Q49" s="55"/>
    </row>
    <row r="50" spans="1:17">
      <c r="B50" s="103" t="s">
        <v>151</v>
      </c>
      <c r="C50" s="103" t="s">
        <v>152</v>
      </c>
      <c r="D50" s="103" t="s">
        <v>153</v>
      </c>
      <c r="E50" s="59"/>
      <c r="F50" s="59"/>
      <c r="G50" s="59"/>
      <c r="H50" s="118">
        <f>SUMPRODUCT(H44:H47,J44:J47)</f>
        <v>866434.7162542314</v>
      </c>
      <c r="I50" s="55" t="s">
        <v>178</v>
      </c>
      <c r="J50" s="55"/>
      <c r="K50" s="55"/>
      <c r="M50" s="83" t="s">
        <v>179</v>
      </c>
      <c r="N50" s="55"/>
      <c r="O50" s="55"/>
      <c r="P50" s="55"/>
      <c r="Q50" s="55"/>
    </row>
    <row r="51" spans="1:17">
      <c r="A51" s="54" t="s">
        <v>177</v>
      </c>
      <c r="B51" s="76">
        <f>CORREL($B$3:$B$39,C3:C39)</f>
        <v>0.68230011109926147</v>
      </c>
      <c r="C51" s="76">
        <f>CORREL($B$3:$B$39,D3:D39)</f>
        <v>0.50080570239785394</v>
      </c>
      <c r="D51" s="76">
        <f>CORREL($B$3:$B$39,E3:E39)</f>
        <v>0.62979616755569934</v>
      </c>
      <c r="E51" s="59"/>
      <c r="F51" s="59"/>
      <c r="I51" s="54" t="s">
        <v>182</v>
      </c>
      <c r="J51" s="57" t="s">
        <v>183</v>
      </c>
    </row>
    <row r="52" spans="1:17">
      <c r="A52" s="59" t="s">
        <v>180</v>
      </c>
      <c r="B52" s="54">
        <f>INTERCEPT(B3:B39,C3:C39)</f>
        <v>-87534.80127699743</v>
      </c>
      <c r="C52" s="59" t="s">
        <v>157</v>
      </c>
      <c r="D52" s="59" t="s">
        <v>157</v>
      </c>
      <c r="E52" s="59" t="s">
        <v>181</v>
      </c>
      <c r="F52" s="59"/>
      <c r="K52" s="57">
        <v>3000</v>
      </c>
      <c r="L52" s="54">
        <v>3</v>
      </c>
      <c r="M52" s="54">
        <v>3</v>
      </c>
    </row>
    <row r="53" spans="1:17">
      <c r="A53" s="59" t="s">
        <v>184</v>
      </c>
      <c r="B53" s="54">
        <f>SLOPE(B3:B39,C3:C39)</f>
        <v>348.5283121921039</v>
      </c>
      <c r="C53" s="59" t="s">
        <v>157</v>
      </c>
      <c r="D53" s="59" t="s">
        <v>157</v>
      </c>
      <c r="E53" s="59" t="s">
        <v>181</v>
      </c>
      <c r="L53" s="54"/>
      <c r="M53" s="54"/>
    </row>
    <row r="54" spans="1:17">
      <c r="A54" s="59" t="s">
        <v>185</v>
      </c>
      <c r="B54" s="54">
        <f>RSQ(B3:B39,C3:C39)</f>
        <v>0.46553344160606441</v>
      </c>
      <c r="C54" s="59" t="s">
        <v>157</v>
      </c>
      <c r="D54" s="59" t="s">
        <v>157</v>
      </c>
      <c r="E54" s="59" t="s">
        <v>181</v>
      </c>
    </row>
    <row r="55" spans="1:17">
      <c r="I55" s="119"/>
    </row>
    <row r="57" spans="1:17">
      <c r="A57" s="54" t="s">
        <v>186</v>
      </c>
    </row>
    <row r="58" spans="1:17">
      <c r="A58" s="54" t="s">
        <v>187</v>
      </c>
    </row>
    <row r="59" spans="1:17">
      <c r="A59" s="54" t="s">
        <v>188</v>
      </c>
    </row>
    <row r="60" spans="1:17">
      <c r="A60" s="54" t="s">
        <v>189</v>
      </c>
    </row>
    <row r="61" spans="1:17">
      <c r="A61" s="54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"/>
  <sheetViews>
    <sheetView workbookViewId="0">
      <selection activeCell="G36" sqref="G36"/>
    </sheetView>
  </sheetViews>
  <sheetFormatPr baseColWidth="10" defaultRowHeight="13"/>
  <cols>
    <col min="1" max="3" width="10.83203125" style="6"/>
    <col min="4" max="7" width="11.1640625" style="234" bestFit="1" customWidth="1"/>
    <col min="8" max="8" width="12.1640625" style="234" bestFit="1" customWidth="1"/>
    <col min="9" max="9" width="12.1640625" style="165" bestFit="1" customWidth="1"/>
    <col min="10" max="10" width="24.5" style="165" customWidth="1"/>
    <col min="11" max="12" width="13.6640625" style="165" bestFit="1" customWidth="1"/>
    <col min="13" max="13" width="12.1640625" style="165" bestFit="1" customWidth="1"/>
    <col min="14" max="14" width="16.33203125" style="168" customWidth="1"/>
  </cols>
  <sheetData>
    <row r="1" spans="1:14" s="44" customFormat="1" ht="14" thickBot="1">
      <c r="A1" s="238" t="s">
        <v>0</v>
      </c>
      <c r="B1" s="238" t="s">
        <v>1</v>
      </c>
      <c r="C1" s="238" t="s">
        <v>2</v>
      </c>
      <c r="D1" s="239" t="s">
        <v>3</v>
      </c>
      <c r="E1" s="239" t="s">
        <v>4</v>
      </c>
      <c r="F1" s="239" t="s">
        <v>5</v>
      </c>
      <c r="G1" s="239" t="s">
        <v>6</v>
      </c>
      <c r="H1" s="239" t="s">
        <v>7</v>
      </c>
      <c r="I1" s="240" t="s">
        <v>8</v>
      </c>
      <c r="J1" s="240" t="s">
        <v>9</v>
      </c>
      <c r="K1" s="240" t="s">
        <v>10</v>
      </c>
      <c r="L1" s="240" t="s">
        <v>11</v>
      </c>
      <c r="M1" s="240" t="s">
        <v>12</v>
      </c>
      <c r="N1" s="241" t="s">
        <v>15</v>
      </c>
    </row>
    <row r="2" spans="1:14">
      <c r="A2" s="6" t="s">
        <v>13</v>
      </c>
      <c r="B2" s="6" t="s">
        <v>14</v>
      </c>
      <c r="C2" s="237">
        <v>1800</v>
      </c>
      <c r="D2" s="234">
        <v>0</v>
      </c>
      <c r="E2" s="234">
        <v>0</v>
      </c>
      <c r="F2" s="234">
        <v>0</v>
      </c>
      <c r="G2" s="234">
        <v>0</v>
      </c>
      <c r="H2" s="234">
        <v>0</v>
      </c>
      <c r="I2" s="165">
        <v>0</v>
      </c>
      <c r="J2" s="165">
        <v>0</v>
      </c>
      <c r="K2" s="165">
        <v>0</v>
      </c>
      <c r="L2" s="165">
        <v>97</v>
      </c>
      <c r="M2" s="165">
        <v>5556</v>
      </c>
      <c r="N2" s="168">
        <f>SUM(D2:M2)</f>
        <v>5653</v>
      </c>
    </row>
    <row r="3" spans="1:14">
      <c r="A3" s="6" t="s">
        <v>13</v>
      </c>
      <c r="B3" s="6" t="s">
        <v>14</v>
      </c>
      <c r="C3" s="237">
        <v>1810</v>
      </c>
      <c r="D3" s="234">
        <v>0</v>
      </c>
      <c r="E3" s="234">
        <v>0</v>
      </c>
      <c r="F3" s="234">
        <v>0</v>
      </c>
      <c r="G3" s="234">
        <v>0</v>
      </c>
      <c r="H3" s="234">
        <v>0</v>
      </c>
      <c r="I3" s="165">
        <v>0</v>
      </c>
      <c r="J3" s="165">
        <v>0</v>
      </c>
      <c r="K3" s="165">
        <v>0</v>
      </c>
      <c r="L3" s="165">
        <v>128</v>
      </c>
      <c r="M3" s="165">
        <v>5833</v>
      </c>
      <c r="N3" s="168">
        <f t="shared" ref="N3:N66" si="0">SUM(D3:M3)</f>
        <v>5961</v>
      </c>
    </row>
    <row r="4" spans="1:14">
      <c r="A4" s="6" t="s">
        <v>13</v>
      </c>
      <c r="B4" s="6" t="s">
        <v>14</v>
      </c>
      <c r="C4" s="237">
        <v>1820</v>
      </c>
      <c r="D4" s="234">
        <v>0</v>
      </c>
      <c r="E4" s="234">
        <v>0</v>
      </c>
      <c r="F4" s="234">
        <v>0</v>
      </c>
      <c r="G4" s="234">
        <v>0</v>
      </c>
      <c r="H4" s="234">
        <v>0</v>
      </c>
      <c r="I4" s="165">
        <v>0</v>
      </c>
      <c r="J4" s="165">
        <v>0</v>
      </c>
      <c r="K4" s="165">
        <v>0</v>
      </c>
      <c r="L4" s="165">
        <v>153</v>
      </c>
      <c r="M4" s="165">
        <v>6111</v>
      </c>
      <c r="N4" s="168">
        <f t="shared" si="0"/>
        <v>6264</v>
      </c>
    </row>
    <row r="5" spans="1:14">
      <c r="A5" s="6" t="s">
        <v>13</v>
      </c>
      <c r="B5" s="6" t="s">
        <v>14</v>
      </c>
      <c r="C5" s="237">
        <v>1830</v>
      </c>
      <c r="D5" s="234">
        <v>0</v>
      </c>
      <c r="E5" s="234">
        <v>0</v>
      </c>
      <c r="F5" s="234">
        <v>0</v>
      </c>
      <c r="G5" s="234">
        <v>0</v>
      </c>
      <c r="H5" s="234">
        <v>0</v>
      </c>
      <c r="I5" s="165">
        <v>0</v>
      </c>
      <c r="J5" s="165">
        <v>0</v>
      </c>
      <c r="K5" s="165">
        <v>0</v>
      </c>
      <c r="L5" s="165">
        <v>264</v>
      </c>
      <c r="M5" s="165">
        <v>6389</v>
      </c>
      <c r="N5" s="168">
        <f t="shared" si="0"/>
        <v>6653</v>
      </c>
    </row>
    <row r="6" spans="1:14">
      <c r="A6" s="6" t="s">
        <v>13</v>
      </c>
      <c r="B6" s="6" t="s">
        <v>14</v>
      </c>
      <c r="C6" s="237">
        <v>1840</v>
      </c>
      <c r="D6" s="234">
        <v>0</v>
      </c>
      <c r="E6" s="234">
        <v>0</v>
      </c>
      <c r="F6" s="234">
        <v>0</v>
      </c>
      <c r="G6" s="234">
        <v>0</v>
      </c>
      <c r="H6" s="234">
        <v>0</v>
      </c>
      <c r="I6" s="165">
        <v>0</v>
      </c>
      <c r="J6" s="165">
        <v>0</v>
      </c>
      <c r="K6" s="165">
        <v>0</v>
      </c>
      <c r="L6" s="165">
        <v>356</v>
      </c>
      <c r="M6" s="165">
        <v>6944</v>
      </c>
      <c r="N6" s="168">
        <f t="shared" si="0"/>
        <v>7300</v>
      </c>
    </row>
    <row r="7" spans="1:14">
      <c r="A7" s="6" t="s">
        <v>13</v>
      </c>
      <c r="B7" s="6" t="s">
        <v>14</v>
      </c>
      <c r="C7" s="237">
        <v>1850</v>
      </c>
      <c r="D7" s="234">
        <v>0</v>
      </c>
      <c r="E7" s="234">
        <v>0</v>
      </c>
      <c r="F7" s="234">
        <v>0</v>
      </c>
      <c r="G7" s="234">
        <v>0</v>
      </c>
      <c r="H7" s="234">
        <v>0</v>
      </c>
      <c r="I7" s="165">
        <v>0</v>
      </c>
      <c r="J7" s="165">
        <v>0</v>
      </c>
      <c r="K7" s="165">
        <v>0</v>
      </c>
      <c r="L7" s="165">
        <v>569</v>
      </c>
      <c r="M7" s="165">
        <v>7222</v>
      </c>
      <c r="N7" s="168">
        <f t="shared" si="0"/>
        <v>7791</v>
      </c>
    </row>
    <row r="8" spans="1:14">
      <c r="A8" s="6" t="s">
        <v>13</v>
      </c>
      <c r="B8" s="6" t="s">
        <v>14</v>
      </c>
      <c r="C8" s="237">
        <v>1860</v>
      </c>
      <c r="D8" s="234">
        <v>0</v>
      </c>
      <c r="E8" s="234">
        <v>0</v>
      </c>
      <c r="F8" s="234">
        <v>0</v>
      </c>
      <c r="G8" s="234">
        <v>0</v>
      </c>
      <c r="H8" s="234">
        <v>0</v>
      </c>
      <c r="I8" s="165">
        <v>0</v>
      </c>
      <c r="J8" s="165">
        <v>0</v>
      </c>
      <c r="K8" s="165">
        <v>0</v>
      </c>
      <c r="L8" s="165">
        <v>1061</v>
      </c>
      <c r="M8" s="165">
        <v>6944</v>
      </c>
      <c r="N8" s="168">
        <f t="shared" si="0"/>
        <v>8005</v>
      </c>
    </row>
    <row r="9" spans="1:14">
      <c r="A9" s="6" t="s">
        <v>13</v>
      </c>
      <c r="B9" s="6" t="s">
        <v>14</v>
      </c>
      <c r="C9" s="237">
        <v>1870</v>
      </c>
      <c r="D9" s="234">
        <v>0</v>
      </c>
      <c r="E9" s="234">
        <v>0</v>
      </c>
      <c r="F9" s="234">
        <v>0</v>
      </c>
      <c r="G9" s="234">
        <v>0</v>
      </c>
      <c r="H9" s="234">
        <v>0</v>
      </c>
      <c r="I9" s="165">
        <v>0</v>
      </c>
      <c r="J9" s="165">
        <v>0</v>
      </c>
      <c r="K9" s="165">
        <v>6</v>
      </c>
      <c r="L9" s="165">
        <v>1642</v>
      </c>
      <c r="M9" s="165">
        <v>6944</v>
      </c>
      <c r="N9" s="168">
        <f t="shared" si="0"/>
        <v>8592</v>
      </c>
    </row>
    <row r="10" spans="1:14">
      <c r="A10" s="6" t="s">
        <v>13</v>
      </c>
      <c r="B10" s="6" t="s">
        <v>14</v>
      </c>
      <c r="C10" s="237">
        <v>1880</v>
      </c>
      <c r="D10" s="234">
        <v>0</v>
      </c>
      <c r="E10" s="234">
        <v>0</v>
      </c>
      <c r="F10" s="234">
        <v>0</v>
      </c>
      <c r="G10" s="234">
        <v>0</v>
      </c>
      <c r="H10" s="234">
        <v>0</v>
      </c>
      <c r="I10" s="165">
        <v>0</v>
      </c>
      <c r="J10" s="165">
        <v>0</v>
      </c>
      <c r="K10" s="165">
        <v>33</v>
      </c>
      <c r="L10" s="165">
        <v>2542</v>
      </c>
      <c r="M10" s="165">
        <v>6944</v>
      </c>
      <c r="N10" s="168">
        <f t="shared" si="0"/>
        <v>9519</v>
      </c>
    </row>
    <row r="11" spans="1:14">
      <c r="A11" s="6" t="s">
        <v>13</v>
      </c>
      <c r="B11" s="6" t="s">
        <v>14</v>
      </c>
      <c r="C11" s="237">
        <v>1890</v>
      </c>
      <c r="D11" s="234">
        <v>0</v>
      </c>
      <c r="E11" s="234">
        <v>0</v>
      </c>
      <c r="F11" s="234">
        <v>0</v>
      </c>
      <c r="G11" s="234">
        <v>0</v>
      </c>
      <c r="H11" s="234">
        <v>38.888890000000004</v>
      </c>
      <c r="I11" s="165">
        <v>0</v>
      </c>
      <c r="J11" s="165">
        <v>33</v>
      </c>
      <c r="K11" s="165">
        <v>89</v>
      </c>
      <c r="L11" s="165">
        <v>3856</v>
      </c>
      <c r="M11" s="165">
        <v>6667</v>
      </c>
      <c r="N11" s="168">
        <f t="shared" si="0"/>
        <v>10683.88889</v>
      </c>
    </row>
    <row r="12" spans="1:14">
      <c r="A12" s="6" t="s">
        <v>13</v>
      </c>
      <c r="B12" s="6" t="s">
        <v>14</v>
      </c>
      <c r="C12" s="237">
        <v>1900</v>
      </c>
      <c r="D12" s="234">
        <v>0</v>
      </c>
      <c r="E12" s="234">
        <v>0</v>
      </c>
      <c r="F12" s="234">
        <v>0</v>
      </c>
      <c r="G12" s="234">
        <v>0</v>
      </c>
      <c r="H12" s="234">
        <v>47.22222</v>
      </c>
      <c r="I12" s="165">
        <v>0</v>
      </c>
      <c r="J12" s="165">
        <v>64</v>
      </c>
      <c r="K12" s="165">
        <v>181</v>
      </c>
      <c r="L12" s="165">
        <v>5728</v>
      </c>
      <c r="M12" s="165">
        <v>6111</v>
      </c>
      <c r="N12" s="168">
        <f t="shared" si="0"/>
        <v>12131.22222</v>
      </c>
    </row>
    <row r="13" spans="1:14">
      <c r="A13" s="6" t="s">
        <v>13</v>
      </c>
      <c r="B13" s="6" t="s">
        <v>14</v>
      </c>
      <c r="C13" s="237">
        <v>1910</v>
      </c>
      <c r="D13" s="234">
        <v>0</v>
      </c>
      <c r="E13" s="234">
        <v>0</v>
      </c>
      <c r="F13" s="234">
        <v>0</v>
      </c>
      <c r="G13" s="234">
        <v>0</v>
      </c>
      <c r="H13" s="234">
        <v>91.666663999999997</v>
      </c>
      <c r="I13" s="165">
        <v>0</v>
      </c>
      <c r="J13" s="165">
        <v>142</v>
      </c>
      <c r="K13" s="165">
        <v>397</v>
      </c>
      <c r="L13" s="165">
        <v>8656</v>
      </c>
      <c r="M13" s="165">
        <v>6389</v>
      </c>
      <c r="N13" s="168">
        <f t="shared" si="0"/>
        <v>15675.666664</v>
      </c>
    </row>
    <row r="14" spans="1:14">
      <c r="A14" s="6" t="s">
        <v>13</v>
      </c>
      <c r="B14" s="6" t="s">
        <v>14</v>
      </c>
      <c r="C14" s="237">
        <v>1920</v>
      </c>
      <c r="D14" s="234">
        <v>0</v>
      </c>
      <c r="E14" s="234">
        <v>0</v>
      </c>
      <c r="F14" s="234">
        <v>0</v>
      </c>
      <c r="G14" s="234">
        <v>0</v>
      </c>
      <c r="H14" s="234">
        <v>177.77777</v>
      </c>
      <c r="I14" s="165">
        <v>0</v>
      </c>
      <c r="J14" s="165">
        <v>233</v>
      </c>
      <c r="K14" s="165">
        <v>889</v>
      </c>
      <c r="L14" s="165">
        <v>9833</v>
      </c>
      <c r="M14" s="165">
        <v>6944</v>
      </c>
      <c r="N14" s="168">
        <f t="shared" si="0"/>
        <v>18076.777770000001</v>
      </c>
    </row>
    <row r="15" spans="1:14">
      <c r="A15" s="6" t="s">
        <v>13</v>
      </c>
      <c r="B15" s="6" t="s">
        <v>14</v>
      </c>
      <c r="C15" s="237">
        <v>1930</v>
      </c>
      <c r="D15" s="234">
        <v>0</v>
      </c>
      <c r="E15" s="234">
        <v>0</v>
      </c>
      <c r="F15" s="234">
        <v>0</v>
      </c>
      <c r="G15" s="234">
        <v>0</v>
      </c>
      <c r="H15" s="234">
        <v>363.88889999999998</v>
      </c>
      <c r="I15" s="165">
        <v>0</v>
      </c>
      <c r="J15" s="165">
        <v>603</v>
      </c>
      <c r="K15" s="165">
        <v>1756</v>
      </c>
      <c r="L15" s="165">
        <v>10125</v>
      </c>
      <c r="M15" s="165">
        <v>7222</v>
      </c>
      <c r="N15" s="168">
        <f t="shared" si="0"/>
        <v>20069.888899999998</v>
      </c>
    </row>
    <row r="16" spans="1:14">
      <c r="A16" s="6" t="s">
        <v>13</v>
      </c>
      <c r="B16" s="6" t="s">
        <v>14</v>
      </c>
      <c r="C16" s="237">
        <v>1940</v>
      </c>
      <c r="D16" s="234">
        <v>0</v>
      </c>
      <c r="E16" s="234">
        <v>0</v>
      </c>
      <c r="F16" s="234">
        <v>0</v>
      </c>
      <c r="G16" s="234">
        <v>0</v>
      </c>
      <c r="H16" s="234">
        <v>533.33330000000001</v>
      </c>
      <c r="I16" s="165">
        <v>0</v>
      </c>
      <c r="J16" s="165">
        <v>875</v>
      </c>
      <c r="K16" s="165">
        <v>2653</v>
      </c>
      <c r="L16" s="165">
        <v>11586</v>
      </c>
      <c r="M16" s="165">
        <v>7222</v>
      </c>
      <c r="N16" s="168">
        <f t="shared" si="0"/>
        <v>22869.333299999998</v>
      </c>
    </row>
    <row r="17" spans="1:14">
      <c r="A17" s="6" t="s">
        <v>13</v>
      </c>
      <c r="B17" s="6" t="s">
        <v>14</v>
      </c>
      <c r="C17" s="237">
        <v>1950</v>
      </c>
      <c r="D17" s="234">
        <v>0</v>
      </c>
      <c r="E17" s="234">
        <v>0</v>
      </c>
      <c r="F17" s="234">
        <v>0</v>
      </c>
      <c r="G17" s="234">
        <v>0</v>
      </c>
      <c r="H17" s="234">
        <v>925</v>
      </c>
      <c r="I17" s="165">
        <v>0</v>
      </c>
      <c r="J17" s="165">
        <v>2092</v>
      </c>
      <c r="K17" s="165">
        <v>5444</v>
      </c>
      <c r="L17" s="165">
        <v>12603</v>
      </c>
      <c r="M17" s="165">
        <v>7500</v>
      </c>
      <c r="N17" s="168">
        <f t="shared" si="0"/>
        <v>28564</v>
      </c>
    </row>
    <row r="18" spans="1:14">
      <c r="A18" s="6" t="s">
        <v>13</v>
      </c>
      <c r="B18" s="6" t="s">
        <v>14</v>
      </c>
      <c r="C18" s="237">
        <v>1960</v>
      </c>
      <c r="D18" s="234">
        <v>0</v>
      </c>
      <c r="E18" s="234">
        <v>0</v>
      </c>
      <c r="F18" s="234">
        <v>0</v>
      </c>
      <c r="G18" s="234">
        <v>0</v>
      </c>
      <c r="H18" s="234">
        <v>1913.8888999999999</v>
      </c>
      <c r="I18" s="165">
        <v>0</v>
      </c>
      <c r="J18" s="165">
        <v>4472</v>
      </c>
      <c r="K18" s="165">
        <v>11097</v>
      </c>
      <c r="L18" s="165">
        <v>15442</v>
      </c>
      <c r="M18" s="165">
        <v>8889</v>
      </c>
      <c r="N18" s="168">
        <f t="shared" si="0"/>
        <v>41813.888899999998</v>
      </c>
    </row>
    <row r="19" spans="1:14">
      <c r="A19" s="6" t="s">
        <v>13</v>
      </c>
      <c r="B19" s="6" t="s">
        <v>14</v>
      </c>
      <c r="C19" s="237">
        <v>1965</v>
      </c>
      <c r="D19" s="234">
        <v>55.949084999999997</v>
      </c>
      <c r="E19" s="234">
        <v>9.0298610000000004</v>
      </c>
      <c r="F19" s="234">
        <v>0</v>
      </c>
      <c r="G19" s="234">
        <v>0</v>
      </c>
      <c r="H19" s="234">
        <v>2729.8865000000001</v>
      </c>
      <c r="I19" s="165">
        <v>72.469345000000004</v>
      </c>
      <c r="J19" s="165">
        <v>6303.8266999999996</v>
      </c>
      <c r="K19" s="165">
        <v>17996.53</v>
      </c>
      <c r="L19" s="165">
        <v>16140.178</v>
      </c>
      <c r="M19" s="165">
        <v>9162</v>
      </c>
      <c r="N19" s="168">
        <f t="shared" si="0"/>
        <v>52469.869490999998</v>
      </c>
    </row>
    <row r="20" spans="1:14">
      <c r="A20" s="6" t="s">
        <v>13</v>
      </c>
      <c r="B20" s="6" t="s">
        <v>14</v>
      </c>
      <c r="C20" s="237">
        <v>1966</v>
      </c>
      <c r="D20" s="234">
        <v>61.737606</v>
      </c>
      <c r="E20" s="234">
        <v>9.2098440000000004</v>
      </c>
      <c r="F20" s="234">
        <v>0</v>
      </c>
      <c r="G20" s="234">
        <v>0</v>
      </c>
      <c r="H20" s="234">
        <v>2909.136</v>
      </c>
      <c r="I20" s="165">
        <v>97.704970000000003</v>
      </c>
      <c r="J20" s="165">
        <v>6868.8227999999999</v>
      </c>
      <c r="K20" s="165">
        <v>19352.655999999999</v>
      </c>
      <c r="L20" s="165">
        <v>16324.093999999999</v>
      </c>
      <c r="M20" s="165">
        <v>9218</v>
      </c>
      <c r="N20" s="168">
        <f t="shared" si="0"/>
        <v>54841.361219999999</v>
      </c>
    </row>
    <row r="21" spans="1:14">
      <c r="A21" s="6" t="s">
        <v>13</v>
      </c>
      <c r="B21" s="6" t="s">
        <v>14</v>
      </c>
      <c r="C21" s="237">
        <v>1967</v>
      </c>
      <c r="D21" s="234">
        <v>62.353380000000001</v>
      </c>
      <c r="E21" s="234">
        <v>9.3837159999999997</v>
      </c>
      <c r="F21" s="234">
        <v>0</v>
      </c>
      <c r="G21" s="234">
        <v>0</v>
      </c>
      <c r="H21" s="234">
        <v>2973.9692</v>
      </c>
      <c r="I21" s="165">
        <v>116.35517</v>
      </c>
      <c r="J21" s="165">
        <v>7374.067</v>
      </c>
      <c r="K21" s="165">
        <v>20744.310000000001</v>
      </c>
      <c r="L21" s="165">
        <v>16060.81</v>
      </c>
      <c r="M21" s="165">
        <v>9274</v>
      </c>
      <c r="N21" s="168">
        <f t="shared" si="0"/>
        <v>56615.248465999997</v>
      </c>
    </row>
    <row r="22" spans="1:14">
      <c r="A22" s="6" t="s">
        <v>13</v>
      </c>
      <c r="B22" s="6" t="s">
        <v>14</v>
      </c>
      <c r="C22" s="237">
        <v>1968</v>
      </c>
      <c r="D22" s="234">
        <v>69.031909999999996</v>
      </c>
      <c r="E22" s="234">
        <v>9.5538000000000007</v>
      </c>
      <c r="F22" s="234">
        <v>0</v>
      </c>
      <c r="G22" s="234">
        <v>0</v>
      </c>
      <c r="H22" s="234">
        <v>3132.3051999999998</v>
      </c>
      <c r="I22" s="165">
        <v>147.87189000000001</v>
      </c>
      <c r="J22" s="165">
        <v>8044.3594000000003</v>
      </c>
      <c r="K22" s="165">
        <v>22499.119999999999</v>
      </c>
      <c r="L22" s="165">
        <v>16301.146000000001</v>
      </c>
      <c r="M22" s="165">
        <v>9331</v>
      </c>
      <c r="N22" s="168">
        <f t="shared" si="0"/>
        <v>59534.388200000001</v>
      </c>
    </row>
    <row r="23" spans="1:14">
      <c r="A23" s="6" t="s">
        <v>13</v>
      </c>
      <c r="B23" s="6" t="s">
        <v>14</v>
      </c>
      <c r="C23" s="237">
        <v>1969</v>
      </c>
      <c r="D23" s="234">
        <v>72.558716000000004</v>
      </c>
      <c r="E23" s="234">
        <v>9.7239810000000002</v>
      </c>
      <c r="F23" s="234">
        <v>0</v>
      </c>
      <c r="G23" s="234">
        <v>0</v>
      </c>
      <c r="H23" s="234">
        <v>3316.9805000000001</v>
      </c>
      <c r="I23" s="165">
        <v>175.31134</v>
      </c>
      <c r="J23" s="165">
        <v>8833.4459999999999</v>
      </c>
      <c r="K23" s="165">
        <v>24363.565999999999</v>
      </c>
      <c r="L23" s="165">
        <v>16798.734</v>
      </c>
      <c r="M23" s="165">
        <v>9387</v>
      </c>
      <c r="N23" s="168">
        <f t="shared" si="0"/>
        <v>62957.320536999992</v>
      </c>
    </row>
    <row r="24" spans="1:14">
      <c r="A24" s="6" t="s">
        <v>13</v>
      </c>
      <c r="B24" s="6" t="s">
        <v>14</v>
      </c>
      <c r="C24" s="237">
        <v>1970</v>
      </c>
      <c r="D24" s="234">
        <v>80.337950000000006</v>
      </c>
      <c r="E24" s="234">
        <v>13.501493999999999</v>
      </c>
      <c r="F24" s="234">
        <v>0</v>
      </c>
      <c r="G24" s="234">
        <v>0</v>
      </c>
      <c r="H24" s="234">
        <v>3473.4265</v>
      </c>
      <c r="I24" s="165">
        <v>223.80801</v>
      </c>
      <c r="J24" s="165">
        <v>9614.8189999999995</v>
      </c>
      <c r="K24" s="165">
        <v>26520.377</v>
      </c>
      <c r="L24" s="165">
        <v>17058.607</v>
      </c>
      <c r="M24" s="165">
        <v>9444</v>
      </c>
      <c r="N24" s="168">
        <f t="shared" si="0"/>
        <v>66428.876954000007</v>
      </c>
    </row>
    <row r="25" spans="1:14">
      <c r="A25" s="6" t="s">
        <v>13</v>
      </c>
      <c r="B25" s="6" t="s">
        <v>14</v>
      </c>
      <c r="C25" s="237">
        <v>1971</v>
      </c>
      <c r="D25" s="234">
        <v>87.339066000000003</v>
      </c>
      <c r="E25" s="234">
        <v>13.562146</v>
      </c>
      <c r="F25" s="234">
        <v>0</v>
      </c>
      <c r="G25" s="234">
        <v>0</v>
      </c>
      <c r="H25" s="234">
        <v>3628.942</v>
      </c>
      <c r="I25" s="165">
        <v>311.28723000000002</v>
      </c>
      <c r="J25" s="165">
        <v>10293.200000000001</v>
      </c>
      <c r="K25" s="165">
        <v>28021.105</v>
      </c>
      <c r="L25" s="165">
        <v>16965.776999999998</v>
      </c>
      <c r="M25" s="165">
        <v>9499</v>
      </c>
      <c r="N25" s="168">
        <f t="shared" si="0"/>
        <v>68820.212442000004</v>
      </c>
    </row>
    <row r="26" spans="1:14">
      <c r="A26" s="6" t="s">
        <v>13</v>
      </c>
      <c r="B26" s="6" t="s">
        <v>14</v>
      </c>
      <c r="C26" s="237">
        <v>1972</v>
      </c>
      <c r="D26" s="234">
        <v>93.402019999999993</v>
      </c>
      <c r="E26" s="234">
        <v>14.82311</v>
      </c>
      <c r="F26" s="234">
        <v>0</v>
      </c>
      <c r="G26" s="234">
        <v>0</v>
      </c>
      <c r="H26" s="234">
        <v>3798.634</v>
      </c>
      <c r="I26" s="165">
        <v>431.79926</v>
      </c>
      <c r="J26" s="165">
        <v>10861.724</v>
      </c>
      <c r="K26" s="165">
        <v>30139.71</v>
      </c>
      <c r="L26" s="165">
        <v>17158.636999999999</v>
      </c>
      <c r="M26" s="165">
        <v>9553</v>
      </c>
      <c r="N26" s="168">
        <f t="shared" si="0"/>
        <v>72051.729389999993</v>
      </c>
    </row>
    <row r="27" spans="1:14">
      <c r="A27" s="6" t="s">
        <v>13</v>
      </c>
      <c r="B27" s="6" t="s">
        <v>14</v>
      </c>
      <c r="C27" s="237">
        <v>1973</v>
      </c>
      <c r="D27" s="234">
        <v>100.24630999999999</v>
      </c>
      <c r="E27" s="234">
        <v>14.250557000000001</v>
      </c>
      <c r="F27" s="234">
        <v>0</v>
      </c>
      <c r="G27" s="234">
        <v>0</v>
      </c>
      <c r="H27" s="234">
        <v>3852.9949999999999</v>
      </c>
      <c r="I27" s="165">
        <v>578.57370000000003</v>
      </c>
      <c r="J27" s="165">
        <v>11377.838</v>
      </c>
      <c r="K27" s="165">
        <v>32560.594000000001</v>
      </c>
      <c r="L27" s="165">
        <v>17667.849999999999</v>
      </c>
      <c r="M27" s="165">
        <v>9608</v>
      </c>
      <c r="N27" s="168">
        <f t="shared" si="0"/>
        <v>75760.34756699999</v>
      </c>
    </row>
    <row r="28" spans="1:14">
      <c r="A28" s="6" t="s">
        <v>13</v>
      </c>
      <c r="B28" s="6" t="s">
        <v>14</v>
      </c>
      <c r="C28" s="237">
        <v>1974</v>
      </c>
      <c r="D28" s="234">
        <v>106.87296000000001</v>
      </c>
      <c r="E28" s="234">
        <v>14.334716</v>
      </c>
      <c r="F28" s="234">
        <v>0</v>
      </c>
      <c r="G28" s="234">
        <v>0</v>
      </c>
      <c r="H28" s="234">
        <v>4232.1367</v>
      </c>
      <c r="I28" s="165">
        <v>756.48175000000003</v>
      </c>
      <c r="J28" s="165">
        <v>11659.864</v>
      </c>
      <c r="K28" s="165">
        <v>32120.803</v>
      </c>
      <c r="L28" s="165">
        <v>17682.05</v>
      </c>
      <c r="M28" s="165">
        <v>9663</v>
      </c>
      <c r="N28" s="168">
        <f t="shared" si="0"/>
        <v>76235.543126000004</v>
      </c>
    </row>
    <row r="29" spans="1:14">
      <c r="A29" s="6" t="s">
        <v>13</v>
      </c>
      <c r="B29" s="6" t="s">
        <v>14</v>
      </c>
      <c r="C29" s="237">
        <v>1975</v>
      </c>
      <c r="D29" s="234">
        <v>108.1472</v>
      </c>
      <c r="E29" s="234">
        <v>13.688392</v>
      </c>
      <c r="F29" s="234">
        <v>0</v>
      </c>
      <c r="G29" s="234">
        <v>0</v>
      </c>
      <c r="H29" s="234">
        <v>4284.3325000000004</v>
      </c>
      <c r="I29" s="165">
        <v>1049.4496999999999</v>
      </c>
      <c r="J29" s="165">
        <v>11659.741</v>
      </c>
      <c r="K29" s="165">
        <v>31746.923999999999</v>
      </c>
      <c r="L29" s="165">
        <v>18024.537</v>
      </c>
      <c r="M29" s="165">
        <v>9718</v>
      </c>
      <c r="N29" s="168">
        <f t="shared" si="0"/>
        <v>76604.819791999995</v>
      </c>
    </row>
    <row r="30" spans="1:14">
      <c r="A30" s="6" t="s">
        <v>13</v>
      </c>
      <c r="B30" s="6" t="s">
        <v>14</v>
      </c>
      <c r="C30" s="237">
        <v>1976</v>
      </c>
      <c r="D30" s="234">
        <v>120.57106</v>
      </c>
      <c r="E30" s="234">
        <v>13.751189</v>
      </c>
      <c r="F30" s="234">
        <v>0</v>
      </c>
      <c r="G30" s="234">
        <v>0</v>
      </c>
      <c r="H30" s="234">
        <v>4267.3393999999998</v>
      </c>
      <c r="I30" s="165">
        <v>1227.7114999999999</v>
      </c>
      <c r="J30" s="165">
        <v>12354.144</v>
      </c>
      <c r="K30" s="165">
        <v>33782.324000000001</v>
      </c>
      <c r="L30" s="165">
        <v>18688.486000000001</v>
      </c>
      <c r="M30" s="165">
        <v>9774</v>
      </c>
      <c r="N30" s="168">
        <f t="shared" si="0"/>
        <v>80228.327149000004</v>
      </c>
    </row>
    <row r="31" spans="1:14">
      <c r="A31" s="6" t="s">
        <v>13</v>
      </c>
      <c r="B31" s="6" t="s">
        <v>14</v>
      </c>
      <c r="C31" s="237">
        <v>1977</v>
      </c>
      <c r="D31" s="234">
        <v>127.26662399999999</v>
      </c>
      <c r="E31" s="234">
        <v>18.318535000000001</v>
      </c>
      <c r="F31" s="234">
        <v>0</v>
      </c>
      <c r="G31" s="234">
        <v>0</v>
      </c>
      <c r="H31" s="234">
        <v>4410.8590000000004</v>
      </c>
      <c r="I31" s="165">
        <v>1528.1375</v>
      </c>
      <c r="J31" s="165">
        <v>12759.843000000001</v>
      </c>
      <c r="K31" s="165">
        <v>34960.311999999998</v>
      </c>
      <c r="L31" s="165">
        <v>19241.3</v>
      </c>
      <c r="M31" s="165">
        <v>9830</v>
      </c>
      <c r="N31" s="168">
        <f t="shared" si="0"/>
        <v>82876.036659000005</v>
      </c>
    </row>
    <row r="32" spans="1:14">
      <c r="A32" s="6" t="s">
        <v>13</v>
      </c>
      <c r="B32" s="6" t="s">
        <v>14</v>
      </c>
      <c r="C32" s="237">
        <v>1978</v>
      </c>
      <c r="D32" s="234">
        <v>135.02681999999999</v>
      </c>
      <c r="E32" s="234">
        <v>23.178774000000001</v>
      </c>
      <c r="F32" s="234">
        <v>0</v>
      </c>
      <c r="G32" s="234">
        <v>8.8709710000000001E-3</v>
      </c>
      <c r="H32" s="234">
        <v>4773.7110000000002</v>
      </c>
      <c r="I32" s="165">
        <v>1775.7009</v>
      </c>
      <c r="J32" s="165">
        <v>13293.951999999999</v>
      </c>
      <c r="K32" s="165">
        <v>36550.019999999997</v>
      </c>
      <c r="L32" s="165">
        <v>19457.903999999999</v>
      </c>
      <c r="M32" s="165">
        <v>9886</v>
      </c>
      <c r="N32" s="168">
        <f t="shared" si="0"/>
        <v>85895.502364970991</v>
      </c>
    </row>
    <row r="33" spans="1:14">
      <c r="A33" s="6" t="s">
        <v>13</v>
      </c>
      <c r="B33" s="6" t="s">
        <v>14</v>
      </c>
      <c r="C33" s="237">
        <v>1979</v>
      </c>
      <c r="D33" s="234">
        <v>144.51552000000001</v>
      </c>
      <c r="E33" s="234">
        <v>28.023213999999999</v>
      </c>
      <c r="F33" s="234">
        <v>0</v>
      </c>
      <c r="G33" s="234">
        <v>1.7741943E-2</v>
      </c>
      <c r="H33" s="234">
        <v>5012.6469999999999</v>
      </c>
      <c r="I33" s="165">
        <v>1846.8245999999999</v>
      </c>
      <c r="J33" s="165">
        <v>14118.031999999999</v>
      </c>
      <c r="K33" s="165">
        <v>37114.258000000002</v>
      </c>
      <c r="L33" s="165">
        <v>20363.537</v>
      </c>
      <c r="M33" s="165">
        <v>9943</v>
      </c>
      <c r="N33" s="168">
        <f t="shared" si="0"/>
        <v>88570.855075942993</v>
      </c>
    </row>
    <row r="34" spans="1:14">
      <c r="A34" s="6" t="s">
        <v>13</v>
      </c>
      <c r="B34" s="6" t="s">
        <v>14</v>
      </c>
      <c r="C34" s="237">
        <v>1980</v>
      </c>
      <c r="D34" s="234">
        <v>153.78856999999999</v>
      </c>
      <c r="E34" s="234">
        <v>32.786119999999997</v>
      </c>
      <c r="F34" s="234">
        <v>0</v>
      </c>
      <c r="G34" s="234">
        <v>3.1048333000000001E-2</v>
      </c>
      <c r="H34" s="234">
        <v>5120.4687999999996</v>
      </c>
      <c r="I34" s="165">
        <v>2020.0956000000001</v>
      </c>
      <c r="J34" s="165">
        <v>14236.960999999999</v>
      </c>
      <c r="K34" s="165">
        <v>35525.133000000002</v>
      </c>
      <c r="L34" s="165">
        <v>20857.61</v>
      </c>
      <c r="M34" s="165">
        <v>10000</v>
      </c>
      <c r="N34" s="168">
        <f t="shared" si="0"/>
        <v>87946.874138333005</v>
      </c>
    </row>
    <row r="35" spans="1:14">
      <c r="A35" s="6" t="s">
        <v>13</v>
      </c>
      <c r="B35" s="6" t="s">
        <v>14</v>
      </c>
      <c r="C35" s="237">
        <v>1981</v>
      </c>
      <c r="D35" s="234">
        <v>164.9076</v>
      </c>
      <c r="E35" s="234">
        <v>29.747923</v>
      </c>
      <c r="F35" s="234">
        <v>0</v>
      </c>
      <c r="G35" s="234">
        <v>3.1048333000000001E-2</v>
      </c>
      <c r="H35" s="234">
        <v>5230.6283999999996</v>
      </c>
      <c r="I35" s="165">
        <v>2385.6428000000001</v>
      </c>
      <c r="J35" s="165">
        <v>14395.873</v>
      </c>
      <c r="K35" s="165">
        <v>34268.04</v>
      </c>
      <c r="L35" s="165">
        <v>21149.68</v>
      </c>
      <c r="M35" s="165">
        <v>10106</v>
      </c>
      <c r="N35" s="168">
        <f t="shared" si="0"/>
        <v>87730.550771333001</v>
      </c>
    </row>
    <row r="36" spans="1:14">
      <c r="A36" s="6" t="s">
        <v>13</v>
      </c>
      <c r="B36" s="6" t="s">
        <v>14</v>
      </c>
      <c r="C36" s="237">
        <v>1982</v>
      </c>
      <c r="D36" s="234">
        <v>191.2329</v>
      </c>
      <c r="E36" s="234">
        <v>37.556244</v>
      </c>
      <c r="F36" s="234">
        <v>0</v>
      </c>
      <c r="G36" s="234">
        <v>5.4704163E-2</v>
      </c>
      <c r="H36" s="234">
        <v>5325.2655999999997</v>
      </c>
      <c r="I36" s="165">
        <v>2588.3173999999999</v>
      </c>
      <c r="J36" s="165">
        <v>14469.734</v>
      </c>
      <c r="K36" s="165">
        <v>33208.07</v>
      </c>
      <c r="L36" s="165">
        <v>21385.451000000001</v>
      </c>
      <c r="M36" s="165">
        <v>10213</v>
      </c>
      <c r="N36" s="168">
        <f t="shared" si="0"/>
        <v>87418.681848163003</v>
      </c>
    </row>
    <row r="37" spans="1:14">
      <c r="A37" s="6" t="s">
        <v>13</v>
      </c>
      <c r="B37" s="6" t="s">
        <v>14</v>
      </c>
      <c r="C37" s="237">
        <v>1983</v>
      </c>
      <c r="D37" s="234">
        <v>211.77058</v>
      </c>
      <c r="E37" s="234">
        <v>49.019240000000003</v>
      </c>
      <c r="F37" s="234">
        <v>8.8709710000000001E-3</v>
      </c>
      <c r="G37" s="234">
        <v>9.6974450000000004E-2</v>
      </c>
      <c r="H37" s="234">
        <v>5552.5424999999996</v>
      </c>
      <c r="I37" s="165">
        <v>2933.4589999999998</v>
      </c>
      <c r="J37" s="165">
        <v>14703.833000000001</v>
      </c>
      <c r="K37" s="165">
        <v>32956.612999999998</v>
      </c>
      <c r="L37" s="165">
        <v>22046.346000000001</v>
      </c>
      <c r="M37" s="165">
        <v>10321</v>
      </c>
      <c r="N37" s="168">
        <f t="shared" si="0"/>
        <v>88774.689165421005</v>
      </c>
    </row>
    <row r="38" spans="1:14">
      <c r="A38" s="6" t="s">
        <v>13</v>
      </c>
      <c r="B38" s="6" t="s">
        <v>14</v>
      </c>
      <c r="C38" s="237">
        <v>1984</v>
      </c>
      <c r="D38" s="234">
        <v>236.32065</v>
      </c>
      <c r="E38" s="234">
        <v>57.806423000000002</v>
      </c>
      <c r="F38" s="234">
        <v>1.8661888000000001E-2</v>
      </c>
      <c r="G38" s="234">
        <v>0.13234166999999999</v>
      </c>
      <c r="H38" s="234">
        <v>5740.62</v>
      </c>
      <c r="I38" s="165">
        <v>3559.8566999999998</v>
      </c>
      <c r="J38" s="165">
        <v>15902.68</v>
      </c>
      <c r="K38" s="165">
        <v>33680.129999999997</v>
      </c>
      <c r="L38" s="165">
        <v>23001.078000000001</v>
      </c>
      <c r="M38" s="165">
        <v>10430</v>
      </c>
      <c r="N38" s="168">
        <f t="shared" si="0"/>
        <v>92608.642776558001</v>
      </c>
    </row>
    <row r="39" spans="1:14">
      <c r="A39" s="6" t="s">
        <v>13</v>
      </c>
      <c r="B39" s="6" t="s">
        <v>14</v>
      </c>
      <c r="C39" s="237">
        <v>1985</v>
      </c>
      <c r="D39" s="234">
        <v>243.15495000000001</v>
      </c>
      <c r="E39" s="234">
        <v>68.410089999999997</v>
      </c>
      <c r="F39" s="234">
        <v>3.4737219999999999E-2</v>
      </c>
      <c r="G39" s="234">
        <v>0.18989833</v>
      </c>
      <c r="H39" s="234">
        <v>5852.6049999999996</v>
      </c>
      <c r="I39" s="165">
        <v>4224.8374000000003</v>
      </c>
      <c r="J39" s="165">
        <v>16262.222</v>
      </c>
      <c r="K39" s="165">
        <v>33667.097999999998</v>
      </c>
      <c r="L39" s="165">
        <v>23987.826000000001</v>
      </c>
      <c r="M39" s="165">
        <v>10541</v>
      </c>
      <c r="N39" s="168">
        <f t="shared" si="0"/>
        <v>94847.37807554999</v>
      </c>
    </row>
    <row r="40" spans="1:14">
      <c r="A40" s="6" t="s">
        <v>13</v>
      </c>
      <c r="B40" s="6" t="s">
        <v>14</v>
      </c>
      <c r="C40" s="237">
        <v>1986</v>
      </c>
      <c r="D40" s="234">
        <v>263.68542000000002</v>
      </c>
      <c r="E40" s="234">
        <v>84.20299</v>
      </c>
      <c r="F40" s="234">
        <v>4.489833E-2</v>
      </c>
      <c r="G40" s="234">
        <v>0.41052280000000002</v>
      </c>
      <c r="H40" s="234">
        <v>5931.9125999999997</v>
      </c>
      <c r="I40" s="165">
        <v>4525.0864000000001</v>
      </c>
      <c r="J40" s="165">
        <v>16421.11</v>
      </c>
      <c r="K40" s="165">
        <v>34712.902000000002</v>
      </c>
      <c r="L40" s="165">
        <v>24258.035</v>
      </c>
      <c r="M40" s="165">
        <v>10653</v>
      </c>
      <c r="N40" s="168">
        <f t="shared" si="0"/>
        <v>96850.38983113</v>
      </c>
    </row>
    <row r="41" spans="1:14">
      <c r="A41" s="6" t="s">
        <v>13</v>
      </c>
      <c r="B41" s="6" t="s">
        <v>14</v>
      </c>
      <c r="C41" s="237">
        <v>1987</v>
      </c>
      <c r="D41" s="234">
        <v>282.44330000000002</v>
      </c>
      <c r="E41" s="234">
        <v>85.330119999999994</v>
      </c>
      <c r="F41" s="234">
        <v>3.1353052999999999E-2</v>
      </c>
      <c r="G41" s="234">
        <v>0.57772696000000001</v>
      </c>
      <c r="H41" s="234">
        <v>6012.1157000000003</v>
      </c>
      <c r="I41" s="165">
        <v>4922.3310000000001</v>
      </c>
      <c r="J41" s="165">
        <v>17281.895</v>
      </c>
      <c r="K41" s="165">
        <v>35404.36</v>
      </c>
      <c r="L41" s="165">
        <v>25212.425999999999</v>
      </c>
      <c r="M41" s="165">
        <v>10765</v>
      </c>
      <c r="N41" s="168">
        <f t="shared" si="0"/>
        <v>99966.510200012999</v>
      </c>
    </row>
    <row r="42" spans="1:14">
      <c r="A42" s="6" t="s">
        <v>13</v>
      </c>
      <c r="B42" s="6" t="s">
        <v>14</v>
      </c>
      <c r="C42" s="237">
        <v>1988</v>
      </c>
      <c r="D42" s="234">
        <v>290.86093</v>
      </c>
      <c r="E42" s="234">
        <v>89.560196000000005</v>
      </c>
      <c r="F42" s="234">
        <v>3.0149443000000001E-2</v>
      </c>
      <c r="G42" s="234">
        <v>0.98047799999999996</v>
      </c>
      <c r="H42" s="234">
        <v>6204.8037000000004</v>
      </c>
      <c r="I42" s="165">
        <v>5366.4480000000003</v>
      </c>
      <c r="J42" s="165">
        <v>18088.848000000002</v>
      </c>
      <c r="K42" s="165">
        <v>36551.46</v>
      </c>
      <c r="L42" s="165">
        <v>25967.129000000001</v>
      </c>
      <c r="M42" s="165">
        <v>10879</v>
      </c>
      <c r="N42" s="168">
        <f t="shared" si="0"/>
        <v>103439.120453443</v>
      </c>
    </row>
    <row r="43" spans="1:14">
      <c r="A43" s="6" t="s">
        <v>13</v>
      </c>
      <c r="B43" s="6" t="s">
        <v>14</v>
      </c>
      <c r="C43" s="237">
        <v>1989</v>
      </c>
      <c r="D43" s="234">
        <v>322.35043000000002</v>
      </c>
      <c r="E43" s="234">
        <v>95.689239999999998</v>
      </c>
      <c r="F43" s="234">
        <v>0.77539133999999998</v>
      </c>
      <c r="G43" s="234">
        <v>7.8353609999999998</v>
      </c>
      <c r="H43" s="234">
        <v>6172.9750000000004</v>
      </c>
      <c r="I43" s="165">
        <v>5518.9960000000001</v>
      </c>
      <c r="J43" s="165">
        <v>18888.675999999999</v>
      </c>
      <c r="K43" s="165">
        <v>37164.042999999998</v>
      </c>
      <c r="L43" s="165">
        <v>26215.673999999999</v>
      </c>
      <c r="M43" s="165">
        <v>10995</v>
      </c>
      <c r="N43" s="168">
        <f t="shared" si="0"/>
        <v>105382.01442234</v>
      </c>
    </row>
    <row r="44" spans="1:14">
      <c r="A44" s="6" t="s">
        <v>13</v>
      </c>
      <c r="B44" s="6" t="s">
        <v>14</v>
      </c>
      <c r="C44" s="237">
        <v>1990</v>
      </c>
      <c r="D44" s="234">
        <v>361.19137999999998</v>
      </c>
      <c r="E44" s="234">
        <v>106.64288000000001</v>
      </c>
      <c r="F44" s="234">
        <v>1.1483464999999999</v>
      </c>
      <c r="G44" s="234">
        <v>10.741175999999999</v>
      </c>
      <c r="H44" s="234">
        <v>6383.7079999999996</v>
      </c>
      <c r="I44" s="165">
        <v>5676.7206999999999</v>
      </c>
      <c r="J44" s="165">
        <v>19481.125</v>
      </c>
      <c r="K44" s="165">
        <v>37676.57</v>
      </c>
      <c r="L44" s="165">
        <v>25906.625</v>
      </c>
      <c r="M44" s="165">
        <v>11111</v>
      </c>
      <c r="N44" s="168">
        <f t="shared" si="0"/>
        <v>106715.4724825</v>
      </c>
    </row>
    <row r="45" spans="1:14">
      <c r="A45" s="6" t="s">
        <v>13</v>
      </c>
      <c r="B45" s="6" t="s">
        <v>14</v>
      </c>
      <c r="C45" s="237">
        <v>1991</v>
      </c>
      <c r="D45" s="234">
        <v>376.81265000000002</v>
      </c>
      <c r="E45" s="234">
        <v>110.728714</v>
      </c>
      <c r="F45" s="234">
        <v>1.4942344000000001</v>
      </c>
      <c r="G45" s="234">
        <v>12.082573</v>
      </c>
      <c r="H45" s="234">
        <v>6531.1080000000002</v>
      </c>
      <c r="I45" s="165">
        <v>5948.3109999999997</v>
      </c>
      <c r="J45" s="165">
        <v>19972.84</v>
      </c>
      <c r="K45" s="165">
        <v>37663.042999999998</v>
      </c>
      <c r="L45" s="165">
        <v>25658.182000000001</v>
      </c>
      <c r="M45" s="165">
        <v>11243</v>
      </c>
      <c r="N45" s="168">
        <f t="shared" si="0"/>
        <v>107517.60217140001</v>
      </c>
    </row>
    <row r="46" spans="1:14">
      <c r="A46" s="6" t="s">
        <v>13</v>
      </c>
      <c r="B46" s="6" t="s">
        <v>14</v>
      </c>
      <c r="C46" s="237">
        <v>1992</v>
      </c>
      <c r="D46" s="234">
        <v>404.78116</v>
      </c>
      <c r="E46" s="234">
        <v>108.79633</v>
      </c>
      <c r="F46" s="234">
        <v>1.3799650000000001</v>
      </c>
      <c r="G46" s="234">
        <v>13.994873999999999</v>
      </c>
      <c r="H46" s="234">
        <v>6530.39</v>
      </c>
      <c r="I46" s="165">
        <v>5993.4633999999996</v>
      </c>
      <c r="J46" s="165">
        <v>20063.484</v>
      </c>
      <c r="K46" s="165">
        <v>38147.167999999998</v>
      </c>
      <c r="L46" s="165">
        <v>25558.421999999999</v>
      </c>
      <c r="M46" s="165">
        <v>11376</v>
      </c>
      <c r="N46" s="168">
        <f t="shared" si="0"/>
        <v>108197.87972899998</v>
      </c>
    </row>
    <row r="47" spans="1:14">
      <c r="A47" s="6" t="s">
        <v>13</v>
      </c>
      <c r="B47" s="6" t="s">
        <v>14</v>
      </c>
      <c r="C47" s="237">
        <v>1993</v>
      </c>
      <c r="D47" s="234">
        <v>418.23853000000003</v>
      </c>
      <c r="E47" s="234">
        <v>114.44431</v>
      </c>
      <c r="F47" s="234">
        <v>1.6460893999999999</v>
      </c>
      <c r="G47" s="234">
        <v>16.867165</v>
      </c>
      <c r="H47" s="234">
        <v>6923.6710000000003</v>
      </c>
      <c r="I47" s="165">
        <v>6199.8696</v>
      </c>
      <c r="J47" s="165">
        <v>20265.482</v>
      </c>
      <c r="K47" s="165">
        <v>37961.343999999997</v>
      </c>
      <c r="L47" s="165">
        <v>25688.932000000001</v>
      </c>
      <c r="M47" s="165">
        <v>11511</v>
      </c>
      <c r="N47" s="168">
        <f t="shared" si="0"/>
        <v>109101.4946944</v>
      </c>
    </row>
    <row r="48" spans="1:14">
      <c r="A48" s="6" t="s">
        <v>13</v>
      </c>
      <c r="B48" s="6" t="s">
        <v>14</v>
      </c>
      <c r="C48" s="237">
        <v>1994</v>
      </c>
      <c r="D48" s="234">
        <v>434.65264999999999</v>
      </c>
      <c r="E48" s="234">
        <v>124.175285</v>
      </c>
      <c r="F48" s="234">
        <v>1.7652722999999999</v>
      </c>
      <c r="G48" s="234">
        <v>21.088448</v>
      </c>
      <c r="H48" s="234">
        <v>6967.2665999999999</v>
      </c>
      <c r="I48" s="165">
        <v>6316.2479999999996</v>
      </c>
      <c r="J48" s="165">
        <v>20389.613000000001</v>
      </c>
      <c r="K48" s="165">
        <v>38782.055</v>
      </c>
      <c r="L48" s="165">
        <v>25788.928</v>
      </c>
      <c r="M48" s="165">
        <v>11647</v>
      </c>
      <c r="N48" s="168">
        <f t="shared" si="0"/>
        <v>110472.7922553</v>
      </c>
    </row>
    <row r="49" spans="1:14">
      <c r="A49" s="6" t="s">
        <v>13</v>
      </c>
      <c r="B49" s="6" t="s">
        <v>14</v>
      </c>
      <c r="C49" s="237">
        <v>1995</v>
      </c>
      <c r="D49" s="234">
        <v>454.25475999999998</v>
      </c>
      <c r="E49" s="234">
        <v>131.20162999999999</v>
      </c>
      <c r="F49" s="234">
        <v>1.8891694999999999</v>
      </c>
      <c r="G49" s="234">
        <v>24.46058</v>
      </c>
      <c r="H49" s="234">
        <v>7344.2353999999996</v>
      </c>
      <c r="I49" s="165">
        <v>6590.2129999999997</v>
      </c>
      <c r="J49" s="165">
        <v>21104.493999999999</v>
      </c>
      <c r="K49" s="165">
        <v>39460.769999999997</v>
      </c>
      <c r="L49" s="165">
        <v>25966.357</v>
      </c>
      <c r="M49" s="165">
        <v>11785</v>
      </c>
      <c r="N49" s="168">
        <f t="shared" si="0"/>
        <v>112862.87553949999</v>
      </c>
    </row>
    <row r="50" spans="1:14">
      <c r="A50" s="6" t="s">
        <v>13</v>
      </c>
      <c r="B50" s="6" t="s">
        <v>14</v>
      </c>
      <c r="C50" s="237">
        <v>1996</v>
      </c>
      <c r="D50" s="234">
        <v>466.32934999999998</v>
      </c>
      <c r="E50" s="234">
        <v>125.91322</v>
      </c>
      <c r="F50" s="234">
        <v>2.0676155000000001</v>
      </c>
      <c r="G50" s="234">
        <v>27.250430999999999</v>
      </c>
      <c r="H50" s="234">
        <v>7442.8306000000002</v>
      </c>
      <c r="I50" s="165">
        <v>6828.8056999999999</v>
      </c>
      <c r="J50" s="165">
        <v>22159.256000000001</v>
      </c>
      <c r="K50" s="165">
        <v>40334.639999999999</v>
      </c>
      <c r="L50" s="165">
        <v>26584.988000000001</v>
      </c>
      <c r="M50" s="165">
        <v>11925</v>
      </c>
      <c r="N50" s="168">
        <f t="shared" si="0"/>
        <v>115897.0809165</v>
      </c>
    </row>
    <row r="51" spans="1:14">
      <c r="A51" s="6" t="s">
        <v>13</v>
      </c>
      <c r="B51" s="6" t="s">
        <v>14</v>
      </c>
      <c r="C51" s="237">
        <v>1997</v>
      </c>
      <c r="D51" s="234">
        <v>499.9418</v>
      </c>
      <c r="E51" s="234">
        <v>130.18306000000001</v>
      </c>
      <c r="F51" s="234">
        <v>2.2167241999999998</v>
      </c>
      <c r="G51" s="234">
        <v>35.567307</v>
      </c>
      <c r="H51" s="234">
        <v>7573.9106000000002</v>
      </c>
      <c r="I51" s="165">
        <v>6781.8429999999998</v>
      </c>
      <c r="J51" s="165">
        <v>22030.393</v>
      </c>
      <c r="K51" s="165">
        <v>41453.445</v>
      </c>
      <c r="L51" s="165">
        <v>26540.138999999999</v>
      </c>
      <c r="M51" s="165">
        <v>12066</v>
      </c>
      <c r="N51" s="168">
        <f t="shared" si="0"/>
        <v>117113.6394912</v>
      </c>
    </row>
    <row r="52" spans="1:14">
      <c r="A52" s="6" t="s">
        <v>13</v>
      </c>
      <c r="B52" s="6" t="s">
        <v>14</v>
      </c>
      <c r="C52" s="237">
        <v>1998</v>
      </c>
      <c r="D52" s="234">
        <v>520.54999999999995</v>
      </c>
      <c r="E52" s="234">
        <v>133.53989000000001</v>
      </c>
      <c r="F52" s="234">
        <v>2.4006376</v>
      </c>
      <c r="G52" s="234">
        <v>47.102649999999997</v>
      </c>
      <c r="H52" s="234">
        <v>7632.3450000000003</v>
      </c>
      <c r="I52" s="165">
        <v>6898.5519999999997</v>
      </c>
      <c r="J52" s="165">
        <v>22433.998</v>
      </c>
      <c r="K52" s="165">
        <v>41670.18</v>
      </c>
      <c r="L52" s="165">
        <v>26372.478999999999</v>
      </c>
      <c r="M52" s="165">
        <v>12209</v>
      </c>
      <c r="N52" s="168">
        <f t="shared" si="0"/>
        <v>117920.14717759998</v>
      </c>
    </row>
    <row r="53" spans="1:14">
      <c r="A53" s="6" t="s">
        <v>13</v>
      </c>
      <c r="B53" s="6" t="s">
        <v>14</v>
      </c>
      <c r="C53" s="237">
        <v>1999</v>
      </c>
      <c r="D53" s="234">
        <v>546.14624000000003</v>
      </c>
      <c r="E53" s="234">
        <v>135.43088</v>
      </c>
      <c r="F53" s="234">
        <v>2.6769265999999998</v>
      </c>
      <c r="G53" s="234">
        <v>62.767707999999999</v>
      </c>
      <c r="H53" s="234">
        <v>7690.0940000000001</v>
      </c>
      <c r="I53" s="165">
        <v>7161.0522000000001</v>
      </c>
      <c r="J53" s="165">
        <v>23071.901999999998</v>
      </c>
      <c r="K53" s="165">
        <v>42383.22</v>
      </c>
      <c r="L53" s="165">
        <v>26485.373</v>
      </c>
      <c r="M53" s="165">
        <v>12414</v>
      </c>
      <c r="N53" s="168">
        <f t="shared" si="0"/>
        <v>119952.6629546</v>
      </c>
    </row>
    <row r="54" spans="1:14">
      <c r="A54" s="6" t="s">
        <v>13</v>
      </c>
      <c r="B54" s="6" t="s">
        <v>14</v>
      </c>
      <c r="C54" s="237">
        <v>2000</v>
      </c>
      <c r="D54" s="234">
        <v>571.65099999999995</v>
      </c>
      <c r="E54" s="234">
        <v>132.91783000000001</v>
      </c>
      <c r="F54" s="234">
        <v>3.1327264000000001</v>
      </c>
      <c r="G54" s="234">
        <v>92.877960000000002</v>
      </c>
      <c r="H54" s="234">
        <v>7826.3469999999998</v>
      </c>
      <c r="I54" s="165">
        <v>7322.6826000000001</v>
      </c>
      <c r="J54" s="165">
        <v>23994.258000000002</v>
      </c>
      <c r="K54" s="165">
        <v>42978.04</v>
      </c>
      <c r="L54" s="165">
        <v>27434.627</v>
      </c>
      <c r="M54" s="165">
        <v>12500</v>
      </c>
      <c r="N54" s="168">
        <f t="shared" si="0"/>
        <v>122856.5341164</v>
      </c>
    </row>
    <row r="55" spans="1:14">
      <c r="A55" s="6" t="s">
        <v>13</v>
      </c>
      <c r="B55" s="6" t="s">
        <v>14</v>
      </c>
      <c r="C55" s="237">
        <v>2001</v>
      </c>
      <c r="D55" s="234">
        <v>593.69916000000001</v>
      </c>
      <c r="E55" s="234">
        <v>131.35425000000001</v>
      </c>
      <c r="F55" s="234">
        <v>4.1827883999999997</v>
      </c>
      <c r="G55" s="234">
        <v>112.75257999999999</v>
      </c>
      <c r="H55" s="234">
        <v>7575.7826999999997</v>
      </c>
      <c r="I55" s="165">
        <v>7480.5569999999998</v>
      </c>
      <c r="J55" s="165">
        <v>24316.831999999999</v>
      </c>
      <c r="K55" s="165">
        <v>43377.22</v>
      </c>
      <c r="L55" s="165">
        <v>27864.945</v>
      </c>
      <c r="M55" s="165">
        <v>12500</v>
      </c>
      <c r="N55" s="168">
        <f t="shared" si="0"/>
        <v>123957.32547839999</v>
      </c>
    </row>
    <row r="56" spans="1:14">
      <c r="A56" s="6" t="s">
        <v>13</v>
      </c>
      <c r="B56" s="6" t="s">
        <v>14</v>
      </c>
      <c r="C56" s="237">
        <v>2002</v>
      </c>
      <c r="D56" s="234">
        <v>639.19446000000005</v>
      </c>
      <c r="E56" s="234">
        <v>159.00193999999999</v>
      </c>
      <c r="F56" s="234">
        <v>5.2523739999999997</v>
      </c>
      <c r="G56" s="234">
        <v>152.89403999999999</v>
      </c>
      <c r="H56" s="234">
        <v>7665.7520000000004</v>
      </c>
      <c r="I56" s="165">
        <v>7551.0766999999996</v>
      </c>
      <c r="J56" s="165">
        <v>25030.171999999999</v>
      </c>
      <c r="K56" s="165">
        <v>43676.042999999998</v>
      </c>
      <c r="L56" s="165">
        <v>28962.951000000001</v>
      </c>
      <c r="M56" s="165">
        <v>12470</v>
      </c>
      <c r="N56" s="168">
        <f t="shared" si="0"/>
        <v>126312.337514</v>
      </c>
    </row>
    <row r="57" spans="1:14">
      <c r="A57" s="6" t="s">
        <v>13</v>
      </c>
      <c r="B57" s="6" t="s">
        <v>14</v>
      </c>
      <c r="C57" s="237">
        <v>2003</v>
      </c>
      <c r="D57" s="234">
        <v>674.77829999999994</v>
      </c>
      <c r="E57" s="234">
        <v>178.32688999999999</v>
      </c>
      <c r="F57" s="234">
        <v>6.5416379999999998</v>
      </c>
      <c r="G57" s="234">
        <v>183.53348</v>
      </c>
      <c r="H57" s="234">
        <v>7607.18</v>
      </c>
      <c r="I57" s="165">
        <v>7350.6562000000004</v>
      </c>
      <c r="J57" s="165">
        <v>25729.616999999998</v>
      </c>
      <c r="K57" s="165">
        <v>44652.22</v>
      </c>
      <c r="L57" s="165">
        <v>31506.16</v>
      </c>
      <c r="M57" s="165">
        <v>12329</v>
      </c>
      <c r="N57" s="168">
        <f t="shared" si="0"/>
        <v>130218.013508</v>
      </c>
    </row>
    <row r="58" spans="1:14">
      <c r="A58" s="6" t="s">
        <v>13</v>
      </c>
      <c r="B58" s="6" t="s">
        <v>14</v>
      </c>
      <c r="C58" s="237">
        <v>2004</v>
      </c>
      <c r="D58" s="234">
        <v>729.37865999999997</v>
      </c>
      <c r="E58" s="234">
        <v>210.21715</v>
      </c>
      <c r="F58" s="234">
        <v>8.5637930000000004</v>
      </c>
      <c r="G58" s="234">
        <v>246.72265999999999</v>
      </c>
      <c r="H58" s="234">
        <v>8116.5033999999996</v>
      </c>
      <c r="I58" s="165">
        <v>7635.7695000000003</v>
      </c>
      <c r="J58" s="165">
        <v>26721.138999999999</v>
      </c>
      <c r="K58" s="165">
        <v>46387.811999999998</v>
      </c>
      <c r="L58" s="165">
        <v>33685.519999999997</v>
      </c>
      <c r="M58" s="165">
        <v>12160</v>
      </c>
      <c r="N58" s="168">
        <f t="shared" si="0"/>
        <v>135901.62616299998</v>
      </c>
    </row>
    <row r="59" spans="1:14">
      <c r="A59" s="6" t="s">
        <v>13</v>
      </c>
      <c r="B59" s="6" t="s">
        <v>14</v>
      </c>
      <c r="C59" s="237">
        <v>2005</v>
      </c>
      <c r="D59" s="234">
        <v>789.99854000000005</v>
      </c>
      <c r="E59" s="234">
        <v>246.52556999999999</v>
      </c>
      <c r="F59" s="234">
        <v>11.99108</v>
      </c>
      <c r="G59" s="234">
        <v>299.59246999999999</v>
      </c>
      <c r="H59" s="234">
        <v>8336.3439999999991</v>
      </c>
      <c r="I59" s="165">
        <v>7607.3535000000002</v>
      </c>
      <c r="J59" s="165">
        <v>27438.280999999999</v>
      </c>
      <c r="K59" s="165">
        <v>46887.754000000001</v>
      </c>
      <c r="L59" s="165">
        <v>36183.347999999998</v>
      </c>
      <c r="M59" s="165">
        <v>12076</v>
      </c>
      <c r="N59" s="168">
        <f t="shared" si="0"/>
        <v>139877.18815999999</v>
      </c>
    </row>
    <row r="60" spans="1:14">
      <c r="A60" s="6" t="s">
        <v>13</v>
      </c>
      <c r="B60" s="6" t="s">
        <v>14</v>
      </c>
      <c r="C60" s="237">
        <v>2006</v>
      </c>
      <c r="D60" s="234">
        <v>841.28894000000003</v>
      </c>
      <c r="E60" s="234">
        <v>306.51931999999999</v>
      </c>
      <c r="F60" s="234">
        <v>16.397570000000002</v>
      </c>
      <c r="G60" s="234">
        <v>379.86953999999997</v>
      </c>
      <c r="H60" s="234">
        <v>8599.518</v>
      </c>
      <c r="I60" s="165">
        <v>7653.7217000000001</v>
      </c>
      <c r="J60" s="165">
        <v>28161.41</v>
      </c>
      <c r="K60" s="165">
        <v>47388.004000000001</v>
      </c>
      <c r="L60" s="165">
        <v>38068.866999999998</v>
      </c>
      <c r="M60" s="165">
        <v>11993</v>
      </c>
      <c r="N60" s="168">
        <f t="shared" si="0"/>
        <v>143408.59607</v>
      </c>
    </row>
    <row r="61" spans="1:14">
      <c r="A61" s="6" t="s">
        <v>13</v>
      </c>
      <c r="B61" s="6" t="s">
        <v>14</v>
      </c>
      <c r="C61" s="237">
        <v>2007</v>
      </c>
      <c r="D61" s="234">
        <v>913.17560000000003</v>
      </c>
      <c r="E61" s="234">
        <v>397.33580000000001</v>
      </c>
      <c r="F61" s="234">
        <v>22.108495999999999</v>
      </c>
      <c r="G61" s="234">
        <v>484.96048000000002</v>
      </c>
      <c r="H61" s="234">
        <v>8687.8960000000006</v>
      </c>
      <c r="I61" s="165">
        <v>7450.8360000000002</v>
      </c>
      <c r="J61" s="165">
        <v>29315.736000000001</v>
      </c>
      <c r="K61" s="165">
        <v>47942.97</v>
      </c>
      <c r="L61" s="165">
        <v>40231.241999999998</v>
      </c>
      <c r="M61" s="165">
        <v>11911</v>
      </c>
      <c r="N61" s="168">
        <f t="shared" si="0"/>
        <v>147357.26037600002</v>
      </c>
    </row>
    <row r="62" spans="1:14">
      <c r="A62" s="6" t="s">
        <v>13</v>
      </c>
      <c r="B62" s="6" t="s">
        <v>14</v>
      </c>
      <c r="C62" s="237">
        <v>2008</v>
      </c>
      <c r="D62" s="234">
        <v>976.66380000000004</v>
      </c>
      <c r="E62" s="234">
        <v>538.46704</v>
      </c>
      <c r="F62" s="234">
        <v>35.682662999999998</v>
      </c>
      <c r="G62" s="234">
        <v>622.19050000000004</v>
      </c>
      <c r="H62" s="234">
        <v>9137.4719999999998</v>
      </c>
      <c r="I62" s="165">
        <v>7381.6016</v>
      </c>
      <c r="J62" s="165">
        <v>30026.16</v>
      </c>
      <c r="K62" s="165">
        <v>47537.796999999999</v>
      </c>
      <c r="L62" s="165">
        <v>40780.080000000002</v>
      </c>
      <c r="M62" s="165">
        <v>11829</v>
      </c>
      <c r="N62" s="168">
        <f t="shared" si="0"/>
        <v>148865.11460299999</v>
      </c>
    </row>
    <row r="63" spans="1:14">
      <c r="A63" s="6" t="s">
        <v>13</v>
      </c>
      <c r="B63" s="6" t="s">
        <v>14</v>
      </c>
      <c r="C63" s="237">
        <v>2009</v>
      </c>
      <c r="D63" s="234">
        <v>1049.1632</v>
      </c>
      <c r="E63" s="234">
        <v>610.65350000000001</v>
      </c>
      <c r="F63" s="234">
        <v>58.852226000000002</v>
      </c>
      <c r="G63" s="234">
        <v>773.01750000000004</v>
      </c>
      <c r="H63" s="234">
        <v>9066.3870000000006</v>
      </c>
      <c r="I63" s="165">
        <v>7232.23</v>
      </c>
      <c r="J63" s="165">
        <v>29405.35</v>
      </c>
      <c r="K63" s="165">
        <v>46489.17</v>
      </c>
      <c r="L63" s="165">
        <v>40144.199999999997</v>
      </c>
      <c r="M63" s="165">
        <v>11747</v>
      </c>
      <c r="N63" s="168">
        <f t="shared" si="0"/>
        <v>146576.02342599997</v>
      </c>
    </row>
    <row r="64" spans="1:14">
      <c r="A64" s="6" t="s">
        <v>13</v>
      </c>
      <c r="B64" s="6" t="s">
        <v>14</v>
      </c>
      <c r="C64" s="237">
        <v>2010</v>
      </c>
      <c r="D64" s="234">
        <v>1173.9039</v>
      </c>
      <c r="E64" s="234">
        <v>699.76310000000001</v>
      </c>
      <c r="F64" s="234">
        <v>94.126159999999999</v>
      </c>
      <c r="G64" s="234">
        <v>961.48599999999999</v>
      </c>
      <c r="H64" s="234">
        <v>9520.6020000000008</v>
      </c>
      <c r="I64" s="165">
        <v>7373.0910000000003</v>
      </c>
      <c r="J64" s="165">
        <v>31593.695</v>
      </c>
      <c r="K64" s="165">
        <v>47971.41</v>
      </c>
      <c r="L64" s="165">
        <v>41937.480000000003</v>
      </c>
      <c r="M64" s="165">
        <v>11667</v>
      </c>
      <c r="N64" s="168">
        <f t="shared" si="0"/>
        <v>152992.55716</v>
      </c>
    </row>
    <row r="65" spans="1:14">
      <c r="A65" s="6" t="s">
        <v>13</v>
      </c>
      <c r="B65" s="6" t="s">
        <v>14</v>
      </c>
      <c r="C65" s="237">
        <v>2011</v>
      </c>
      <c r="D65" s="234">
        <v>1232.3865000000001</v>
      </c>
      <c r="E65" s="234">
        <v>735.38153</v>
      </c>
      <c r="F65" s="234">
        <v>181.10184000000001</v>
      </c>
      <c r="G65" s="234">
        <v>1215.6783</v>
      </c>
      <c r="H65" s="234">
        <v>9635.0820000000003</v>
      </c>
      <c r="I65" s="165">
        <v>7021.4862999999996</v>
      </c>
      <c r="J65" s="165">
        <v>32349.238000000001</v>
      </c>
      <c r="K65" s="165">
        <v>48312.62</v>
      </c>
      <c r="L65" s="165">
        <v>43895.938000000002</v>
      </c>
      <c r="M65" s="165">
        <v>11553</v>
      </c>
      <c r="N65" s="168">
        <f t="shared" si="0"/>
        <v>156131.91247000001</v>
      </c>
    </row>
    <row r="66" spans="1:14">
      <c r="A66" s="6" t="s">
        <v>13</v>
      </c>
      <c r="B66" s="6" t="s">
        <v>14</v>
      </c>
      <c r="C66" s="237">
        <v>2012</v>
      </c>
      <c r="D66" s="234">
        <v>1334.9749999999999</v>
      </c>
      <c r="E66" s="234">
        <v>762.47173999999995</v>
      </c>
      <c r="F66" s="234">
        <v>278.36545000000001</v>
      </c>
      <c r="G66" s="234">
        <v>1454.6061999999999</v>
      </c>
      <c r="H66" s="234">
        <v>9985.7150000000001</v>
      </c>
      <c r="I66" s="165">
        <v>6500.3687</v>
      </c>
      <c r="J66" s="165">
        <v>33203.004000000001</v>
      </c>
      <c r="K66" s="165">
        <v>49113.688000000002</v>
      </c>
      <c r="L66" s="165">
        <v>44022.523000000001</v>
      </c>
      <c r="M66" s="165">
        <v>11441</v>
      </c>
      <c r="N66" s="168">
        <f t="shared" si="0"/>
        <v>158096.71708999999</v>
      </c>
    </row>
    <row r="67" spans="1:14">
      <c r="A67" s="6" t="s">
        <v>13</v>
      </c>
      <c r="B67" s="6" t="s">
        <v>14</v>
      </c>
      <c r="C67" s="237">
        <v>2013</v>
      </c>
      <c r="D67" s="234">
        <v>1442.059</v>
      </c>
      <c r="E67" s="234">
        <v>828.65062999999998</v>
      </c>
      <c r="F67" s="234">
        <v>377.72363000000001</v>
      </c>
      <c r="G67" s="234">
        <v>1732.0237999999999</v>
      </c>
      <c r="H67" s="234">
        <v>10324.201999999999</v>
      </c>
      <c r="I67" s="165">
        <v>6512.8065999999999</v>
      </c>
      <c r="J67" s="165">
        <v>33741.910000000003</v>
      </c>
      <c r="K67" s="165">
        <v>49590.31</v>
      </c>
      <c r="L67" s="165">
        <v>44670.625</v>
      </c>
      <c r="M67" s="165">
        <v>11330</v>
      </c>
      <c r="N67" s="168">
        <f t="shared" ref="N67:N76" si="1">SUM(D67:M67)</f>
        <v>160550.31066000002</v>
      </c>
    </row>
    <row r="68" spans="1:14">
      <c r="A68" s="6" t="s">
        <v>13</v>
      </c>
      <c r="B68" s="6" t="s">
        <v>14</v>
      </c>
      <c r="C68" s="237">
        <v>2014</v>
      </c>
      <c r="D68" s="234">
        <v>1560.9077</v>
      </c>
      <c r="E68" s="234">
        <v>878.86940000000004</v>
      </c>
      <c r="F68" s="234">
        <v>534.40075999999999</v>
      </c>
      <c r="G68" s="234">
        <v>1912.3209999999999</v>
      </c>
      <c r="H68" s="234">
        <v>10535.74</v>
      </c>
      <c r="I68" s="165">
        <v>6606.0079999999998</v>
      </c>
      <c r="J68" s="165">
        <v>33977.360000000001</v>
      </c>
      <c r="K68" s="165">
        <v>49934.684000000001</v>
      </c>
      <c r="L68" s="165">
        <v>44858.12</v>
      </c>
      <c r="M68" s="165">
        <v>11220</v>
      </c>
      <c r="N68" s="168">
        <f t="shared" si="1"/>
        <v>162018.41086</v>
      </c>
    </row>
    <row r="69" spans="1:14">
      <c r="A69" s="6" t="s">
        <v>13</v>
      </c>
      <c r="B69" s="6" t="s">
        <v>14</v>
      </c>
      <c r="C69" s="237">
        <v>2015</v>
      </c>
      <c r="D69" s="234">
        <v>1688.6459</v>
      </c>
      <c r="E69" s="234">
        <v>912.97784000000001</v>
      </c>
      <c r="F69" s="234">
        <v>689.34564</v>
      </c>
      <c r="G69" s="234">
        <v>2238.8726000000001</v>
      </c>
      <c r="H69" s="234">
        <v>10447.261</v>
      </c>
      <c r="I69" s="165">
        <v>6655.1059999999998</v>
      </c>
      <c r="J69" s="165">
        <v>34788.023000000001</v>
      </c>
      <c r="K69" s="165">
        <v>50964.02</v>
      </c>
      <c r="L69" s="165">
        <v>43669.83</v>
      </c>
      <c r="M69" s="165">
        <v>11111</v>
      </c>
      <c r="N69" s="168">
        <f t="shared" si="1"/>
        <v>163165.08198000002</v>
      </c>
    </row>
    <row r="70" spans="1:14">
      <c r="A70" s="6" t="s">
        <v>13</v>
      </c>
      <c r="B70" s="6" t="s">
        <v>14</v>
      </c>
      <c r="C70" s="237">
        <v>2016</v>
      </c>
      <c r="D70" s="234">
        <v>1714.8402000000001</v>
      </c>
      <c r="E70" s="234">
        <v>953.72910000000002</v>
      </c>
      <c r="F70" s="234">
        <v>879.17913999999996</v>
      </c>
      <c r="G70" s="234">
        <v>2575.6694000000002</v>
      </c>
      <c r="H70" s="234">
        <v>10746.731</v>
      </c>
      <c r="I70" s="165">
        <v>6714.1549999999997</v>
      </c>
      <c r="J70" s="165">
        <v>35592.57</v>
      </c>
      <c r="K70" s="165">
        <v>51992.56</v>
      </c>
      <c r="L70" s="165">
        <v>42715.14</v>
      </c>
      <c r="M70" s="165">
        <v>11111</v>
      </c>
      <c r="N70" s="168">
        <f t="shared" si="1"/>
        <v>164995.57384</v>
      </c>
    </row>
    <row r="71" spans="1:14">
      <c r="A71" s="6" t="s">
        <v>13</v>
      </c>
      <c r="B71" s="6" t="s">
        <v>14</v>
      </c>
      <c r="C71" s="237">
        <v>2017</v>
      </c>
      <c r="D71" s="234">
        <v>1826.1881000000001</v>
      </c>
      <c r="E71" s="234">
        <v>974.06939999999997</v>
      </c>
      <c r="F71" s="234">
        <v>1185.5515</v>
      </c>
      <c r="G71" s="234">
        <v>3037.9270000000001</v>
      </c>
      <c r="H71" s="234">
        <v>10834.706</v>
      </c>
      <c r="I71" s="165">
        <v>6734.2790000000005</v>
      </c>
      <c r="J71" s="165">
        <v>36521.11</v>
      </c>
      <c r="K71" s="165">
        <v>52866.46</v>
      </c>
      <c r="L71" s="165">
        <v>43129.866999999998</v>
      </c>
      <c r="M71" s="165">
        <v>11111</v>
      </c>
      <c r="N71" s="168">
        <f t="shared" si="1"/>
        <v>168221.158</v>
      </c>
    </row>
    <row r="72" spans="1:14">
      <c r="A72" s="6" t="s">
        <v>13</v>
      </c>
      <c r="B72" s="6" t="s">
        <v>14</v>
      </c>
      <c r="C72" s="237">
        <v>2018</v>
      </c>
      <c r="D72" s="234">
        <v>1973.9960000000001</v>
      </c>
      <c r="E72" s="234">
        <v>1049.8936000000001</v>
      </c>
      <c r="F72" s="234">
        <v>1523.3044</v>
      </c>
      <c r="G72" s="234">
        <v>3358.8267000000001</v>
      </c>
      <c r="H72" s="234">
        <v>11084.954</v>
      </c>
      <c r="I72" s="165">
        <v>6855.4080000000004</v>
      </c>
      <c r="J72" s="165">
        <v>38355.83</v>
      </c>
      <c r="K72" s="165">
        <v>53405.137000000002</v>
      </c>
      <c r="L72" s="165">
        <v>43795.4</v>
      </c>
      <c r="M72" s="165">
        <v>11111</v>
      </c>
      <c r="N72" s="168">
        <f t="shared" si="1"/>
        <v>172513.74970000001</v>
      </c>
    </row>
    <row r="73" spans="1:14">
      <c r="A73" s="6" t="s">
        <v>13</v>
      </c>
      <c r="B73" s="6" t="s">
        <v>14</v>
      </c>
      <c r="C73" s="237">
        <v>2019</v>
      </c>
      <c r="D73" s="234">
        <v>2072.3690999999999</v>
      </c>
      <c r="E73" s="234">
        <v>1124.6016</v>
      </c>
      <c r="F73" s="234">
        <v>1858.954</v>
      </c>
      <c r="G73" s="234">
        <v>3744.7256000000002</v>
      </c>
      <c r="H73" s="234">
        <v>11185.189</v>
      </c>
      <c r="I73" s="165">
        <v>7071.7816999999995</v>
      </c>
      <c r="J73" s="165">
        <v>39058.266000000003</v>
      </c>
      <c r="K73" s="165">
        <v>53512.843999999997</v>
      </c>
      <c r="L73" s="165">
        <v>43534.612999999998</v>
      </c>
      <c r="M73" s="165">
        <v>11111</v>
      </c>
      <c r="N73" s="168">
        <f t="shared" si="1"/>
        <v>174274.34399999998</v>
      </c>
    </row>
    <row r="74" spans="1:14">
      <c r="A74" s="6" t="s">
        <v>13</v>
      </c>
      <c r="B74" s="6" t="s">
        <v>14</v>
      </c>
      <c r="C74" s="237">
        <v>2020</v>
      </c>
      <c r="D74" s="234">
        <v>2182.6972999999998</v>
      </c>
      <c r="E74" s="234">
        <v>1073.7583</v>
      </c>
      <c r="F74" s="234">
        <v>2243.835</v>
      </c>
      <c r="G74" s="234">
        <v>4186.1809999999996</v>
      </c>
      <c r="H74" s="234">
        <v>11448.027</v>
      </c>
      <c r="I74" s="165">
        <v>6776.866</v>
      </c>
      <c r="J74" s="165">
        <v>38603.406000000003</v>
      </c>
      <c r="K74" s="165">
        <v>48609.644999999997</v>
      </c>
      <c r="L74" s="165">
        <v>42233.39</v>
      </c>
      <c r="M74" s="165">
        <v>11111</v>
      </c>
      <c r="N74" s="168">
        <f t="shared" si="1"/>
        <v>168468.80560000002</v>
      </c>
    </row>
    <row r="75" spans="1:14">
      <c r="A75" s="6" t="s">
        <v>13</v>
      </c>
      <c r="B75" s="6" t="s">
        <v>14</v>
      </c>
      <c r="C75" s="237">
        <v>2021</v>
      </c>
      <c r="D75" s="234">
        <v>2335.3114999999998</v>
      </c>
      <c r="E75" s="234">
        <v>1142.8716999999999</v>
      </c>
      <c r="F75" s="234">
        <v>2771.8290000000002</v>
      </c>
      <c r="G75" s="234">
        <v>4851.5940000000001</v>
      </c>
      <c r="H75" s="234">
        <v>11222.36</v>
      </c>
      <c r="I75" s="165">
        <v>7037.0690000000004</v>
      </c>
      <c r="J75" s="165">
        <v>40670.660000000003</v>
      </c>
      <c r="K75" s="165">
        <v>51349.656000000003</v>
      </c>
      <c r="L75" s="165">
        <v>44564.811999999998</v>
      </c>
      <c r="M75" s="165">
        <v>11111</v>
      </c>
      <c r="N75" s="168">
        <f t="shared" si="1"/>
        <v>177057.16320000001</v>
      </c>
    </row>
    <row r="76" spans="1:14">
      <c r="A76" s="6" t="s">
        <v>13</v>
      </c>
      <c r="B76" s="6" t="s">
        <v>14</v>
      </c>
      <c r="C76" s="237">
        <v>2022</v>
      </c>
      <c r="D76" s="234">
        <v>2413.8076000000001</v>
      </c>
      <c r="E76" s="234">
        <v>1199.2067</v>
      </c>
      <c r="F76" s="234">
        <v>3448.2372999999998</v>
      </c>
      <c r="G76" s="234">
        <v>5487.6</v>
      </c>
      <c r="H76" s="234">
        <v>11299.816000000001</v>
      </c>
      <c r="I76" s="165">
        <v>6702.3393999999998</v>
      </c>
      <c r="J76" s="165">
        <v>39413.042999999998</v>
      </c>
      <c r="K76" s="165">
        <v>52969.59</v>
      </c>
      <c r="L76" s="165">
        <v>44854.035000000003</v>
      </c>
      <c r="M76" s="165">
        <v>11111</v>
      </c>
      <c r="N76" s="168">
        <f t="shared" si="1"/>
        <v>178898.67499999999</v>
      </c>
    </row>
    <row r="77" spans="1:14">
      <c r="D77" s="235">
        <f>SUM(D2:D76)</f>
        <v>38999.849537000002</v>
      </c>
      <c r="E77" s="235">
        <f t="shared" ref="E77:N77" si="2">SUM(E2:E76)</f>
        <v>17313.062043999998</v>
      </c>
      <c r="F77" s="235">
        <f t="shared" si="2"/>
        <v>16258.288218045</v>
      </c>
      <c r="G77" s="235">
        <f t="shared" si="2"/>
        <v>40388.212438953</v>
      </c>
      <c r="H77" s="235">
        <f t="shared" si="2"/>
        <v>409942.03074400011</v>
      </c>
      <c r="I77" s="233">
        <f t="shared" si="2"/>
        <v>276006.88526499999</v>
      </c>
      <c r="J77" s="233">
        <f t="shared" si="2"/>
        <v>1273563.1679000002</v>
      </c>
      <c r="K77" s="233">
        <f t="shared" si="2"/>
        <v>2311597.5469999998</v>
      </c>
      <c r="L77" s="233">
        <f t="shared" si="2"/>
        <v>1755950.0399999998</v>
      </c>
      <c r="M77" s="233">
        <f t="shared" si="2"/>
        <v>748925</v>
      </c>
      <c r="N77" s="236">
        <f t="shared" si="2"/>
        <v>6888944.0831469968</v>
      </c>
    </row>
  </sheetData>
  <pageMargins left="0.7" right="0.7" top="0.75" bottom="0.75" header="0.3" footer="0.3"/>
  <ignoredErrors>
    <ignoredError sqref="N2:N7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"/>
  <sheetViews>
    <sheetView topLeftCell="D1" workbookViewId="0">
      <selection activeCell="E18" sqref="E18"/>
    </sheetView>
  </sheetViews>
  <sheetFormatPr baseColWidth="10" defaultRowHeight="13"/>
  <sheetData>
    <row r="1" spans="1:11" ht="17">
      <c r="A1" s="30" t="s">
        <v>53</v>
      </c>
    </row>
    <row r="2" spans="1:11" ht="17">
      <c r="A2" s="31"/>
    </row>
    <row r="3" spans="1:11" ht="18" thickBot="1">
      <c r="A3" s="32" t="s">
        <v>52</v>
      </c>
      <c r="B3" s="32">
        <v>0</v>
      </c>
      <c r="C3" s="32">
        <v>0.01</v>
      </c>
      <c r="D3" s="32">
        <v>0.02</v>
      </c>
      <c r="E3" s="32">
        <v>0.03</v>
      </c>
      <c r="F3" s="32">
        <v>0.04</v>
      </c>
      <c r="G3" s="32">
        <v>0.05</v>
      </c>
      <c r="H3" s="32">
        <v>0.06</v>
      </c>
      <c r="I3" s="32">
        <v>7.0000000000000007E-2</v>
      </c>
      <c r="J3" s="32">
        <v>0.08</v>
      </c>
      <c r="K3" s="32">
        <v>0.09</v>
      </c>
    </row>
    <row r="4" spans="1:11" ht="17">
      <c r="A4" s="32">
        <v>0</v>
      </c>
      <c r="B4" s="33">
        <v>0</v>
      </c>
      <c r="C4" s="34">
        <v>4.0000000000000001E-3</v>
      </c>
      <c r="D4" s="34">
        <v>8.0000000000000002E-3</v>
      </c>
      <c r="E4" s="34">
        <v>1.2E-2</v>
      </c>
      <c r="F4" s="34">
        <v>1.6E-2</v>
      </c>
      <c r="G4" s="34">
        <v>1.9900000000000001E-2</v>
      </c>
      <c r="H4" s="34">
        <v>2.3900000000000001E-2</v>
      </c>
      <c r="I4" s="34">
        <v>2.7900000000000001E-2</v>
      </c>
      <c r="J4" s="34">
        <v>3.1899999999999998E-2</v>
      </c>
      <c r="K4" s="35">
        <v>3.5900000000000001E-2</v>
      </c>
    </row>
    <row r="5" spans="1:11" ht="17">
      <c r="A5" s="32">
        <v>0.1</v>
      </c>
      <c r="B5" s="36">
        <v>3.9800000000000002E-2</v>
      </c>
      <c r="C5" s="37">
        <v>4.3799999999999999E-2</v>
      </c>
      <c r="D5" s="37">
        <v>4.7800000000000002E-2</v>
      </c>
      <c r="E5" s="37">
        <v>5.1700000000000003E-2</v>
      </c>
      <c r="F5" s="37">
        <v>5.57E-2</v>
      </c>
      <c r="G5" s="37">
        <v>5.96E-2</v>
      </c>
      <c r="H5" s="37">
        <v>6.3600000000000004E-2</v>
      </c>
      <c r="I5" s="37">
        <v>6.7500000000000004E-2</v>
      </c>
      <c r="J5" s="37">
        <v>7.1400000000000005E-2</v>
      </c>
      <c r="K5" s="38">
        <v>7.5300000000000006E-2</v>
      </c>
    </row>
    <row r="6" spans="1:11" ht="17">
      <c r="A6" s="32">
        <v>0.2</v>
      </c>
      <c r="B6" s="36">
        <v>7.9299999999999995E-2</v>
      </c>
      <c r="C6" s="37">
        <v>8.3199999999999996E-2</v>
      </c>
      <c r="D6" s="37">
        <v>8.7099999999999997E-2</v>
      </c>
      <c r="E6" s="37">
        <v>9.0999999999999998E-2</v>
      </c>
      <c r="F6" s="37">
        <v>9.4799999999999995E-2</v>
      </c>
      <c r="G6" s="37">
        <v>9.8699999999999996E-2</v>
      </c>
      <c r="H6" s="37">
        <v>0.1026</v>
      </c>
      <c r="I6" s="37">
        <v>0.10639999999999999</v>
      </c>
      <c r="J6" s="37">
        <v>0.1103</v>
      </c>
      <c r="K6" s="38">
        <v>0.11409999999999999</v>
      </c>
    </row>
    <row r="7" spans="1:11" ht="17">
      <c r="A7" s="32">
        <v>0.3</v>
      </c>
      <c r="B7" s="36">
        <v>0.1179</v>
      </c>
      <c r="C7" s="37">
        <v>0.1217</v>
      </c>
      <c r="D7" s="37">
        <v>0.1255</v>
      </c>
      <c r="E7" s="37">
        <v>0.1293</v>
      </c>
      <c r="F7" s="37">
        <v>0.1331</v>
      </c>
      <c r="G7" s="37">
        <v>0.1368</v>
      </c>
      <c r="H7" s="37">
        <v>0.1406</v>
      </c>
      <c r="I7" s="37">
        <v>0.14430000000000001</v>
      </c>
      <c r="J7" s="37">
        <v>0.14799999999999999</v>
      </c>
      <c r="K7" s="38">
        <v>0.1517</v>
      </c>
    </row>
    <row r="8" spans="1:11" ht="17">
      <c r="A8" s="32">
        <v>0.4</v>
      </c>
      <c r="B8" s="36">
        <v>0.15540000000000001</v>
      </c>
      <c r="C8" s="37">
        <v>0.15909999999999999</v>
      </c>
      <c r="D8" s="37">
        <v>0.1628</v>
      </c>
      <c r="E8" s="37">
        <v>0.16639999999999999</v>
      </c>
      <c r="F8" s="37">
        <v>0.17</v>
      </c>
      <c r="G8" s="37">
        <v>0.1736</v>
      </c>
      <c r="H8" s="37">
        <v>0.1772</v>
      </c>
      <c r="I8" s="37">
        <v>0.18079999999999999</v>
      </c>
      <c r="J8" s="37">
        <v>0.18440000000000001</v>
      </c>
      <c r="K8" s="38">
        <v>0.18790000000000001</v>
      </c>
    </row>
    <row r="9" spans="1:11" ht="17">
      <c r="A9" s="32">
        <v>0.5</v>
      </c>
      <c r="B9" s="36">
        <v>0.1915</v>
      </c>
      <c r="C9" s="37">
        <v>0.19500000000000001</v>
      </c>
      <c r="D9" s="37">
        <v>0.19850000000000001</v>
      </c>
      <c r="E9" s="37">
        <v>0.2019</v>
      </c>
      <c r="F9" s="37">
        <v>0.2054</v>
      </c>
      <c r="G9" s="37">
        <v>0.20880000000000001</v>
      </c>
      <c r="H9" s="37">
        <v>0.21229999999999999</v>
      </c>
      <c r="I9" s="37">
        <v>0.2157</v>
      </c>
      <c r="J9" s="37">
        <v>0.219</v>
      </c>
      <c r="K9" s="38">
        <v>0.22239999999999999</v>
      </c>
    </row>
    <row r="10" spans="1:11" ht="17">
      <c r="A10" s="32">
        <v>0.6</v>
      </c>
      <c r="B10" s="36">
        <v>0.22570000000000001</v>
      </c>
      <c r="C10" s="37">
        <v>0.2291</v>
      </c>
      <c r="D10" s="37">
        <v>0.2324</v>
      </c>
      <c r="E10" s="37">
        <v>0.23569999999999999</v>
      </c>
      <c r="F10" s="37">
        <v>0.2389</v>
      </c>
      <c r="G10" s="37">
        <v>0.2422</v>
      </c>
      <c r="H10" s="37">
        <v>0.24540000000000001</v>
      </c>
      <c r="I10" s="37">
        <v>0.24859999999999999</v>
      </c>
      <c r="J10" s="37">
        <v>0.25169999999999998</v>
      </c>
      <c r="K10" s="38">
        <v>0.25490000000000002</v>
      </c>
    </row>
    <row r="11" spans="1:11" ht="17">
      <c r="A11" s="32">
        <v>0.7</v>
      </c>
      <c r="B11" s="36">
        <v>0.25800000000000001</v>
      </c>
      <c r="C11" s="37">
        <v>0.2611</v>
      </c>
      <c r="D11" s="37">
        <v>0.26419999999999999</v>
      </c>
      <c r="E11" s="37">
        <v>0.26729999999999998</v>
      </c>
      <c r="F11" s="37">
        <v>0.27039999999999997</v>
      </c>
      <c r="G11" s="37">
        <v>0.27339999999999998</v>
      </c>
      <c r="H11" s="37">
        <v>0.27639999999999998</v>
      </c>
      <c r="I11" s="37">
        <v>0.27939999999999998</v>
      </c>
      <c r="J11" s="37">
        <v>0.2823</v>
      </c>
      <c r="K11" s="38">
        <v>0.28520000000000001</v>
      </c>
    </row>
    <row r="12" spans="1:11" ht="17">
      <c r="A12" s="32">
        <v>0.8</v>
      </c>
      <c r="B12" s="36">
        <v>0.28810000000000002</v>
      </c>
      <c r="C12" s="37">
        <v>0.29099999999999998</v>
      </c>
      <c r="D12" s="37">
        <v>0.29389999999999999</v>
      </c>
      <c r="E12" s="37">
        <v>0.29670000000000002</v>
      </c>
      <c r="F12" s="37">
        <v>0.29949999999999999</v>
      </c>
      <c r="G12" s="37">
        <v>0.30230000000000001</v>
      </c>
      <c r="H12" s="37">
        <v>0.30509999999999998</v>
      </c>
      <c r="I12" s="37">
        <v>0.30780000000000002</v>
      </c>
      <c r="J12" s="37">
        <v>0.31059999999999999</v>
      </c>
      <c r="K12" s="38">
        <v>0.31330000000000002</v>
      </c>
    </row>
    <row r="13" spans="1:11" ht="17">
      <c r="A13" s="32">
        <v>0.9</v>
      </c>
      <c r="B13" s="36">
        <v>0.31590000000000001</v>
      </c>
      <c r="C13" s="37">
        <v>0.31859999999999999</v>
      </c>
      <c r="D13" s="37">
        <v>0.32119999999999999</v>
      </c>
      <c r="E13" s="37">
        <v>0.32379999999999998</v>
      </c>
      <c r="F13" s="37">
        <v>0.32640000000000002</v>
      </c>
      <c r="G13" s="37">
        <v>0.32890000000000003</v>
      </c>
      <c r="H13" s="37">
        <v>0.33150000000000002</v>
      </c>
      <c r="I13" s="37">
        <v>0.33400000000000002</v>
      </c>
      <c r="J13" s="37">
        <v>0.33650000000000002</v>
      </c>
      <c r="K13" s="38">
        <v>0.33889999999999998</v>
      </c>
    </row>
    <row r="14" spans="1:11" ht="17">
      <c r="A14" s="32">
        <v>1</v>
      </c>
      <c r="B14" s="36">
        <v>0.34129999999999999</v>
      </c>
      <c r="C14" s="37">
        <v>0.34379999999999999</v>
      </c>
      <c r="D14" s="37">
        <v>0.34610000000000002</v>
      </c>
      <c r="E14" s="37">
        <v>0.34849999999999998</v>
      </c>
      <c r="F14" s="37">
        <v>0.3508</v>
      </c>
      <c r="G14" s="37">
        <v>0.35310000000000002</v>
      </c>
      <c r="H14" s="37">
        <v>0.35539999999999999</v>
      </c>
      <c r="I14" s="37">
        <v>0.35770000000000002</v>
      </c>
      <c r="J14" s="37">
        <v>0.3599</v>
      </c>
      <c r="K14" s="38">
        <v>0.36209999999999998</v>
      </c>
    </row>
    <row r="15" spans="1:11" ht="17">
      <c r="A15" s="32">
        <v>1.1000000000000001</v>
      </c>
      <c r="B15" s="36">
        <v>0.36430000000000001</v>
      </c>
      <c r="C15" s="37">
        <v>0.36649999999999999</v>
      </c>
      <c r="D15" s="37">
        <v>0.36859999999999998</v>
      </c>
      <c r="E15" s="37">
        <v>0.37080000000000002</v>
      </c>
      <c r="F15" s="37">
        <v>0.37290000000000001</v>
      </c>
      <c r="G15" s="37">
        <v>0.37490000000000001</v>
      </c>
      <c r="H15" s="37">
        <v>0.377</v>
      </c>
      <c r="I15" s="37">
        <v>0.379</v>
      </c>
      <c r="J15" s="37">
        <v>0.38100000000000001</v>
      </c>
      <c r="K15" s="38">
        <v>0.38300000000000001</v>
      </c>
    </row>
    <row r="16" spans="1:11" ht="17">
      <c r="A16" s="32">
        <v>1.2</v>
      </c>
      <c r="B16" s="36">
        <v>0.38490000000000002</v>
      </c>
      <c r="C16" s="37">
        <v>0.38690000000000002</v>
      </c>
      <c r="D16" s="37">
        <v>0.38879999999999998</v>
      </c>
      <c r="E16" s="37">
        <v>0.39069999999999999</v>
      </c>
      <c r="F16" s="37">
        <v>0.39250000000000002</v>
      </c>
      <c r="G16" s="37">
        <v>0.39439999999999997</v>
      </c>
      <c r="H16" s="37">
        <v>0.3962</v>
      </c>
      <c r="I16" s="37">
        <v>0.39800000000000002</v>
      </c>
      <c r="J16" s="37">
        <v>0.3997</v>
      </c>
      <c r="K16" s="38">
        <v>0.40150000000000002</v>
      </c>
    </row>
    <row r="17" spans="1:11" ht="17">
      <c r="A17" s="32">
        <v>1.3</v>
      </c>
      <c r="B17" s="36">
        <v>0.4032</v>
      </c>
      <c r="C17" s="37">
        <v>0.40489999999999998</v>
      </c>
      <c r="D17" s="37">
        <v>0.40660000000000002</v>
      </c>
      <c r="E17" s="37">
        <v>0.40820000000000001</v>
      </c>
      <c r="F17" s="37">
        <v>0.40989999999999999</v>
      </c>
      <c r="G17" s="37">
        <v>0.41149999999999998</v>
      </c>
      <c r="H17" s="37">
        <v>0.41310000000000002</v>
      </c>
      <c r="I17" s="37">
        <v>0.41470000000000001</v>
      </c>
      <c r="J17" s="37">
        <v>0.41620000000000001</v>
      </c>
      <c r="K17" s="38">
        <v>0.41770000000000002</v>
      </c>
    </row>
    <row r="18" spans="1:11" ht="17">
      <c r="A18" s="32">
        <v>1.4</v>
      </c>
      <c r="B18" s="36">
        <v>0.41920000000000002</v>
      </c>
      <c r="C18" s="37">
        <v>0.42070000000000002</v>
      </c>
      <c r="D18" s="37">
        <v>0.42220000000000002</v>
      </c>
      <c r="E18" s="37">
        <v>0.42359999999999998</v>
      </c>
      <c r="F18" s="37">
        <v>0.42509999999999998</v>
      </c>
      <c r="G18" s="37">
        <v>0.42649999999999999</v>
      </c>
      <c r="H18" s="37">
        <v>0.4279</v>
      </c>
      <c r="I18" s="37">
        <v>0.42920000000000003</v>
      </c>
      <c r="J18" s="37">
        <v>0.43059999999999998</v>
      </c>
      <c r="K18" s="38">
        <v>0.43190000000000001</v>
      </c>
    </row>
    <row r="19" spans="1:11" ht="17">
      <c r="A19" s="32">
        <v>1.5</v>
      </c>
      <c r="B19" s="36">
        <v>0.43319999999999997</v>
      </c>
      <c r="C19" s="37">
        <v>0.4345</v>
      </c>
      <c r="D19" s="37">
        <v>0.43569999999999998</v>
      </c>
      <c r="E19" s="37">
        <v>0.437</v>
      </c>
      <c r="F19" s="37">
        <v>0.43819999999999998</v>
      </c>
      <c r="G19" s="37">
        <v>0.43940000000000001</v>
      </c>
      <c r="H19" s="37">
        <v>0.44059999999999999</v>
      </c>
      <c r="I19" s="37">
        <v>0.44180000000000003</v>
      </c>
      <c r="J19" s="37">
        <v>0.44290000000000002</v>
      </c>
      <c r="K19" s="38">
        <v>0.44409999999999999</v>
      </c>
    </row>
    <row r="20" spans="1:11" ht="17">
      <c r="A20" s="32">
        <v>1.6</v>
      </c>
      <c r="B20" s="36">
        <v>0.44519999999999998</v>
      </c>
      <c r="C20" s="37">
        <v>0.44629999999999997</v>
      </c>
      <c r="D20" s="37">
        <v>0.44740000000000002</v>
      </c>
      <c r="E20" s="37">
        <v>0.44840000000000002</v>
      </c>
      <c r="F20" s="37">
        <v>0.44950000000000001</v>
      </c>
      <c r="G20" s="37">
        <v>0.45050000000000001</v>
      </c>
      <c r="H20" s="37">
        <v>0.45150000000000001</v>
      </c>
      <c r="I20" s="37">
        <v>0.45250000000000001</v>
      </c>
      <c r="J20" s="37">
        <v>0.45350000000000001</v>
      </c>
      <c r="K20" s="38">
        <v>0.45450000000000002</v>
      </c>
    </row>
    <row r="21" spans="1:11" ht="17">
      <c r="A21" s="32">
        <v>1.7</v>
      </c>
      <c r="B21" s="36">
        <v>0.45540000000000003</v>
      </c>
      <c r="C21" s="37">
        <v>0.45639999999999997</v>
      </c>
      <c r="D21" s="37">
        <v>0.45729999999999998</v>
      </c>
      <c r="E21" s="37">
        <v>0.4582</v>
      </c>
      <c r="F21" s="37">
        <v>0.45910000000000001</v>
      </c>
      <c r="G21" s="37">
        <v>0.45989999999999998</v>
      </c>
      <c r="H21" s="37">
        <v>0.46079999999999999</v>
      </c>
      <c r="I21" s="37">
        <v>0.46160000000000001</v>
      </c>
      <c r="J21" s="37">
        <v>0.46250000000000002</v>
      </c>
      <c r="K21" s="38">
        <v>0.46329999999999999</v>
      </c>
    </row>
    <row r="22" spans="1:11" ht="17">
      <c r="A22" s="32">
        <v>1.8</v>
      </c>
      <c r="B22" s="36">
        <v>0.46410000000000001</v>
      </c>
      <c r="C22" s="37">
        <v>0.46489999999999998</v>
      </c>
      <c r="D22" s="37">
        <v>0.46560000000000001</v>
      </c>
      <c r="E22" s="37">
        <v>0.46639999999999998</v>
      </c>
      <c r="F22" s="37">
        <v>0.46710000000000002</v>
      </c>
      <c r="G22" s="37">
        <v>0.46779999999999999</v>
      </c>
      <c r="H22" s="37">
        <v>0.46860000000000002</v>
      </c>
      <c r="I22" s="37">
        <v>0.46929999999999999</v>
      </c>
      <c r="J22" s="37">
        <v>0.46989999999999998</v>
      </c>
      <c r="K22" s="38">
        <v>0.47060000000000002</v>
      </c>
    </row>
    <row r="23" spans="1:11" ht="17">
      <c r="A23" s="32">
        <v>1.9</v>
      </c>
      <c r="B23" s="36">
        <v>0.4713</v>
      </c>
      <c r="C23" s="37">
        <v>0.47189999999999999</v>
      </c>
      <c r="D23" s="37">
        <v>0.47260000000000002</v>
      </c>
      <c r="E23" s="37">
        <v>0.47320000000000001</v>
      </c>
      <c r="F23" s="37">
        <v>0.4738</v>
      </c>
      <c r="G23" s="37">
        <v>0.47439999999999999</v>
      </c>
      <c r="H23" s="37">
        <v>0.47499999999999998</v>
      </c>
      <c r="I23" s="37">
        <v>0.47560000000000002</v>
      </c>
      <c r="J23" s="37">
        <v>0.47610000000000002</v>
      </c>
      <c r="K23" s="38">
        <v>0.47670000000000001</v>
      </c>
    </row>
    <row r="24" spans="1:11" ht="17">
      <c r="A24" s="32">
        <v>2</v>
      </c>
      <c r="B24" s="36">
        <v>0.47720000000000001</v>
      </c>
      <c r="C24" s="37">
        <v>0.4778</v>
      </c>
      <c r="D24" s="37">
        <v>0.4783</v>
      </c>
      <c r="E24" s="37">
        <v>0.4788</v>
      </c>
      <c r="F24" s="37">
        <v>0.4793</v>
      </c>
      <c r="G24" s="37">
        <v>0.4798</v>
      </c>
      <c r="H24" s="37">
        <v>0.4803</v>
      </c>
      <c r="I24" s="37">
        <v>0.48080000000000001</v>
      </c>
      <c r="J24" s="37">
        <v>0.48120000000000002</v>
      </c>
      <c r="K24" s="38">
        <v>0.48170000000000002</v>
      </c>
    </row>
    <row r="25" spans="1:11" ht="17">
      <c r="A25" s="32">
        <v>2.1</v>
      </c>
      <c r="B25" s="36">
        <v>0.48209999999999997</v>
      </c>
      <c r="C25" s="37">
        <v>0.48259999999999997</v>
      </c>
      <c r="D25" s="37">
        <v>0.48299999999999998</v>
      </c>
      <c r="E25" s="37">
        <v>0.4834</v>
      </c>
      <c r="F25" s="37">
        <v>0.48380000000000001</v>
      </c>
      <c r="G25" s="37">
        <v>0.48420000000000002</v>
      </c>
      <c r="H25" s="37">
        <v>0.48459999999999998</v>
      </c>
      <c r="I25" s="37">
        <v>0.48499999999999999</v>
      </c>
      <c r="J25" s="37">
        <v>0.4854</v>
      </c>
      <c r="K25" s="38">
        <v>0.48570000000000002</v>
      </c>
    </row>
    <row r="26" spans="1:11" ht="17">
      <c r="A26" s="32">
        <v>2.2000000000000002</v>
      </c>
      <c r="B26" s="36">
        <v>0.48609999999999998</v>
      </c>
      <c r="C26" s="37">
        <v>0.4864</v>
      </c>
      <c r="D26" s="37">
        <v>0.48680000000000001</v>
      </c>
      <c r="E26" s="37">
        <v>0.48709999999999998</v>
      </c>
      <c r="F26" s="37">
        <v>0.48749999999999999</v>
      </c>
      <c r="G26" s="37">
        <v>0.48780000000000001</v>
      </c>
      <c r="H26" s="37">
        <v>0.48809999999999998</v>
      </c>
      <c r="I26" s="37">
        <v>0.4884</v>
      </c>
      <c r="J26" s="37">
        <v>0.48870000000000002</v>
      </c>
      <c r="K26" s="38">
        <v>0.48899999999999999</v>
      </c>
    </row>
    <row r="27" spans="1:11" ht="17">
      <c r="A27" s="32">
        <v>2.2999999999999998</v>
      </c>
      <c r="B27" s="36">
        <v>0.48930000000000001</v>
      </c>
      <c r="C27" s="37">
        <v>0.48959999999999998</v>
      </c>
      <c r="D27" s="37">
        <v>0.48980000000000001</v>
      </c>
      <c r="E27" s="37">
        <v>0.49009999999999998</v>
      </c>
      <c r="F27" s="37">
        <v>0.4904</v>
      </c>
      <c r="G27" s="37">
        <v>0.49059999999999998</v>
      </c>
      <c r="H27" s="37">
        <v>0.4909</v>
      </c>
      <c r="I27" s="37">
        <v>0.49109999999999998</v>
      </c>
      <c r="J27" s="37">
        <v>0.49130000000000001</v>
      </c>
      <c r="K27" s="38">
        <v>0.49159999999999998</v>
      </c>
    </row>
    <row r="28" spans="1:11" ht="17">
      <c r="A28" s="32">
        <v>2.4</v>
      </c>
      <c r="B28" s="36">
        <v>0.49180000000000001</v>
      </c>
      <c r="C28" s="37">
        <v>0.49199999999999999</v>
      </c>
      <c r="D28" s="37">
        <v>0.49220000000000003</v>
      </c>
      <c r="E28" s="37">
        <v>0.49249999999999999</v>
      </c>
      <c r="F28" s="37">
        <v>0.49270000000000003</v>
      </c>
      <c r="G28" s="37">
        <v>0.4929</v>
      </c>
      <c r="H28" s="37">
        <v>0.49309999999999998</v>
      </c>
      <c r="I28" s="37">
        <v>0.49320000000000003</v>
      </c>
      <c r="J28" s="37">
        <v>0.49340000000000001</v>
      </c>
      <c r="K28" s="38">
        <v>0.49359999999999998</v>
      </c>
    </row>
    <row r="29" spans="1:11" ht="17">
      <c r="A29" s="32">
        <v>2.5</v>
      </c>
      <c r="B29" s="36">
        <v>0.49380000000000002</v>
      </c>
      <c r="C29" s="37">
        <v>0.49399999999999999</v>
      </c>
      <c r="D29" s="37">
        <v>0.49409999999999998</v>
      </c>
      <c r="E29" s="37">
        <v>0.49430000000000002</v>
      </c>
      <c r="F29" s="37">
        <v>0.4945</v>
      </c>
      <c r="G29" s="37">
        <v>0.49459999999999998</v>
      </c>
      <c r="H29" s="37">
        <v>0.49480000000000002</v>
      </c>
      <c r="I29" s="37">
        <v>0.49490000000000001</v>
      </c>
      <c r="J29" s="37">
        <v>0.49509999999999998</v>
      </c>
      <c r="K29" s="38">
        <v>0.49519999999999997</v>
      </c>
    </row>
    <row r="30" spans="1:11" ht="17">
      <c r="A30" s="32">
        <v>2.6</v>
      </c>
      <c r="B30" s="36">
        <v>0.49530000000000002</v>
      </c>
      <c r="C30" s="37">
        <v>0.4955</v>
      </c>
      <c r="D30" s="37">
        <v>0.49559999999999998</v>
      </c>
      <c r="E30" s="37">
        <v>0.49569999999999997</v>
      </c>
      <c r="F30" s="37">
        <v>0.49590000000000001</v>
      </c>
      <c r="G30" s="37">
        <v>0.496</v>
      </c>
      <c r="H30" s="37">
        <v>0.49609999999999999</v>
      </c>
      <c r="I30" s="37">
        <v>0.49619999999999997</v>
      </c>
      <c r="J30" s="37">
        <v>0.49630000000000002</v>
      </c>
      <c r="K30" s="38">
        <v>0.49640000000000001</v>
      </c>
    </row>
    <row r="31" spans="1:11" ht="17">
      <c r="A31" s="32">
        <v>2.7</v>
      </c>
      <c r="B31" s="36">
        <v>0.4965</v>
      </c>
      <c r="C31" s="37">
        <v>0.49659999999999999</v>
      </c>
      <c r="D31" s="37">
        <v>0.49669999999999997</v>
      </c>
      <c r="E31" s="37">
        <v>0.49680000000000002</v>
      </c>
      <c r="F31" s="37">
        <v>0.49690000000000001</v>
      </c>
      <c r="G31" s="37">
        <v>0.497</v>
      </c>
      <c r="H31" s="37">
        <v>0.49709999999999999</v>
      </c>
      <c r="I31" s="37">
        <v>0.49719999999999998</v>
      </c>
      <c r="J31" s="37">
        <v>0.49730000000000002</v>
      </c>
      <c r="K31" s="38">
        <v>0.49740000000000001</v>
      </c>
    </row>
    <row r="32" spans="1:11" ht="17">
      <c r="A32" s="32">
        <v>2.8</v>
      </c>
      <c r="B32" s="36">
        <v>0.49740000000000001</v>
      </c>
      <c r="C32" s="37">
        <v>0.4975</v>
      </c>
      <c r="D32" s="37">
        <v>0.49759999999999999</v>
      </c>
      <c r="E32" s="37">
        <v>0.49769999999999998</v>
      </c>
      <c r="F32" s="37">
        <v>0.49769999999999998</v>
      </c>
      <c r="G32" s="37">
        <v>0.49780000000000002</v>
      </c>
      <c r="H32" s="37">
        <v>0.49790000000000001</v>
      </c>
      <c r="I32" s="37">
        <v>0.49790000000000001</v>
      </c>
      <c r="J32" s="37">
        <v>0.498</v>
      </c>
      <c r="K32" s="38">
        <v>0.49809999999999999</v>
      </c>
    </row>
    <row r="33" spans="1:11" ht="17">
      <c r="A33" s="32">
        <v>2.9</v>
      </c>
      <c r="B33" s="36">
        <v>0.49809999999999999</v>
      </c>
      <c r="C33" s="37">
        <v>0.49819999999999998</v>
      </c>
      <c r="D33" s="37">
        <v>0.49819999999999998</v>
      </c>
      <c r="E33" s="37">
        <v>0.49830000000000002</v>
      </c>
      <c r="F33" s="37">
        <v>0.49840000000000001</v>
      </c>
      <c r="G33" s="37">
        <v>0.49840000000000001</v>
      </c>
      <c r="H33" s="37">
        <v>0.4985</v>
      </c>
      <c r="I33" s="37">
        <v>0.4985</v>
      </c>
      <c r="J33" s="37">
        <v>0.49859999999999999</v>
      </c>
      <c r="K33" s="38">
        <v>0.49859999999999999</v>
      </c>
    </row>
    <row r="34" spans="1:11" ht="17">
      <c r="A34" s="32">
        <v>3</v>
      </c>
      <c r="B34" s="39">
        <v>0.49869999999999998</v>
      </c>
      <c r="C34" s="37">
        <v>0.49869999999999998</v>
      </c>
      <c r="D34" s="37">
        <v>0.49869999999999998</v>
      </c>
      <c r="E34" s="37">
        <v>0.49880000000000002</v>
      </c>
      <c r="F34" s="37">
        <v>0.49880000000000002</v>
      </c>
      <c r="G34" s="37">
        <v>0.49890000000000001</v>
      </c>
      <c r="H34" s="37">
        <v>0.49890000000000001</v>
      </c>
      <c r="I34" s="37">
        <v>0.49890000000000001</v>
      </c>
      <c r="J34" s="37">
        <v>0.499</v>
      </c>
      <c r="K34" s="38">
        <v>0.499</v>
      </c>
    </row>
    <row r="35" spans="1:11" ht="17">
      <c r="A35" s="32">
        <v>3.1</v>
      </c>
      <c r="B35" s="36">
        <v>0.499</v>
      </c>
      <c r="C35" s="37">
        <v>0.49909999999999999</v>
      </c>
      <c r="D35" s="37">
        <v>0.49909999999999999</v>
      </c>
      <c r="E35" s="37">
        <v>0.49909999999999999</v>
      </c>
      <c r="F35" s="37">
        <v>0.49919999999999998</v>
      </c>
      <c r="G35" s="37">
        <v>0.49919999999999998</v>
      </c>
      <c r="H35" s="37">
        <v>0.49919999999999998</v>
      </c>
      <c r="I35" s="37">
        <v>0.49919999999999998</v>
      </c>
      <c r="J35" s="37">
        <v>0.49930000000000002</v>
      </c>
      <c r="K35" s="38">
        <v>0.49930000000000002</v>
      </c>
    </row>
    <row r="36" spans="1:11" ht="17">
      <c r="A36" s="32">
        <v>3.2</v>
      </c>
      <c r="B36" s="36">
        <v>0.49930000000000002</v>
      </c>
      <c r="C36" s="37">
        <v>0.49930000000000002</v>
      </c>
      <c r="D36" s="37">
        <v>0.49940000000000001</v>
      </c>
      <c r="E36" s="37">
        <v>0.49940000000000001</v>
      </c>
      <c r="F36" s="37">
        <v>0.49940000000000001</v>
      </c>
      <c r="G36" s="37">
        <v>0.49940000000000001</v>
      </c>
      <c r="H36" s="37">
        <v>0.49940000000000001</v>
      </c>
      <c r="I36" s="37">
        <v>0.4995</v>
      </c>
      <c r="J36" s="37">
        <v>0.4995</v>
      </c>
      <c r="K36" s="38">
        <v>0.4995</v>
      </c>
    </row>
    <row r="37" spans="1:11" ht="17">
      <c r="A37" s="32">
        <v>3.3</v>
      </c>
      <c r="B37" s="36">
        <v>0.4995</v>
      </c>
      <c r="C37" s="37">
        <v>0.4995</v>
      </c>
      <c r="D37" s="37">
        <v>0.4995</v>
      </c>
      <c r="E37" s="37">
        <v>0.49959999999999999</v>
      </c>
      <c r="F37" s="37">
        <v>0.49959999999999999</v>
      </c>
      <c r="G37" s="37">
        <v>0.49959999999999999</v>
      </c>
      <c r="H37" s="37">
        <v>0.49959999999999999</v>
      </c>
      <c r="I37" s="37">
        <v>0.49959999999999999</v>
      </c>
      <c r="J37" s="37">
        <v>0.49959999999999999</v>
      </c>
      <c r="K37" s="38">
        <v>0.49969999999999998</v>
      </c>
    </row>
    <row r="38" spans="1:11" ht="17">
      <c r="A38" s="32">
        <v>3.4</v>
      </c>
      <c r="B38" s="36">
        <v>0.49969999999999998</v>
      </c>
      <c r="C38" s="37">
        <v>0.49969999999999998</v>
      </c>
      <c r="D38" s="37">
        <v>0.49969999999999998</v>
      </c>
      <c r="E38" s="37">
        <v>0.49969999999999998</v>
      </c>
      <c r="F38" s="37">
        <v>0.49969999999999998</v>
      </c>
      <c r="G38" s="37">
        <v>0.49969999999999998</v>
      </c>
      <c r="H38" s="37">
        <v>0.49969999999999998</v>
      </c>
      <c r="I38" s="37">
        <v>0.49969999999999998</v>
      </c>
      <c r="J38" s="37">
        <v>0.49969999999999998</v>
      </c>
      <c r="K38" s="38">
        <v>0.49980000000000002</v>
      </c>
    </row>
    <row r="39" spans="1:11" ht="17">
      <c r="A39" s="32">
        <v>3.5</v>
      </c>
      <c r="B39" s="36">
        <v>0.49980000000000002</v>
      </c>
      <c r="C39" s="37">
        <v>0.49980000000000002</v>
      </c>
      <c r="D39" s="37">
        <v>0.49980000000000002</v>
      </c>
      <c r="E39" s="37">
        <v>0.49980000000000002</v>
      </c>
      <c r="F39" s="37">
        <v>0.49980000000000002</v>
      </c>
      <c r="G39" s="37">
        <v>0.49980000000000002</v>
      </c>
      <c r="H39" s="37">
        <v>0.49980000000000002</v>
      </c>
      <c r="I39" s="37">
        <v>0.49980000000000002</v>
      </c>
      <c r="J39" s="37">
        <v>0.49980000000000002</v>
      </c>
      <c r="K39" s="38">
        <v>0.49980000000000002</v>
      </c>
    </row>
    <row r="40" spans="1:11" ht="17">
      <c r="A40" s="32">
        <v>3.6</v>
      </c>
      <c r="B40" s="36">
        <v>0.49980000000000002</v>
      </c>
      <c r="C40" s="37">
        <v>0.49980000000000002</v>
      </c>
      <c r="D40" s="37">
        <v>0.49990000000000001</v>
      </c>
      <c r="E40" s="37">
        <v>0.49990000000000001</v>
      </c>
      <c r="F40" s="37">
        <v>0.49990000000000001</v>
      </c>
      <c r="G40" s="37">
        <v>0.49990000000000001</v>
      </c>
      <c r="H40" s="37">
        <v>0.49990000000000001</v>
      </c>
      <c r="I40" s="37">
        <v>0.49990000000000001</v>
      </c>
      <c r="J40" s="37">
        <v>0.49990000000000001</v>
      </c>
      <c r="K40" s="38">
        <v>0.49990000000000001</v>
      </c>
    </row>
    <row r="41" spans="1:11" ht="17">
      <c r="A41" s="32">
        <v>3.7</v>
      </c>
      <c r="B41" s="36">
        <v>0.49990000000000001</v>
      </c>
      <c r="C41" s="37">
        <v>0.49990000000000001</v>
      </c>
      <c r="D41" s="37">
        <v>0.49990000000000001</v>
      </c>
      <c r="E41" s="37">
        <v>0.49990000000000001</v>
      </c>
      <c r="F41" s="37">
        <v>0.49990000000000001</v>
      </c>
      <c r="G41" s="37">
        <v>0.49990000000000001</v>
      </c>
      <c r="H41" s="37">
        <v>0.49990000000000001</v>
      </c>
      <c r="I41" s="37">
        <v>0.49990000000000001</v>
      </c>
      <c r="J41" s="37">
        <v>0.49990000000000001</v>
      </c>
      <c r="K41" s="38">
        <v>0.49990000000000001</v>
      </c>
    </row>
    <row r="42" spans="1:11" ht="17">
      <c r="A42" s="32">
        <v>3.8</v>
      </c>
      <c r="B42" s="36">
        <v>0.49990000000000001</v>
      </c>
      <c r="C42" s="37">
        <v>0.49990000000000001</v>
      </c>
      <c r="D42" s="37">
        <v>0.49990000000000001</v>
      </c>
      <c r="E42" s="37">
        <v>0.49990000000000001</v>
      </c>
      <c r="F42" s="37">
        <v>0.49990000000000001</v>
      </c>
      <c r="G42" s="37">
        <v>0.49990000000000001</v>
      </c>
      <c r="H42" s="37">
        <v>0.49990000000000001</v>
      </c>
      <c r="I42" s="37">
        <v>0.49990000000000001</v>
      </c>
      <c r="J42" s="37">
        <v>0.49990000000000001</v>
      </c>
      <c r="K42" s="38">
        <v>0.49990000000000001</v>
      </c>
    </row>
    <row r="43" spans="1:11" ht="18" thickBot="1">
      <c r="A43" s="32">
        <v>3.9</v>
      </c>
      <c r="B43" s="40">
        <v>0.5</v>
      </c>
      <c r="C43" s="41">
        <v>0.5</v>
      </c>
      <c r="D43" s="41">
        <v>0.5</v>
      </c>
      <c r="E43" s="41">
        <v>0.5</v>
      </c>
      <c r="F43" s="41">
        <v>0.5</v>
      </c>
      <c r="G43" s="41">
        <v>0.5</v>
      </c>
      <c r="H43" s="41">
        <v>0.5</v>
      </c>
      <c r="I43" s="41">
        <v>0.5</v>
      </c>
      <c r="J43" s="41">
        <v>0.5</v>
      </c>
      <c r="K43" s="42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E70"/>
  <sheetViews>
    <sheetView zoomScale="120" zoomScaleNormal="120" workbookViewId="0">
      <selection activeCell="L28" sqref="L28:M28"/>
    </sheetView>
  </sheetViews>
  <sheetFormatPr baseColWidth="10" defaultRowHeight="13"/>
  <cols>
    <col min="1" max="1" width="4.33203125" customWidth="1"/>
    <col min="2" max="2" width="14.6640625" style="6" bestFit="1" customWidth="1"/>
    <col min="3" max="3" width="5.33203125" hidden="1" customWidth="1"/>
    <col min="4" max="4" width="4.5" style="15" bestFit="1" customWidth="1"/>
    <col min="5" max="5" width="11.6640625" style="8" bestFit="1" customWidth="1"/>
    <col min="6" max="6" width="12.6640625" style="8" bestFit="1" customWidth="1"/>
    <col min="7" max="8" width="10.5" style="8" bestFit="1" customWidth="1"/>
    <col min="9" max="9" width="4.1640625" style="5" customWidth="1"/>
    <col min="10" max="10" width="10.83203125" style="16"/>
    <col min="11" max="13" width="20.83203125" customWidth="1"/>
    <col min="14" max="14" width="4.1640625" style="5" customWidth="1"/>
    <col min="15" max="15" width="17.1640625" bestFit="1" customWidth="1"/>
    <col min="16" max="16" width="27.33203125" bestFit="1" customWidth="1"/>
    <col min="17" max="17" width="32.33203125" customWidth="1"/>
    <col min="18" max="18" width="4.1640625" style="5" customWidth="1"/>
    <col min="19" max="19" width="16.5" bestFit="1" customWidth="1"/>
    <col min="20" max="21" width="28.33203125" bestFit="1" customWidth="1"/>
    <col min="22" max="22" width="15.83203125" bestFit="1" customWidth="1"/>
    <col min="23" max="23" width="12.1640625" bestFit="1" customWidth="1"/>
    <col min="24" max="24" width="12.83203125" bestFit="1" customWidth="1"/>
    <col min="25" max="26" width="12.33203125" bestFit="1" customWidth="1"/>
    <col min="27" max="27" width="12.6640625" bestFit="1" customWidth="1"/>
    <col min="28" max="28" width="12.1640625" bestFit="1" customWidth="1"/>
    <col min="29" max="29" width="12.6640625" bestFit="1" customWidth="1"/>
    <col min="30" max="30" width="12.1640625" bestFit="1" customWidth="1"/>
    <col min="31" max="188" width="28.33203125" bestFit="1" customWidth="1"/>
    <col min="189" max="190" width="31.83203125" bestFit="1" customWidth="1"/>
    <col min="191" max="191" width="32.83203125" bestFit="1" customWidth="1"/>
    <col min="192" max="256" width="20.6640625" customWidth="1"/>
  </cols>
  <sheetData>
    <row r="1" spans="2:27" s="7" customFormat="1" ht="56">
      <c r="B1" s="10" t="s">
        <v>18</v>
      </c>
      <c r="C1" s="11" t="s">
        <v>19</v>
      </c>
      <c r="D1" s="13" t="s">
        <v>30</v>
      </c>
      <c r="E1" s="47" t="s">
        <v>16</v>
      </c>
      <c r="F1" s="121" t="s">
        <v>17</v>
      </c>
      <c r="G1" s="12" t="s">
        <v>20</v>
      </c>
      <c r="H1" s="122" t="s">
        <v>20</v>
      </c>
      <c r="I1" s="4"/>
      <c r="J1" s="260" t="s">
        <v>54</v>
      </c>
      <c r="K1" s="260"/>
      <c r="L1" s="260"/>
      <c r="M1" s="260"/>
      <c r="N1" s="4"/>
      <c r="O1" s="258" t="s">
        <v>45</v>
      </c>
      <c r="P1" s="258"/>
      <c r="Q1" s="258"/>
      <c r="R1" s="4"/>
      <c r="S1" s="258" t="s">
        <v>193</v>
      </c>
      <c r="T1" s="258"/>
      <c r="U1" s="258"/>
    </row>
    <row r="2" spans="2:27" ht="15" thickBot="1">
      <c r="B2" s="6">
        <f t="shared" ref="B2:B33" si="0">YEAR(C2)</f>
        <v>1965</v>
      </c>
      <c r="C2" s="1">
        <v>23743</v>
      </c>
      <c r="D2" s="14">
        <v>1</v>
      </c>
      <c r="E2" s="8">
        <v>4249.7352553034498</v>
      </c>
      <c r="F2" s="8">
        <v>52469.869490999998</v>
      </c>
      <c r="O2" s="19"/>
      <c r="P2" s="19" t="s">
        <v>44</v>
      </c>
      <c r="Q2" s="20"/>
      <c r="S2" s="259" t="s">
        <v>191</v>
      </c>
      <c r="T2" s="259"/>
      <c r="U2" s="259"/>
    </row>
    <row r="3" spans="2:27">
      <c r="B3" s="6">
        <f t="shared" si="0"/>
        <v>1966</v>
      </c>
      <c r="C3" s="1">
        <v>24108</v>
      </c>
      <c r="D3" s="14">
        <v>2</v>
      </c>
      <c r="E3" s="8">
        <v>4399.6116464529396</v>
      </c>
      <c r="F3" s="8">
        <v>54841.361219999999</v>
      </c>
      <c r="G3" s="8">
        <f>(E3-E2)/E2</f>
        <v>3.5267230108617188E-2</v>
      </c>
      <c r="H3" s="8">
        <f>(F3-F2)/F2</f>
        <v>4.5197210361020167E-2</v>
      </c>
      <c r="K3" s="257" t="s">
        <v>50</v>
      </c>
      <c r="L3" s="257"/>
      <c r="O3" s="48" t="s">
        <v>18</v>
      </c>
      <c r="P3" s="49" t="s">
        <v>47</v>
      </c>
      <c r="Q3" s="123" t="s">
        <v>46</v>
      </c>
      <c r="S3" s="45"/>
      <c r="T3" s="50" t="s">
        <v>60</v>
      </c>
      <c r="U3" s="125" t="s">
        <v>61</v>
      </c>
    </row>
    <row r="4" spans="2:27">
      <c r="B4" s="6">
        <f t="shared" si="0"/>
        <v>1967</v>
      </c>
      <c r="C4" s="1">
        <v>24473</v>
      </c>
      <c r="D4" s="14">
        <v>3</v>
      </c>
      <c r="E4" s="8">
        <v>4489.9806998330196</v>
      </c>
      <c r="F4" s="8">
        <v>56615.248465999997</v>
      </c>
      <c r="G4" s="8">
        <f t="shared" ref="G4:G59" si="1">(E4-E3)/E3</f>
        <v>2.0540234148379313E-2</v>
      </c>
      <c r="H4" s="8">
        <f t="shared" ref="H4:H59" si="2">(F4-F3)/F3</f>
        <v>3.2345791689668758E-2</v>
      </c>
      <c r="K4" s="263" t="s">
        <v>28</v>
      </c>
      <c r="L4" s="264" t="s">
        <v>29</v>
      </c>
      <c r="O4" s="19">
        <v>1965</v>
      </c>
      <c r="P4" s="23"/>
      <c r="Q4" s="24"/>
      <c r="S4" s="51" t="s">
        <v>60</v>
      </c>
      <c r="T4" s="17">
        <v>1</v>
      </c>
      <c r="U4" s="8"/>
    </row>
    <row r="5" spans="2:27" ht="14" thickBot="1">
      <c r="B5" s="6">
        <f t="shared" si="0"/>
        <v>1968</v>
      </c>
      <c r="C5" s="1">
        <v>24838</v>
      </c>
      <c r="D5" s="14">
        <v>4</v>
      </c>
      <c r="E5" s="8">
        <v>4660.3033159205497</v>
      </c>
      <c r="F5" s="8">
        <v>59534.388200000001</v>
      </c>
      <c r="G5" s="8">
        <f t="shared" si="1"/>
        <v>3.7933930560963072E-2</v>
      </c>
      <c r="H5" s="8">
        <f t="shared" si="2"/>
        <v>5.1561016035336818E-2</v>
      </c>
      <c r="K5" s="261"/>
      <c r="L5" s="262"/>
      <c r="O5" s="22">
        <v>1966</v>
      </c>
      <c r="P5" s="25">
        <v>3.5267230108617188E-2</v>
      </c>
      <c r="Q5" s="26">
        <v>4.5197210361020167E-2</v>
      </c>
      <c r="S5" s="124" t="s">
        <v>61</v>
      </c>
      <c r="T5" s="139">
        <v>0.86451138619980727</v>
      </c>
      <c r="U5" s="138">
        <v>1</v>
      </c>
    </row>
    <row r="6" spans="2:27">
      <c r="B6" s="6">
        <f t="shared" si="0"/>
        <v>1969</v>
      </c>
      <c r="C6" s="1">
        <v>25204</v>
      </c>
      <c r="D6" s="14">
        <v>5</v>
      </c>
      <c r="E6" s="8">
        <v>4829.8121909298497</v>
      </c>
      <c r="F6" s="8">
        <v>62957.320536999992</v>
      </c>
      <c r="G6" s="8">
        <f t="shared" si="1"/>
        <v>3.6372927579675557E-2</v>
      </c>
      <c r="H6" s="8">
        <f t="shared" si="2"/>
        <v>5.7495045140986113E-2</v>
      </c>
      <c r="J6" s="16" t="s">
        <v>31</v>
      </c>
      <c r="K6" s="8">
        <f>AVERAGE(E2:E59)</f>
        <v>7395.0235107422859</v>
      </c>
      <c r="L6" s="8">
        <f>AVERAGE(F2:F59)</f>
        <v>114712.43821556892</v>
      </c>
      <c r="O6" s="22">
        <v>1967</v>
      </c>
      <c r="P6" s="25">
        <v>2.0540234148379313E-2</v>
      </c>
      <c r="Q6" s="26">
        <v>3.2345791689668758E-2</v>
      </c>
    </row>
    <row r="7" spans="2:27" ht="15" thickBot="1">
      <c r="B7" s="6">
        <f t="shared" si="0"/>
        <v>1970</v>
      </c>
      <c r="C7" s="1">
        <v>25569</v>
      </c>
      <c r="D7" s="14">
        <v>6</v>
      </c>
      <c r="E7" s="8">
        <v>4918.1747886827598</v>
      </c>
      <c r="F7" s="8">
        <v>66428.876954000007</v>
      </c>
      <c r="G7" s="8">
        <f t="shared" si="1"/>
        <v>1.8295245086103064E-2</v>
      </c>
      <c r="H7" s="8">
        <f t="shared" si="2"/>
        <v>5.5141425768902949E-2</v>
      </c>
      <c r="J7" s="16" t="s">
        <v>33</v>
      </c>
      <c r="K7" s="8">
        <f>MEDIAN(E2:E59)</f>
        <v>6885.6805070338505</v>
      </c>
      <c r="L7" s="8">
        <f>MEDIAN(F2:F59)</f>
        <v>109787.14347484999</v>
      </c>
      <c r="O7" s="22">
        <v>1968</v>
      </c>
      <c r="P7" s="25">
        <v>3.7933930560963072E-2</v>
      </c>
      <c r="Q7" s="26">
        <v>5.1561016035336818E-2</v>
      </c>
      <c r="S7" s="259" t="s">
        <v>192</v>
      </c>
      <c r="T7" s="259"/>
      <c r="U7" s="259"/>
    </row>
    <row r="8" spans="2:27">
      <c r="B8" s="6">
        <f t="shared" si="0"/>
        <v>1971</v>
      </c>
      <c r="C8" s="1">
        <v>25934</v>
      </c>
      <c r="D8" s="14">
        <v>7</v>
      </c>
      <c r="E8" s="8">
        <v>5022.7237501678001</v>
      </c>
      <c r="F8" s="8">
        <v>68820.212442000004</v>
      </c>
      <c r="G8" s="8">
        <f t="shared" si="1"/>
        <v>2.1257675047584426E-2</v>
      </c>
      <c r="H8" s="8">
        <f t="shared" si="2"/>
        <v>3.5998433176221312E-2</v>
      </c>
      <c r="J8" s="16" t="s">
        <v>32</v>
      </c>
      <c r="K8" s="8" t="e">
        <f>MODE(E2:E59)</f>
        <v>#N/A</v>
      </c>
      <c r="L8" s="8" t="e">
        <f>MODE(F2:F59)</f>
        <v>#N/A</v>
      </c>
      <c r="M8" s="9" t="s">
        <v>27</v>
      </c>
      <c r="O8" s="22">
        <v>1969</v>
      </c>
      <c r="P8" s="25">
        <v>3.6372927579675557E-2</v>
      </c>
      <c r="Q8" s="26">
        <v>5.7495045140986113E-2</v>
      </c>
      <c r="S8" s="45"/>
      <c r="T8" s="144" t="s">
        <v>16</v>
      </c>
      <c r="U8" s="146" t="s">
        <v>17</v>
      </c>
    </row>
    <row r="9" spans="2:27">
      <c r="B9" s="6">
        <f t="shared" si="0"/>
        <v>1972</v>
      </c>
      <c r="C9" s="1">
        <v>26299</v>
      </c>
      <c r="D9" s="14">
        <v>8</v>
      </c>
      <c r="E9" s="8">
        <v>5200.3544538490896</v>
      </c>
      <c r="F9" s="8">
        <v>72051.729389999993</v>
      </c>
      <c r="G9" s="8">
        <f t="shared" si="1"/>
        <v>3.5365413770836039E-2</v>
      </c>
      <c r="H9" s="8">
        <f t="shared" si="2"/>
        <v>4.6955928110850184E-2</v>
      </c>
      <c r="J9" s="16" t="s">
        <v>34</v>
      </c>
      <c r="K9" s="8">
        <f>MAX(E2:E59)</f>
        <v>11287.1485024586</v>
      </c>
      <c r="L9" s="8">
        <f>MAX(F2:F59)</f>
        <v>178898.67499999999</v>
      </c>
      <c r="O9" s="22">
        <v>1970</v>
      </c>
      <c r="P9" s="25">
        <v>1.8295245086103064E-2</v>
      </c>
      <c r="Q9" s="26">
        <v>5.5141425768902949E-2</v>
      </c>
      <c r="S9" s="145" t="s">
        <v>16</v>
      </c>
      <c r="T9" s="17">
        <v>1</v>
      </c>
      <c r="U9" s="8"/>
    </row>
    <row r="10" spans="2:27" ht="14" thickBot="1">
      <c r="B10" s="6">
        <f t="shared" si="0"/>
        <v>1973</v>
      </c>
      <c r="C10" s="1">
        <v>26665</v>
      </c>
      <c r="D10" s="14">
        <v>9</v>
      </c>
      <c r="E10" s="8">
        <v>5425.6748257647196</v>
      </c>
      <c r="F10" s="8">
        <v>75760.34756699999</v>
      </c>
      <c r="G10" s="8">
        <f t="shared" si="1"/>
        <v>4.3327887342151657E-2</v>
      </c>
      <c r="H10" s="8">
        <f t="shared" si="2"/>
        <v>5.147160530909773E-2</v>
      </c>
      <c r="J10" s="16" t="s">
        <v>35</v>
      </c>
      <c r="K10" s="8">
        <f>MIN(E2:E59)</f>
        <v>4249.7352553034498</v>
      </c>
      <c r="L10" s="8">
        <f>MIN(F2:F59)</f>
        <v>52469.869490999998</v>
      </c>
      <c r="O10" s="22">
        <v>1971</v>
      </c>
      <c r="P10" s="25">
        <v>2.1257675047584426E-2</v>
      </c>
      <c r="Q10" s="26">
        <v>3.5998433176221312E-2</v>
      </c>
      <c r="S10" s="147" t="s">
        <v>17</v>
      </c>
      <c r="T10" s="140">
        <v>0.99643650028183373</v>
      </c>
      <c r="U10" s="138">
        <v>1</v>
      </c>
    </row>
    <row r="11" spans="2:27">
      <c r="B11" s="6">
        <f t="shared" si="0"/>
        <v>1974</v>
      </c>
      <c r="C11" s="1">
        <v>27030</v>
      </c>
      <c r="D11" s="14">
        <v>10</v>
      </c>
      <c r="E11" s="8">
        <v>5418.3042364107196</v>
      </c>
      <c r="F11" s="8">
        <v>76235.543126000004</v>
      </c>
      <c r="G11" s="8">
        <f t="shared" si="1"/>
        <v>-1.3584650003349876E-3</v>
      </c>
      <c r="H11" s="8">
        <f t="shared" si="2"/>
        <v>6.272351886714443E-3</v>
      </c>
      <c r="K11" s="257" t="s">
        <v>49</v>
      </c>
      <c r="L11" s="257"/>
      <c r="O11" s="22">
        <v>1972</v>
      </c>
      <c r="P11" s="25">
        <v>3.5365413770836039E-2</v>
      </c>
      <c r="Q11" s="26">
        <v>4.6955928110850184E-2</v>
      </c>
    </row>
    <row r="12" spans="2:27">
      <c r="B12" s="6">
        <f t="shared" si="0"/>
        <v>1975</v>
      </c>
      <c r="C12" s="1">
        <v>27395</v>
      </c>
      <c r="D12" s="14">
        <v>11</v>
      </c>
      <c r="E12" s="8">
        <v>5353.4157790645204</v>
      </c>
      <c r="F12" s="8">
        <v>76604.819791999995</v>
      </c>
      <c r="G12" s="8">
        <f t="shared" si="1"/>
        <v>-1.1975786983342897E-2</v>
      </c>
      <c r="H12" s="8">
        <f t="shared" si="2"/>
        <v>4.8438910625934724E-3</v>
      </c>
      <c r="K12" s="263" t="s">
        <v>28</v>
      </c>
      <c r="L12" s="264" t="s">
        <v>29</v>
      </c>
      <c r="O12" s="22">
        <v>1973</v>
      </c>
      <c r="P12" s="25">
        <v>4.3327887342151657E-2</v>
      </c>
      <c r="Q12" s="26">
        <v>5.147160530909773E-2</v>
      </c>
    </row>
    <row r="13" spans="2:27">
      <c r="B13" s="6">
        <f t="shared" si="0"/>
        <v>1976</v>
      </c>
      <c r="C13" s="1">
        <v>27760</v>
      </c>
      <c r="D13" s="14">
        <v>12</v>
      </c>
      <c r="E13" s="8">
        <v>5537.9538727525696</v>
      </c>
      <c r="F13" s="8">
        <v>80228.327149000004</v>
      </c>
      <c r="G13" s="8">
        <f t="shared" si="1"/>
        <v>3.4471093093444767E-2</v>
      </c>
      <c r="H13" s="8">
        <f t="shared" si="2"/>
        <v>4.7301297318349936E-2</v>
      </c>
      <c r="K13" s="261"/>
      <c r="L13" s="262"/>
      <c r="O13" s="22">
        <v>1974</v>
      </c>
      <c r="P13" s="25">
        <v>-1.3584650003349876E-3</v>
      </c>
      <c r="Q13" s="26">
        <v>6.272351886714443E-3</v>
      </c>
    </row>
    <row r="14" spans="2:27">
      <c r="B14" s="6">
        <f t="shared" si="0"/>
        <v>1977</v>
      </c>
      <c r="C14" s="1">
        <v>28126</v>
      </c>
      <c r="D14" s="14">
        <v>13</v>
      </c>
      <c r="E14" s="8">
        <v>5665.5463842207701</v>
      </c>
      <c r="F14" s="8">
        <v>82876.036659000005</v>
      </c>
      <c r="G14" s="8">
        <f t="shared" si="1"/>
        <v>2.3039648650013438E-2</v>
      </c>
      <c r="H14" s="8">
        <f t="shared" si="2"/>
        <v>3.3002177710656687E-2</v>
      </c>
      <c r="J14" s="16" t="s">
        <v>40</v>
      </c>
      <c r="K14" s="8">
        <f>K9-K10</f>
        <v>7037.4132471551502</v>
      </c>
      <c r="L14" s="8">
        <f>L9-L10</f>
        <v>126428.805509</v>
      </c>
      <c r="O14" s="22">
        <v>1975</v>
      </c>
      <c r="P14" s="25">
        <v>-1.1975786983342897E-2</v>
      </c>
      <c r="Q14" s="26">
        <v>4.8438910625934724E-3</v>
      </c>
    </row>
    <row r="15" spans="2:27" ht="14" customHeight="1">
      <c r="B15" s="6">
        <f t="shared" si="0"/>
        <v>1978</v>
      </c>
      <c r="C15" s="1">
        <v>28491</v>
      </c>
      <c r="D15" s="14">
        <v>14</v>
      </c>
      <c r="E15" s="8">
        <v>5798.1781933497296</v>
      </c>
      <c r="F15" s="8">
        <v>85895.502364970991</v>
      </c>
      <c r="G15" s="8">
        <f t="shared" si="1"/>
        <v>2.3410241507925006E-2</v>
      </c>
      <c r="H15" s="8">
        <f t="shared" si="2"/>
        <v>3.64335195998189E-2</v>
      </c>
      <c r="J15" s="16" t="s">
        <v>36</v>
      </c>
      <c r="K15" s="8">
        <f>VAR(E2:E59)</f>
        <v>3984730.2174479836</v>
      </c>
      <c r="L15" s="8">
        <f>VAR(F2:F59)</f>
        <v>1339283757.7219775</v>
      </c>
      <c r="O15" s="22">
        <v>1976</v>
      </c>
      <c r="P15" s="25">
        <v>3.4471093093444767E-2</v>
      </c>
      <c r="Q15" s="26">
        <v>4.7301297318349936E-2</v>
      </c>
      <c r="S15" s="260" t="s">
        <v>202</v>
      </c>
      <c r="T15" s="260"/>
      <c r="U15" s="260"/>
      <c r="V15" s="260"/>
      <c r="W15" s="260"/>
      <c r="X15" s="260"/>
      <c r="Y15" s="260"/>
      <c r="Z15" s="260"/>
      <c r="AA15" s="260"/>
    </row>
    <row r="16" spans="2:27" ht="14" customHeight="1">
      <c r="B16" s="6">
        <f t="shared" si="0"/>
        <v>1979</v>
      </c>
      <c r="C16" s="1">
        <v>28856</v>
      </c>
      <c r="D16" s="14">
        <v>15</v>
      </c>
      <c r="E16" s="8">
        <v>5935.2391544683896</v>
      </c>
      <c r="F16" s="8">
        <v>88570.855075942993</v>
      </c>
      <c r="G16" s="8">
        <f t="shared" si="1"/>
        <v>2.3638625193662267E-2</v>
      </c>
      <c r="H16" s="8">
        <f t="shared" si="2"/>
        <v>3.1146598335316751E-2</v>
      </c>
      <c r="J16" s="16" t="s">
        <v>48</v>
      </c>
      <c r="K16" s="8">
        <f>K17/K6</f>
        <v>0.26993543715837198</v>
      </c>
      <c r="L16" s="8">
        <f>L17/L6</f>
        <v>0.3190257880757314</v>
      </c>
      <c r="M16" s="3" t="s">
        <v>59</v>
      </c>
      <c r="O16" s="22">
        <v>1977</v>
      </c>
      <c r="P16" s="25">
        <v>2.3039648650013438E-2</v>
      </c>
      <c r="Q16" s="26">
        <v>3.3002177710656687E-2</v>
      </c>
      <c r="S16" s="260"/>
      <c r="T16" s="260"/>
      <c r="U16" s="260"/>
      <c r="V16" s="260"/>
      <c r="W16" s="260"/>
      <c r="X16" s="260"/>
      <c r="Y16" s="260"/>
      <c r="Z16" s="260"/>
      <c r="AA16" s="260"/>
    </row>
    <row r="17" spans="2:31">
      <c r="B17" s="6">
        <f t="shared" si="0"/>
        <v>1980</v>
      </c>
      <c r="C17" s="1">
        <v>29221</v>
      </c>
      <c r="D17" s="14">
        <v>16</v>
      </c>
      <c r="E17" s="8">
        <v>5941.8826209714298</v>
      </c>
      <c r="F17" s="8">
        <v>87946.874138333005</v>
      </c>
      <c r="G17" s="8">
        <f t="shared" si="1"/>
        <v>1.1193258317212982E-3</v>
      </c>
      <c r="H17" s="8">
        <f t="shared" si="2"/>
        <v>-7.0449916857522679E-3</v>
      </c>
      <c r="J17" s="16" t="s">
        <v>38</v>
      </c>
      <c r="K17" s="8">
        <f>STDEV(E2:E59)</f>
        <v>1996.1789041686577</v>
      </c>
      <c r="L17" s="8">
        <f>STDEV(F2:F59)</f>
        <v>36596.226003810523</v>
      </c>
      <c r="O17" s="22">
        <v>1978</v>
      </c>
      <c r="P17" s="25">
        <v>2.3410241507925006E-2</v>
      </c>
      <c r="Q17" s="26">
        <v>3.64335195998189E-2</v>
      </c>
      <c r="AE17" s="136"/>
    </row>
    <row r="18" spans="2:31" ht="14" thickBot="1">
      <c r="B18" s="6">
        <f t="shared" si="0"/>
        <v>1981</v>
      </c>
      <c r="C18" s="1">
        <v>29587</v>
      </c>
      <c r="D18" s="14">
        <v>17</v>
      </c>
      <c r="E18" s="8">
        <v>5952.5884352687899</v>
      </c>
      <c r="F18" s="8">
        <v>87730.550771333001</v>
      </c>
      <c r="G18" s="8">
        <f t="shared" si="1"/>
        <v>1.8017545919831453E-3</v>
      </c>
      <c r="H18" s="8">
        <f t="shared" si="2"/>
        <v>-2.4597050107744152E-3</v>
      </c>
      <c r="J18" s="16" t="s">
        <v>37</v>
      </c>
      <c r="K18" s="8">
        <f>SKEW(E2:E59)</f>
        <v>0.36022417977454663</v>
      </c>
      <c r="L18" s="8">
        <f>SKEW(F2:F59)</f>
        <v>0.14638540356400381</v>
      </c>
      <c r="O18" s="22">
        <v>1979</v>
      </c>
      <c r="P18" s="25">
        <v>2.3638625193662267E-2</v>
      </c>
      <c r="Q18" s="26">
        <v>3.1146598335316751E-2</v>
      </c>
      <c r="S18" s="257" t="s">
        <v>204</v>
      </c>
      <c r="T18" s="257"/>
      <c r="U18" s="257"/>
      <c r="V18" s="257"/>
      <c r="W18" s="257"/>
      <c r="X18" s="257"/>
      <c r="Y18" s="257"/>
      <c r="Z18" s="257"/>
      <c r="AA18" s="257"/>
      <c r="AE18" s="136"/>
    </row>
    <row r="19" spans="2:31">
      <c r="B19" s="6">
        <f t="shared" si="0"/>
        <v>1982</v>
      </c>
      <c r="C19" s="1">
        <v>29952</v>
      </c>
      <c r="D19" s="14">
        <v>18</v>
      </c>
      <c r="E19" s="8">
        <v>5864.5567223451999</v>
      </c>
      <c r="F19" s="8">
        <v>87418.681848163003</v>
      </c>
      <c r="G19" s="8">
        <f t="shared" si="1"/>
        <v>-1.4788812275682711E-2</v>
      </c>
      <c r="H19" s="8">
        <f t="shared" si="2"/>
        <v>-3.5548497123068803E-3</v>
      </c>
      <c r="J19" s="16" t="s">
        <v>39</v>
      </c>
      <c r="K19" s="8">
        <f>KURT(E2:E59)</f>
        <v>-1.0285713409920554</v>
      </c>
      <c r="L19" s="8">
        <f>KURT(F2:F59)</f>
        <v>-1.1114002206218179</v>
      </c>
      <c r="O19" s="22">
        <v>1980</v>
      </c>
      <c r="P19" s="25">
        <v>1.1193258317212982E-3</v>
      </c>
      <c r="Q19" s="26">
        <v>-7.0449916857522679E-3</v>
      </c>
      <c r="S19" s="120" t="s">
        <v>114</v>
      </c>
      <c r="T19" s="120"/>
    </row>
    <row r="20" spans="2:31">
      <c r="B20" s="6">
        <f t="shared" si="0"/>
        <v>1983</v>
      </c>
      <c r="C20" s="1">
        <v>30317</v>
      </c>
      <c r="D20" s="14">
        <v>19</v>
      </c>
      <c r="E20" s="8">
        <v>5912.9114151845497</v>
      </c>
      <c r="F20" s="8">
        <v>88774.689165421005</v>
      </c>
      <c r="G20" s="8">
        <f t="shared" si="1"/>
        <v>8.2452425867258154E-3</v>
      </c>
      <c r="H20" s="8">
        <f t="shared" si="2"/>
        <v>1.5511642232414835E-2</v>
      </c>
      <c r="J20" s="16" t="s">
        <v>26</v>
      </c>
      <c r="K20" s="17">
        <f>COUNT(E2:E59)</f>
        <v>58</v>
      </c>
      <c r="L20" s="17">
        <f>COUNT(F2:F59)</f>
        <v>58</v>
      </c>
      <c r="O20" s="22">
        <v>1981</v>
      </c>
      <c r="P20" s="25">
        <v>1.8017545919831453E-3</v>
      </c>
      <c r="Q20" s="26">
        <v>-2.4597050107744152E-3</v>
      </c>
      <c r="S20" t="s">
        <v>115</v>
      </c>
      <c r="T20" s="37">
        <v>0.86451138619980727</v>
      </c>
    </row>
    <row r="21" spans="2:31">
      <c r="B21" s="6">
        <f t="shared" si="0"/>
        <v>1984</v>
      </c>
      <c r="C21" s="1">
        <v>30682</v>
      </c>
      <c r="D21" s="14">
        <v>20</v>
      </c>
      <c r="E21" s="8">
        <v>6085.1866231594504</v>
      </c>
      <c r="F21" s="8">
        <v>92608.642776558001</v>
      </c>
      <c r="G21" s="8">
        <f t="shared" si="1"/>
        <v>2.913542853567742E-2</v>
      </c>
      <c r="H21" s="8">
        <f t="shared" si="2"/>
        <v>4.3187463084132939E-2</v>
      </c>
      <c r="O21" s="22">
        <v>1982</v>
      </c>
      <c r="P21" s="25">
        <v>-1.4788812275682711E-2</v>
      </c>
      <c r="Q21" s="26">
        <v>-3.5548497123068803E-3</v>
      </c>
      <c r="S21" t="s">
        <v>119</v>
      </c>
      <c r="T21" s="37">
        <v>0.7473799368691123</v>
      </c>
    </row>
    <row r="22" spans="2:31">
      <c r="B22" s="6">
        <f t="shared" si="0"/>
        <v>1985</v>
      </c>
      <c r="C22" s="1">
        <v>31048</v>
      </c>
      <c r="D22" s="14">
        <v>21</v>
      </c>
      <c r="E22" s="8">
        <v>6203.0211212396698</v>
      </c>
      <c r="F22" s="8">
        <v>94847.37807554999</v>
      </c>
      <c r="G22" s="8">
        <f t="shared" si="1"/>
        <v>1.9364155181659709E-2</v>
      </c>
      <c r="H22" s="8">
        <f t="shared" si="2"/>
        <v>2.4174150833778114E-2</v>
      </c>
      <c r="O22" s="22">
        <v>1983</v>
      </c>
      <c r="P22" s="25">
        <v>8.2452425867258154E-3</v>
      </c>
      <c r="Q22" s="26">
        <v>1.5511642232414835E-2</v>
      </c>
      <c r="S22" t="s">
        <v>122</v>
      </c>
      <c r="T22" s="37">
        <v>0.74278684481218704</v>
      </c>
    </row>
    <row r="23" spans="2:31">
      <c r="B23" s="6">
        <f t="shared" si="0"/>
        <v>1986</v>
      </c>
      <c r="C23" s="1">
        <v>31413</v>
      </c>
      <c r="D23" s="14">
        <v>22</v>
      </c>
      <c r="E23" s="8">
        <v>6301.9778051663998</v>
      </c>
      <c r="F23" s="8">
        <v>96850.38983113</v>
      </c>
      <c r="G23" s="8">
        <f t="shared" si="1"/>
        <v>1.5952981940992251E-2</v>
      </c>
      <c r="H23" s="8">
        <f t="shared" si="2"/>
        <v>2.1118261740293184E-2</v>
      </c>
      <c r="J23" s="16" t="s">
        <v>56</v>
      </c>
      <c r="K23" s="8">
        <f>K6</f>
        <v>7395.0235107422859</v>
      </c>
      <c r="L23" s="8">
        <f>L6</f>
        <v>114712.43821556892</v>
      </c>
      <c r="O23" s="22">
        <v>1984</v>
      </c>
      <c r="P23" s="25">
        <v>2.913542853567742E-2</v>
      </c>
      <c r="Q23" s="26">
        <v>4.3187463084132939E-2</v>
      </c>
      <c r="S23" t="s">
        <v>76</v>
      </c>
      <c r="T23" s="37">
        <v>8.1214841578496327E-3</v>
      </c>
    </row>
    <row r="24" spans="2:31" ht="14" thickBot="1">
      <c r="B24" s="6">
        <f t="shared" si="0"/>
        <v>1987</v>
      </c>
      <c r="C24" s="1">
        <v>31778</v>
      </c>
      <c r="D24" s="14">
        <v>23</v>
      </c>
      <c r="E24" s="8">
        <v>6423.2725687735301</v>
      </c>
      <c r="F24" s="8">
        <v>99966.510200012999</v>
      </c>
      <c r="G24" s="8">
        <f t="shared" si="1"/>
        <v>1.9247094699015307E-2</v>
      </c>
      <c r="H24" s="8">
        <f t="shared" si="2"/>
        <v>3.2174577452050733E-2</v>
      </c>
      <c r="J24" s="16" t="s">
        <v>55</v>
      </c>
      <c r="K24" s="8">
        <f>K17</f>
        <v>1996.1789041686577</v>
      </c>
      <c r="L24" s="8">
        <f>L17</f>
        <v>36596.226003810523</v>
      </c>
      <c r="O24" s="22">
        <v>1985</v>
      </c>
      <c r="P24" s="25">
        <v>1.9364155181659709E-2</v>
      </c>
      <c r="Q24" s="26">
        <v>2.4174150833778114E-2</v>
      </c>
      <c r="S24" s="44" t="s">
        <v>129</v>
      </c>
      <c r="T24" s="127">
        <v>57</v>
      </c>
    </row>
    <row r="25" spans="2:31">
      <c r="B25" s="6">
        <f t="shared" si="0"/>
        <v>1988</v>
      </c>
      <c r="C25" s="1">
        <v>32143</v>
      </c>
      <c r="D25" s="14">
        <v>24</v>
      </c>
      <c r="E25" s="8">
        <v>6603.7787903037797</v>
      </c>
      <c r="F25" s="8">
        <v>103439.120453443</v>
      </c>
      <c r="G25" s="8">
        <f t="shared" si="1"/>
        <v>2.8101909049877943E-2</v>
      </c>
      <c r="H25" s="8">
        <f t="shared" si="2"/>
        <v>3.4737736132650847E-2</v>
      </c>
      <c r="J25" s="16" t="s">
        <v>58</v>
      </c>
      <c r="K25" s="8">
        <f>E60</f>
        <v>0</v>
      </c>
      <c r="L25" s="8">
        <f>F60</f>
        <v>0</v>
      </c>
      <c r="O25" s="22">
        <v>1986</v>
      </c>
      <c r="P25" s="25">
        <v>1.5952981940992251E-2</v>
      </c>
      <c r="Q25" s="26">
        <v>2.1118261740293184E-2</v>
      </c>
    </row>
    <row r="26" spans="2:31" ht="13" customHeight="1" thickBot="1">
      <c r="B26" s="6">
        <f t="shared" si="0"/>
        <v>1989</v>
      </c>
      <c r="C26" s="1">
        <v>32509</v>
      </c>
      <c r="D26" s="14">
        <v>25</v>
      </c>
      <c r="E26" s="8">
        <v>6731.1258428203</v>
      </c>
      <c r="F26" s="8">
        <v>105382.01442234</v>
      </c>
      <c r="G26" s="8">
        <f t="shared" si="1"/>
        <v>1.9283967037706032E-2</v>
      </c>
      <c r="H26" s="8">
        <f t="shared" si="2"/>
        <v>1.878297070180017E-2</v>
      </c>
      <c r="J26" s="16" t="s">
        <v>57</v>
      </c>
      <c r="K26" s="8">
        <f>(K25-K23)/K24</f>
        <v>-3.7045895512166371</v>
      </c>
      <c r="L26" s="8">
        <f>(L25-L23)/L24</f>
        <v>-3.1345428406640803</v>
      </c>
      <c r="O26" s="22">
        <v>1987</v>
      </c>
      <c r="P26" s="25">
        <v>1.9247094699015307E-2</v>
      </c>
      <c r="Q26" s="26">
        <v>3.2174577452050733E-2</v>
      </c>
      <c r="S26" t="s">
        <v>194</v>
      </c>
    </row>
    <row r="27" spans="2:31">
      <c r="B27" s="6">
        <f t="shared" si="0"/>
        <v>1990</v>
      </c>
      <c r="C27" s="1">
        <v>32874</v>
      </c>
      <c r="D27" s="14">
        <v>26</v>
      </c>
      <c r="E27" s="8">
        <v>6800.8276885325804</v>
      </c>
      <c r="F27" s="8">
        <v>106715.4724825</v>
      </c>
      <c r="G27" s="8">
        <f t="shared" si="1"/>
        <v>1.0355154151014317E-2</v>
      </c>
      <c r="H27" s="8">
        <f t="shared" si="2"/>
        <v>1.2653563964111528E-2</v>
      </c>
      <c r="K27" s="8">
        <f>NORMDIST(0.0871,K6,K17,)</f>
        <v>2.0924524619316246E-7</v>
      </c>
      <c r="L27" s="8">
        <f>NORMDIST(0.0871,L6,L17,)</f>
        <v>8.0154414429092184E-8</v>
      </c>
      <c r="O27" s="22">
        <v>1988</v>
      </c>
      <c r="P27" s="25">
        <v>2.8101909049877943E-2</v>
      </c>
      <c r="Q27" s="26">
        <v>3.4737736132650847E-2</v>
      </c>
      <c r="S27" s="45"/>
      <c r="T27" s="45" t="s">
        <v>143</v>
      </c>
      <c r="U27" s="45" t="s">
        <v>144</v>
      </c>
      <c r="V27" s="45" t="s">
        <v>145</v>
      </c>
      <c r="W27" s="45" t="s">
        <v>146</v>
      </c>
      <c r="X27" s="45" t="s">
        <v>197</v>
      </c>
    </row>
    <row r="28" spans="2:31" ht="13" customHeight="1">
      <c r="B28" s="6">
        <f t="shared" si="0"/>
        <v>1991</v>
      </c>
      <c r="C28" s="1">
        <v>33239</v>
      </c>
      <c r="D28" s="14">
        <v>27</v>
      </c>
      <c r="E28" s="8">
        <v>6779.8147598258101</v>
      </c>
      <c r="F28" s="8">
        <v>107517.60217140001</v>
      </c>
      <c r="G28" s="8">
        <f t="shared" si="1"/>
        <v>-3.0897604922709384E-3</v>
      </c>
      <c r="H28" s="8">
        <f t="shared" si="2"/>
        <v>7.5165266126853997E-3</v>
      </c>
      <c r="J28" s="265"/>
      <c r="K28" s="265"/>
      <c r="L28" s="266"/>
      <c r="M28" s="266"/>
      <c r="O28" s="22">
        <v>1989</v>
      </c>
      <c r="P28" s="25">
        <v>1.9283967037706032E-2</v>
      </c>
      <c r="Q28" s="26">
        <v>1.878297070180017E-2</v>
      </c>
      <c r="S28" t="s">
        <v>195</v>
      </c>
      <c r="T28" s="126">
        <v>1</v>
      </c>
      <c r="U28" s="43">
        <v>1.0732653000803716E-2</v>
      </c>
      <c r="V28" s="43">
        <v>1.0732653000803716E-2</v>
      </c>
      <c r="W28" s="43">
        <v>162.71825768052062</v>
      </c>
      <c r="X28" s="43">
        <v>4.5534434201838905E-18</v>
      </c>
      <c r="Y28" s="43">
        <f>V28/V29</f>
        <v>162.71825768052062</v>
      </c>
    </row>
    <row r="29" spans="2:31">
      <c r="B29" s="6">
        <f t="shared" si="0"/>
        <v>1992</v>
      </c>
      <c r="C29" s="1">
        <v>33604</v>
      </c>
      <c r="D29" s="14">
        <v>28</v>
      </c>
      <c r="E29" s="8">
        <v>6807.32710091029</v>
      </c>
      <c r="F29" s="8">
        <v>108197.87972899998</v>
      </c>
      <c r="G29" s="8">
        <f t="shared" si="1"/>
        <v>4.0579782868856353E-3</v>
      </c>
      <c r="H29" s="8">
        <f t="shared" si="2"/>
        <v>6.3271273155394575E-3</v>
      </c>
      <c r="O29" s="22">
        <v>1990</v>
      </c>
      <c r="P29" s="25">
        <v>1.0355154151014317E-2</v>
      </c>
      <c r="Q29" s="26">
        <v>1.2653563964111528E-2</v>
      </c>
      <c r="S29" t="s">
        <v>196</v>
      </c>
      <c r="T29" s="126">
        <v>55</v>
      </c>
      <c r="U29" s="43">
        <v>3.6277177709411407E-3</v>
      </c>
      <c r="V29" s="43">
        <v>6.5958504926202555E-5</v>
      </c>
      <c r="W29" s="43"/>
      <c r="X29" s="43"/>
      <c r="Y29" s="43"/>
    </row>
    <row r="30" spans="2:31" ht="14" thickBot="1">
      <c r="B30" s="6">
        <f t="shared" si="0"/>
        <v>1993</v>
      </c>
      <c r="C30" s="1">
        <v>33970</v>
      </c>
      <c r="D30" s="14">
        <v>29</v>
      </c>
      <c r="E30" s="8">
        <v>6825.26892202212</v>
      </c>
      <c r="F30" s="8">
        <v>109101.4946944</v>
      </c>
      <c r="G30" s="8">
        <f t="shared" si="1"/>
        <v>2.6356631385365302E-3</v>
      </c>
      <c r="H30" s="8">
        <f t="shared" si="2"/>
        <v>8.351503445938829E-3</v>
      </c>
      <c r="K30" s="257" t="s">
        <v>50</v>
      </c>
      <c r="L30" s="257"/>
      <c r="O30" s="22">
        <v>1991</v>
      </c>
      <c r="P30" s="25">
        <v>-3.0897604922709384E-3</v>
      </c>
      <c r="Q30" s="26">
        <v>7.5165266126853997E-3</v>
      </c>
      <c r="S30" s="44" t="s">
        <v>15</v>
      </c>
      <c r="T30" s="127">
        <v>56</v>
      </c>
      <c r="U30" s="133">
        <v>1.4360370771744856E-2</v>
      </c>
      <c r="V30" s="133"/>
      <c r="W30" s="133"/>
      <c r="X30" s="133"/>
      <c r="Y30" s="43"/>
    </row>
    <row r="31" spans="2:31" ht="14" thickBot="1">
      <c r="B31" s="6">
        <f t="shared" si="0"/>
        <v>1994</v>
      </c>
      <c r="C31" s="1">
        <v>34335</v>
      </c>
      <c r="D31" s="14">
        <v>30</v>
      </c>
      <c r="E31" s="8">
        <v>6946.0920920455801</v>
      </c>
      <c r="F31" s="8">
        <v>110472.7922553</v>
      </c>
      <c r="G31" s="8">
        <f t="shared" si="1"/>
        <v>1.7702331058871135E-2</v>
      </c>
      <c r="H31" s="8">
        <f t="shared" si="2"/>
        <v>1.256900801167837E-2</v>
      </c>
      <c r="K31" s="261" t="s">
        <v>41</v>
      </c>
      <c r="L31" s="262" t="s">
        <v>42</v>
      </c>
      <c r="O31" s="22">
        <v>1992</v>
      </c>
      <c r="P31" s="25">
        <v>4.0579782868856353E-3</v>
      </c>
      <c r="Q31" s="26">
        <v>6.3271273155394575E-3</v>
      </c>
    </row>
    <row r="32" spans="2:31">
      <c r="B32" s="6">
        <f t="shared" si="0"/>
        <v>1995</v>
      </c>
      <c r="C32" s="1">
        <v>34700</v>
      </c>
      <c r="D32" s="14">
        <v>31</v>
      </c>
      <c r="E32" s="8">
        <v>7054.2408805562</v>
      </c>
      <c r="F32" s="8">
        <v>112862.87553949999</v>
      </c>
      <c r="G32" s="8">
        <f t="shared" si="1"/>
        <v>1.5569731451511856E-2</v>
      </c>
      <c r="H32" s="8">
        <f t="shared" si="2"/>
        <v>2.1635040043855948E-2</v>
      </c>
      <c r="K32" s="261"/>
      <c r="L32" s="262"/>
      <c r="O32" s="22">
        <v>1993</v>
      </c>
      <c r="P32" s="25">
        <v>2.6356631385365302E-3</v>
      </c>
      <c r="Q32" s="26">
        <v>8.351503445938829E-3</v>
      </c>
      <c r="S32" s="45"/>
      <c r="T32" s="45" t="s">
        <v>163</v>
      </c>
      <c r="U32" s="45" t="s">
        <v>76</v>
      </c>
      <c r="V32" s="45" t="s">
        <v>164</v>
      </c>
      <c r="W32" s="45" t="s">
        <v>165</v>
      </c>
      <c r="X32" s="45" t="s">
        <v>198</v>
      </c>
      <c r="Y32" s="45" t="s">
        <v>199</v>
      </c>
      <c r="Z32" s="45" t="s">
        <v>200</v>
      </c>
      <c r="AA32" s="45" t="s">
        <v>201</v>
      </c>
    </row>
    <row r="33" spans="2:27">
      <c r="B33" s="6">
        <f t="shared" si="0"/>
        <v>1996</v>
      </c>
      <c r="C33" s="1">
        <v>35065</v>
      </c>
      <c r="D33" s="14">
        <v>32</v>
      </c>
      <c r="E33" s="8">
        <v>7197.88011364663</v>
      </c>
      <c r="F33" s="8">
        <v>115897.0809165</v>
      </c>
      <c r="G33" s="8">
        <f t="shared" si="1"/>
        <v>2.03621106115538E-2</v>
      </c>
      <c r="H33" s="8">
        <f t="shared" si="2"/>
        <v>2.6883998502573045E-2</v>
      </c>
      <c r="J33" s="16" t="s">
        <v>31</v>
      </c>
      <c r="K33" s="8">
        <f>AVERAGE(G2:G59)</f>
        <v>1.7410001651716835E-2</v>
      </c>
      <c r="L33" s="8">
        <f>AVERAGE(H30:H86)</f>
        <v>1.7028775071383569E-2</v>
      </c>
      <c r="O33" s="22">
        <v>1994</v>
      </c>
      <c r="P33" s="25">
        <v>1.7702331058871135E-2</v>
      </c>
      <c r="Q33" s="26">
        <v>1.256900801167837E-2</v>
      </c>
      <c r="S33" t="s">
        <v>168</v>
      </c>
      <c r="T33" s="130">
        <v>9.0252800801701727E-4</v>
      </c>
      <c r="U33" s="130">
        <v>1.6828012863253886E-3</v>
      </c>
      <c r="V33" s="134">
        <v>0.53632476713147892</v>
      </c>
      <c r="W33" s="141">
        <v>0.5938968193212657</v>
      </c>
      <c r="X33" s="131">
        <v>-2.4698811311556412E-3</v>
      </c>
      <c r="Y33" s="131">
        <v>4.2749371471896757E-3</v>
      </c>
      <c r="Z33" s="131">
        <v>-2.4698811311556412E-3</v>
      </c>
      <c r="AA33" s="131">
        <v>4.2749371471896757E-3</v>
      </c>
    </row>
    <row r="34" spans="2:27" ht="14" thickBot="1">
      <c r="B34" s="6">
        <f t="shared" ref="B34:B59" si="3">YEAR(C34)</f>
        <v>1997</v>
      </c>
      <c r="C34" s="1">
        <v>35431</v>
      </c>
      <c r="D34" s="14">
        <v>33</v>
      </c>
      <c r="E34" s="8">
        <v>7371.0524992391802</v>
      </c>
      <c r="F34" s="8">
        <v>117113.6394912</v>
      </c>
      <c r="G34" s="8">
        <f t="shared" si="1"/>
        <v>2.4058803822562785E-2</v>
      </c>
      <c r="H34" s="8">
        <f t="shared" si="2"/>
        <v>1.0496887109490623E-2</v>
      </c>
      <c r="J34" s="16" t="s">
        <v>33</v>
      </c>
      <c r="K34" s="8">
        <f>MEDIAN(G2:G59)</f>
        <v>1.9283967037706032E-2</v>
      </c>
      <c r="L34" s="8">
        <f>MEDIAN(H30:H86)</f>
        <v>1.6377973665544811E-2</v>
      </c>
      <c r="O34" s="22">
        <v>1995</v>
      </c>
      <c r="P34" s="25">
        <v>1.5569731451511856E-2</v>
      </c>
      <c r="Q34" s="26">
        <v>2.1635040043855948E-2</v>
      </c>
      <c r="S34" s="44"/>
      <c r="T34" s="132">
        <v>0.75325058772087405</v>
      </c>
      <c r="U34" s="132">
        <v>5.9050195055871481E-2</v>
      </c>
      <c r="V34" s="135">
        <v>12.756106681919873</v>
      </c>
      <c r="W34" s="143">
        <v>4.5534434201837604E-18</v>
      </c>
      <c r="X34" s="132">
        <v>0.63491135236694829</v>
      </c>
      <c r="Y34" s="132">
        <v>0.87158982307479982</v>
      </c>
      <c r="Z34" s="132">
        <v>0.63491135236694829</v>
      </c>
      <c r="AA34" s="132">
        <v>0.87158982307479982</v>
      </c>
    </row>
    <row r="35" spans="2:27">
      <c r="B35" s="6">
        <f t="shared" si="3"/>
        <v>1998</v>
      </c>
      <c r="C35" s="1">
        <v>35796</v>
      </c>
      <c r="D35" s="14">
        <v>34</v>
      </c>
      <c r="E35" s="8">
        <v>7472.8819055935201</v>
      </c>
      <c r="F35" s="8">
        <v>117920.14717759998</v>
      </c>
      <c r="G35" s="8">
        <f t="shared" si="1"/>
        <v>1.3814771549225899E-2</v>
      </c>
      <c r="H35" s="8">
        <f t="shared" si="2"/>
        <v>6.8865393467734152E-3</v>
      </c>
      <c r="J35" s="16" t="s">
        <v>32</v>
      </c>
      <c r="K35" s="8" t="e">
        <f>MODE(G2:G59)</f>
        <v>#N/A</v>
      </c>
      <c r="L35" s="8" t="e">
        <f>MODE(H30:H86)</f>
        <v>#N/A</v>
      </c>
      <c r="M35" s="9" t="s">
        <v>27</v>
      </c>
      <c r="O35" s="22">
        <v>1996</v>
      </c>
      <c r="P35" s="25">
        <v>2.03621106115538E-2</v>
      </c>
      <c r="Q35" s="26">
        <v>2.6883998502573045E-2</v>
      </c>
    </row>
    <row r="36" spans="2:27" ht="14" thickBot="1">
      <c r="B36" s="6">
        <f t="shared" si="3"/>
        <v>1999</v>
      </c>
      <c r="C36" s="1">
        <v>36161</v>
      </c>
      <c r="D36" s="14">
        <v>35</v>
      </c>
      <c r="E36" s="8">
        <v>7633.0062871351802</v>
      </c>
      <c r="F36" s="8">
        <v>119952.6629546</v>
      </c>
      <c r="G36" s="8">
        <f t="shared" si="1"/>
        <v>2.1427393549710128E-2</v>
      </c>
      <c r="H36" s="8">
        <f t="shared" si="2"/>
        <v>1.723637415359432E-2</v>
      </c>
      <c r="J36" s="16" t="s">
        <v>34</v>
      </c>
      <c r="K36" s="8">
        <f>MAX(G2:G59)</f>
        <v>5.1206190764234882E-2</v>
      </c>
      <c r="L36" s="8">
        <f>MAX(H30:H86)</f>
        <v>5.0978919031405466E-2</v>
      </c>
      <c r="O36" s="22">
        <v>1997</v>
      </c>
      <c r="P36" s="25">
        <v>2.4058803822562785E-2</v>
      </c>
      <c r="Q36" s="26">
        <v>1.0496887109490623E-2</v>
      </c>
      <c r="S36" s="257" t="s">
        <v>203</v>
      </c>
      <c r="T36" s="257"/>
      <c r="U36" s="257"/>
      <c r="V36" s="257"/>
      <c r="W36" s="257"/>
      <c r="X36" s="257"/>
      <c r="Y36" s="257"/>
      <c r="Z36" s="257"/>
      <c r="AA36" s="257"/>
    </row>
    <row r="37" spans="2:27">
      <c r="B37" s="6">
        <f t="shared" si="3"/>
        <v>2000</v>
      </c>
      <c r="C37" s="1">
        <v>36526</v>
      </c>
      <c r="D37" s="14">
        <v>36</v>
      </c>
      <c r="E37" s="8">
        <v>7871.1677783730902</v>
      </c>
      <c r="F37" s="8">
        <v>122856.5341164</v>
      </c>
      <c r="G37" s="8">
        <f t="shared" si="1"/>
        <v>3.1201532172102635E-2</v>
      </c>
      <c r="H37" s="8">
        <f t="shared" si="2"/>
        <v>2.4208475996060703E-2</v>
      </c>
      <c r="J37" s="16" t="s">
        <v>35</v>
      </c>
      <c r="K37" s="8">
        <f>MIN(G2:G59)</f>
        <v>-4.0423945574389455E-2</v>
      </c>
      <c r="L37" s="8">
        <f>MIN(H30:H86)</f>
        <v>-3.3312639524266184E-2</v>
      </c>
      <c r="O37" s="22">
        <v>1998</v>
      </c>
      <c r="P37" s="25">
        <v>1.3814771549225899E-2</v>
      </c>
      <c r="Q37" s="26">
        <v>6.8865393467734152E-3</v>
      </c>
      <c r="S37" s="120" t="s">
        <v>114</v>
      </c>
      <c r="T37" s="120"/>
    </row>
    <row r="38" spans="2:27">
      <c r="B38" s="6">
        <f t="shared" si="3"/>
        <v>2001</v>
      </c>
      <c r="C38" s="1">
        <v>36892</v>
      </c>
      <c r="D38" s="14">
        <v>37</v>
      </c>
      <c r="E38" s="8">
        <v>7923.5808411309199</v>
      </c>
      <c r="F38" s="8">
        <v>123957.32547839999</v>
      </c>
      <c r="G38" s="8">
        <f t="shared" si="1"/>
        <v>6.6588674302992812E-3</v>
      </c>
      <c r="H38" s="8">
        <f t="shared" si="2"/>
        <v>8.9599740861731302E-3</v>
      </c>
      <c r="K38" s="257" t="s">
        <v>49</v>
      </c>
      <c r="L38" s="257"/>
      <c r="O38" s="22">
        <v>1999</v>
      </c>
      <c r="P38" s="25">
        <v>2.1427393549710128E-2</v>
      </c>
      <c r="Q38" s="26">
        <v>1.723637415359432E-2</v>
      </c>
      <c r="S38" t="s">
        <v>115</v>
      </c>
      <c r="T38" s="37">
        <v>0.99641108712063486</v>
      </c>
    </row>
    <row r="39" spans="2:27">
      <c r="B39" s="6">
        <f t="shared" si="3"/>
        <v>2002</v>
      </c>
      <c r="C39" s="1">
        <v>37257</v>
      </c>
      <c r="D39" s="14">
        <v>38</v>
      </c>
      <c r="E39" s="8">
        <v>8001.0980369455001</v>
      </c>
      <c r="F39" s="8">
        <v>126312.337514</v>
      </c>
      <c r="G39" s="8">
        <f t="shared" si="1"/>
        <v>9.7831015255365628E-3</v>
      </c>
      <c r="H39" s="8">
        <f t="shared" si="2"/>
        <v>1.8998570891321634E-2</v>
      </c>
      <c r="K39" s="261" t="s">
        <v>41</v>
      </c>
      <c r="L39" s="262" t="s">
        <v>42</v>
      </c>
      <c r="O39" s="22">
        <v>2000</v>
      </c>
      <c r="P39" s="25">
        <v>3.1201532172102635E-2</v>
      </c>
      <c r="Q39" s="26">
        <v>2.4208475996060703E-2</v>
      </c>
      <c r="S39" t="s">
        <v>119</v>
      </c>
      <c r="T39" s="37">
        <v>0.99283505453692533</v>
      </c>
    </row>
    <row r="40" spans="2:27">
      <c r="B40" s="6">
        <f t="shared" si="3"/>
        <v>2003</v>
      </c>
      <c r="C40" s="1">
        <v>37622</v>
      </c>
      <c r="D40" s="14">
        <v>39</v>
      </c>
      <c r="E40" s="8">
        <v>8145.0338042137</v>
      </c>
      <c r="F40" s="8">
        <v>130218.013508</v>
      </c>
      <c r="G40" s="8">
        <f t="shared" si="1"/>
        <v>1.7989501766328669E-2</v>
      </c>
      <c r="H40" s="8">
        <f t="shared" si="2"/>
        <v>3.0920779956012719E-2</v>
      </c>
      <c r="K40" s="261"/>
      <c r="L40" s="262"/>
      <c r="O40" s="22">
        <v>2001</v>
      </c>
      <c r="P40" s="25">
        <v>6.6588674302992812E-3</v>
      </c>
      <c r="Q40" s="26">
        <v>8.9599740861731302E-3</v>
      </c>
      <c r="S40" t="s">
        <v>122</v>
      </c>
      <c r="T40" s="37">
        <v>0.99270478280123309</v>
      </c>
    </row>
    <row r="41" spans="2:27">
      <c r="B41" s="6">
        <f t="shared" si="3"/>
        <v>2004</v>
      </c>
      <c r="C41" s="1">
        <v>37987</v>
      </c>
      <c r="D41" s="14">
        <v>40</v>
      </c>
      <c r="E41" s="8">
        <v>8402.1219034441492</v>
      </c>
      <c r="F41" s="8">
        <v>135901.62616299998</v>
      </c>
      <c r="G41" s="8">
        <f t="shared" si="1"/>
        <v>3.1563785419459998E-2</v>
      </c>
      <c r="H41" s="8">
        <f t="shared" si="2"/>
        <v>4.3646900316528021E-2</v>
      </c>
      <c r="J41" s="16" t="s">
        <v>40</v>
      </c>
      <c r="K41" s="8">
        <f>K36-K37</f>
        <v>9.1630136338624338E-2</v>
      </c>
      <c r="L41" s="8">
        <f>L36-L37</f>
        <v>8.429155855567165E-2</v>
      </c>
      <c r="O41" s="22">
        <v>2002</v>
      </c>
      <c r="P41" s="25">
        <v>9.7831015255365628E-3</v>
      </c>
      <c r="Q41" s="26">
        <v>1.8998570891321634E-2</v>
      </c>
      <c r="S41" t="s">
        <v>76</v>
      </c>
      <c r="T41" s="37">
        <v>168.15826817743346</v>
      </c>
    </row>
    <row r="42" spans="2:27" ht="14" thickBot="1">
      <c r="B42" s="6">
        <f t="shared" si="3"/>
        <v>2005</v>
      </c>
      <c r="C42" s="1">
        <v>38353</v>
      </c>
      <c r="D42" s="14">
        <v>41</v>
      </c>
      <c r="E42" s="8">
        <v>8629.5616792348792</v>
      </c>
      <c r="F42" s="8">
        <v>139877.18815999999</v>
      </c>
      <c r="G42" s="8">
        <f t="shared" si="1"/>
        <v>2.7069325868445109E-2</v>
      </c>
      <c r="H42" s="8">
        <f t="shared" si="2"/>
        <v>2.9253233454555834E-2</v>
      </c>
      <c r="J42" s="16" t="s">
        <v>36</v>
      </c>
      <c r="K42" s="8">
        <f>VAR(G2:G59)</f>
        <v>2.5643519235258683E-4</v>
      </c>
      <c r="L42" s="8">
        <f>VAR(H30:H86)</f>
        <v>2.6224714986609497E-4</v>
      </c>
      <c r="O42" s="22">
        <v>2003</v>
      </c>
      <c r="P42" s="25">
        <v>1.7989501766328669E-2</v>
      </c>
      <c r="Q42" s="26">
        <v>3.0920779956012719E-2</v>
      </c>
      <c r="S42" s="44" t="s">
        <v>129</v>
      </c>
      <c r="T42" s="127">
        <v>57</v>
      </c>
    </row>
    <row r="43" spans="2:27">
      <c r="B43" s="6">
        <f t="shared" si="3"/>
        <v>2006</v>
      </c>
      <c r="C43" s="1">
        <v>38718</v>
      </c>
      <c r="D43" s="14">
        <v>42</v>
      </c>
      <c r="E43" s="8">
        <v>8899.2156415642603</v>
      </c>
      <c r="F43" s="8">
        <v>143408.59607</v>
      </c>
      <c r="G43" s="8">
        <f t="shared" si="1"/>
        <v>3.1247700909102182E-2</v>
      </c>
      <c r="H43" s="8">
        <f t="shared" si="2"/>
        <v>2.5246489127023135E-2</v>
      </c>
      <c r="J43" s="16" t="s">
        <v>48</v>
      </c>
      <c r="K43" s="8">
        <f>K44/K33</f>
        <v>0.91979278959745903</v>
      </c>
      <c r="L43" s="8">
        <f>L44/L33</f>
        <v>0.950981305092233</v>
      </c>
      <c r="M43" s="3" t="s">
        <v>59</v>
      </c>
      <c r="O43" s="22">
        <v>2004</v>
      </c>
      <c r="P43" s="25">
        <v>3.1563785419459998E-2</v>
      </c>
      <c r="Q43" s="26">
        <v>4.3646900316528021E-2</v>
      </c>
    </row>
    <row r="44" spans="2:27" ht="14" thickBot="1">
      <c r="B44" s="6">
        <f t="shared" si="3"/>
        <v>2007</v>
      </c>
      <c r="C44" s="1">
        <v>39083</v>
      </c>
      <c r="D44" s="14">
        <v>43</v>
      </c>
      <c r="E44" s="8">
        <v>9174.6871106458093</v>
      </c>
      <c r="F44" s="8">
        <v>147357.26037600002</v>
      </c>
      <c r="G44" s="8">
        <f t="shared" si="1"/>
        <v>3.0954578490596952E-2</v>
      </c>
      <c r="H44" s="8">
        <f t="shared" si="2"/>
        <v>2.753436275237375E-2</v>
      </c>
      <c r="J44" s="16" t="s">
        <v>38</v>
      </c>
      <c r="K44" s="8">
        <f>STDEV(G2:G59)</f>
        <v>1.6013593986128997E-2</v>
      </c>
      <c r="L44" s="8">
        <f>STDEV(H30:H86)</f>
        <v>1.6194046741506429E-2</v>
      </c>
      <c r="O44" s="22">
        <v>2005</v>
      </c>
      <c r="P44" s="25">
        <v>2.7069325868445109E-2</v>
      </c>
      <c r="Q44" s="26">
        <v>2.9253233454555834E-2</v>
      </c>
      <c r="S44" t="s">
        <v>194</v>
      </c>
    </row>
    <row r="45" spans="2:27">
      <c r="B45" s="6">
        <f t="shared" si="3"/>
        <v>2008</v>
      </c>
      <c r="C45" s="1">
        <v>39448</v>
      </c>
      <c r="D45" s="14">
        <v>44</v>
      </c>
      <c r="E45" s="8">
        <v>9249.20757856401</v>
      </c>
      <c r="F45" s="8">
        <v>148865.11460299999</v>
      </c>
      <c r="G45" s="8">
        <f t="shared" si="1"/>
        <v>8.1223988370928927E-3</v>
      </c>
      <c r="H45" s="8">
        <f t="shared" si="2"/>
        <v>1.0232642919341065E-2</v>
      </c>
      <c r="J45" s="16" t="s">
        <v>37</v>
      </c>
      <c r="K45" s="8">
        <f>SKEW(G2:G59)</f>
        <v>-1.1552235872752687</v>
      </c>
      <c r="L45" s="8">
        <f>SKEW(H30:H86)</f>
        <v>-0.70842330282688026</v>
      </c>
      <c r="O45" s="22">
        <v>2006</v>
      </c>
      <c r="P45" s="25">
        <v>3.1247700909102182E-2</v>
      </c>
      <c r="Q45" s="26">
        <v>2.5246489127023135E-2</v>
      </c>
      <c r="S45" s="45"/>
      <c r="T45" s="45" t="s">
        <v>143</v>
      </c>
      <c r="U45" s="45" t="s">
        <v>144</v>
      </c>
      <c r="V45" s="45" t="s">
        <v>145</v>
      </c>
      <c r="W45" s="45" t="s">
        <v>146</v>
      </c>
      <c r="X45" s="45" t="s">
        <v>197</v>
      </c>
    </row>
    <row r="46" spans="2:27">
      <c r="B46" s="6">
        <f t="shared" si="3"/>
        <v>2009</v>
      </c>
      <c r="C46" s="1">
        <v>39814</v>
      </c>
      <c r="D46" s="14">
        <v>45</v>
      </c>
      <c r="E46" s="8">
        <v>9013.6140668734006</v>
      </c>
      <c r="F46" s="8">
        <v>146576.02342599997</v>
      </c>
      <c r="G46" s="8">
        <f t="shared" si="1"/>
        <v>-2.5471750924546399E-2</v>
      </c>
      <c r="H46" s="8">
        <f t="shared" si="2"/>
        <v>-1.5376948340816265E-2</v>
      </c>
      <c r="J46" s="16" t="s">
        <v>39</v>
      </c>
      <c r="K46" s="8">
        <f>KURT(G2:G59)</f>
        <v>2.7380022719253292</v>
      </c>
      <c r="L46" s="8">
        <f>KURT(H30:H86)</f>
        <v>2.8343515568594566</v>
      </c>
      <c r="O46" s="22">
        <v>2007</v>
      </c>
      <c r="P46" s="25">
        <v>3.0954578490596952E-2</v>
      </c>
      <c r="Q46" s="26">
        <v>2.753436275237375E-2</v>
      </c>
      <c r="S46" t="s">
        <v>195</v>
      </c>
      <c r="T46" s="126">
        <v>1</v>
      </c>
      <c r="U46" s="43">
        <v>215507979.44604605</v>
      </c>
      <c r="V46" s="43">
        <v>215507979.44604605</v>
      </c>
      <c r="W46" s="43">
        <v>7621.2621967534897</v>
      </c>
      <c r="X46" s="43">
        <v>1.1211034497226755E-60</v>
      </c>
      <c r="Y46" s="43"/>
    </row>
    <row r="47" spans="2:27">
      <c r="B47" s="6">
        <f t="shared" si="3"/>
        <v>2010</v>
      </c>
      <c r="C47" s="1">
        <v>40179</v>
      </c>
      <c r="D47" s="14">
        <v>46</v>
      </c>
      <c r="E47" s="8">
        <v>9309.0463279436808</v>
      </c>
      <c r="F47" s="8">
        <v>152992.55716</v>
      </c>
      <c r="G47" s="8">
        <f t="shared" si="1"/>
        <v>3.277622703595056E-2</v>
      </c>
      <c r="H47" s="8">
        <f t="shared" si="2"/>
        <v>4.3776148267792664E-2</v>
      </c>
      <c r="J47" s="16" t="s">
        <v>26</v>
      </c>
      <c r="K47" s="17">
        <f>COUNT(G2:G58)</f>
        <v>56</v>
      </c>
      <c r="L47" s="17">
        <f>COUNT(H30:H86)</f>
        <v>30</v>
      </c>
      <c r="O47" s="22">
        <v>2008</v>
      </c>
      <c r="P47" s="25">
        <v>8.1223988370928927E-3</v>
      </c>
      <c r="Q47" s="26">
        <v>1.0232642919341065E-2</v>
      </c>
      <c r="S47" t="s">
        <v>196</v>
      </c>
      <c r="T47" s="126">
        <v>55</v>
      </c>
      <c r="U47" s="43">
        <v>1555246.1736038495</v>
      </c>
      <c r="V47" s="43">
        <v>28277.203156433628</v>
      </c>
      <c r="W47" s="43"/>
      <c r="X47" s="43"/>
      <c r="Y47" s="43"/>
    </row>
    <row r="48" spans="2:27" ht="14" thickBot="1">
      <c r="B48" s="6">
        <f t="shared" si="3"/>
        <v>2011</v>
      </c>
      <c r="C48" s="1">
        <v>40544</v>
      </c>
      <c r="D48" s="14">
        <v>47</v>
      </c>
      <c r="E48" s="8">
        <v>9503.64158414337</v>
      </c>
      <c r="F48" s="8">
        <v>156131.91247000001</v>
      </c>
      <c r="G48" s="8">
        <f t="shared" si="1"/>
        <v>2.0903887395592565E-2</v>
      </c>
      <c r="H48" s="8">
        <f t="shared" si="2"/>
        <v>2.051966035652877E-2</v>
      </c>
      <c r="O48" s="22">
        <v>2009</v>
      </c>
      <c r="P48" s="25">
        <v>-2.5471750924546399E-2</v>
      </c>
      <c r="Q48" s="26">
        <v>-1.5376948340816265E-2</v>
      </c>
      <c r="S48" s="44" t="s">
        <v>15</v>
      </c>
      <c r="T48" s="127">
        <v>56</v>
      </c>
      <c r="U48" s="133">
        <v>217063225.61964992</v>
      </c>
      <c r="V48" s="133"/>
      <c r="W48" s="133"/>
      <c r="X48" s="133"/>
      <c r="Y48" s="43"/>
    </row>
    <row r="49" spans="2:27" ht="14" thickBot="1">
      <c r="B49" s="6">
        <f t="shared" si="3"/>
        <v>2012</v>
      </c>
      <c r="C49" s="1">
        <v>40909</v>
      </c>
      <c r="D49" s="14">
        <v>48</v>
      </c>
      <c r="E49" s="8">
        <v>9641.61988640239</v>
      </c>
      <c r="F49" s="8">
        <v>158096.71708999999</v>
      </c>
      <c r="G49" s="8">
        <f t="shared" si="1"/>
        <v>1.4518466530685873E-2</v>
      </c>
      <c r="H49" s="8">
        <f t="shared" si="2"/>
        <v>1.2584260250943308E-2</v>
      </c>
      <c r="O49" s="22">
        <v>2010</v>
      </c>
      <c r="P49" s="25">
        <v>3.277622703595056E-2</v>
      </c>
      <c r="Q49" s="26">
        <v>4.3776148267792664E-2</v>
      </c>
    </row>
    <row r="50" spans="2:27">
      <c r="B50" s="6">
        <f t="shared" si="3"/>
        <v>2013</v>
      </c>
      <c r="C50" s="1">
        <v>41275</v>
      </c>
      <c r="D50" s="14">
        <v>49</v>
      </c>
      <c r="E50" s="8">
        <v>9791.4882937711409</v>
      </c>
      <c r="F50" s="8">
        <v>160550.31066000002</v>
      </c>
      <c r="G50" s="8">
        <f t="shared" si="1"/>
        <v>1.5543903320655781E-2</v>
      </c>
      <c r="H50" s="8">
        <f t="shared" si="2"/>
        <v>1.5519573177495298E-2</v>
      </c>
      <c r="J50" s="16" t="s">
        <v>205</v>
      </c>
      <c r="K50" s="8">
        <f>K33</f>
        <v>1.7410001651716835E-2</v>
      </c>
      <c r="L50" s="8">
        <f>L33</f>
        <v>1.7028775071383569E-2</v>
      </c>
      <c r="O50" s="22">
        <v>2011</v>
      </c>
      <c r="P50" s="25">
        <v>2.0903887395592565E-2</v>
      </c>
      <c r="Q50" s="26">
        <v>2.051966035652877E-2</v>
      </c>
      <c r="S50" s="45"/>
      <c r="T50" s="45" t="s">
        <v>163</v>
      </c>
      <c r="U50" s="45" t="s">
        <v>76</v>
      </c>
      <c r="V50" s="45" t="s">
        <v>164</v>
      </c>
      <c r="W50" s="45" t="s">
        <v>165</v>
      </c>
      <c r="X50" s="45" t="s">
        <v>198</v>
      </c>
      <c r="Y50" s="45" t="s">
        <v>199</v>
      </c>
      <c r="Z50" s="45" t="s">
        <v>200</v>
      </c>
      <c r="AA50" s="45" t="s">
        <v>201</v>
      </c>
    </row>
    <row r="51" spans="2:27">
      <c r="B51" s="6">
        <f t="shared" si="3"/>
        <v>2014</v>
      </c>
      <c r="C51" s="1">
        <v>41640</v>
      </c>
      <c r="D51" s="14">
        <v>50</v>
      </c>
      <c r="E51" s="8">
        <v>9970.7398315955706</v>
      </c>
      <c r="F51" s="8">
        <v>162018.41086</v>
      </c>
      <c r="G51" s="8">
        <f t="shared" si="1"/>
        <v>1.8306873525903176E-2</v>
      </c>
      <c r="H51" s="8">
        <f t="shared" si="2"/>
        <v>9.1441753925285488E-3</v>
      </c>
      <c r="J51" s="16" t="s">
        <v>206</v>
      </c>
      <c r="K51" s="8">
        <f>K44</f>
        <v>1.6013593986128997E-2</v>
      </c>
      <c r="L51" s="8">
        <f>L44</f>
        <v>1.6194046741506429E-2</v>
      </c>
      <c r="O51" s="22">
        <v>2012</v>
      </c>
      <c r="P51" s="25">
        <v>1.4518466530685873E-2</v>
      </c>
      <c r="Q51" s="26">
        <v>1.2584260250943308E-2</v>
      </c>
      <c r="S51" t="s">
        <v>168</v>
      </c>
      <c r="T51" s="130">
        <v>1131.9614574791431</v>
      </c>
      <c r="U51" s="130">
        <v>75.723797992547759</v>
      </c>
      <c r="V51" s="134">
        <v>14.948556299177483</v>
      </c>
      <c r="W51" s="142">
        <v>5.0668153965757524E-21</v>
      </c>
      <c r="X51" s="131">
        <v>980.20757514133663</v>
      </c>
      <c r="Y51" s="131">
        <v>1283.7153398169494</v>
      </c>
      <c r="Z51" s="131">
        <v>980.20757514133663</v>
      </c>
      <c r="AA51" s="131">
        <v>1283.7153398169494</v>
      </c>
    </row>
    <row r="52" spans="2:27" ht="14" thickBot="1">
      <c r="B52" s="6">
        <f t="shared" si="3"/>
        <v>2015</v>
      </c>
      <c r="C52" s="1">
        <v>42005</v>
      </c>
      <c r="D52" s="14">
        <v>51</v>
      </c>
      <c r="E52" s="8">
        <v>10156.9534578037</v>
      </c>
      <c r="F52" s="8">
        <v>163165.08198000002</v>
      </c>
      <c r="G52" s="8">
        <f t="shared" si="1"/>
        <v>1.8676008937476261E-2</v>
      </c>
      <c r="H52" s="8">
        <f t="shared" si="2"/>
        <v>7.0774124614199022E-3</v>
      </c>
      <c r="J52" s="16" t="s">
        <v>51</v>
      </c>
      <c r="K52" s="8"/>
      <c r="L52" s="8"/>
      <c r="O52" s="22">
        <v>2013</v>
      </c>
      <c r="P52" s="25">
        <v>1.5543903320655781E-2</v>
      </c>
      <c r="Q52" s="26">
        <v>1.5519573177495298E-2</v>
      </c>
      <c r="S52" s="44">
        <v>52469.869490999998</v>
      </c>
      <c r="T52" s="132">
        <v>5.4559600791879985E-2</v>
      </c>
      <c r="U52" s="132">
        <v>6.2496793025954402E-4</v>
      </c>
      <c r="V52" s="135">
        <v>87.299840760184026</v>
      </c>
      <c r="W52" s="143">
        <v>1.1211034497226755E-60</v>
      </c>
      <c r="X52" s="132">
        <v>5.3307137071520329E-2</v>
      </c>
      <c r="Y52" s="132">
        <v>5.5812064512239641E-2</v>
      </c>
      <c r="Z52" s="132">
        <v>5.3307137071520329E-2</v>
      </c>
      <c r="AA52" s="132">
        <v>5.5812064512239641E-2</v>
      </c>
    </row>
    <row r="53" spans="2:27">
      <c r="B53" s="6">
        <f t="shared" si="3"/>
        <v>2016</v>
      </c>
      <c r="C53" s="1">
        <v>42370</v>
      </c>
      <c r="D53" s="14">
        <v>52</v>
      </c>
      <c r="E53" s="8">
        <v>10321.1368048477</v>
      </c>
      <c r="F53" s="8">
        <v>164995.57384</v>
      </c>
      <c r="G53" s="8">
        <f t="shared" si="1"/>
        <v>1.6164625320583288E-2</v>
      </c>
      <c r="H53" s="8">
        <f t="shared" si="2"/>
        <v>1.12186494670738E-2</v>
      </c>
      <c r="J53" s="16" t="s">
        <v>52</v>
      </c>
      <c r="K53" s="8">
        <f>(K52-K50)/K51</f>
        <v>-1.0872013906932703</v>
      </c>
      <c r="L53" s="8">
        <f>(L52-L50)/L51</f>
        <v>-1.0515453822754306</v>
      </c>
      <c r="O53" s="22">
        <v>2014</v>
      </c>
      <c r="P53" s="25">
        <v>1.8306873525903176E-2</v>
      </c>
      <c r="Q53" s="26">
        <v>9.1441753925285488E-3</v>
      </c>
    </row>
    <row r="54" spans="2:27">
      <c r="B54" s="6">
        <f t="shared" si="3"/>
        <v>2017</v>
      </c>
      <c r="C54" s="1">
        <v>42736</v>
      </c>
      <c r="D54" s="14">
        <v>53</v>
      </c>
      <c r="E54" s="8">
        <v>10549.821655715799</v>
      </c>
      <c r="F54" s="8">
        <v>168221.158</v>
      </c>
      <c r="G54" s="8">
        <f t="shared" si="1"/>
        <v>2.2156944064600462E-2</v>
      </c>
      <c r="H54" s="8">
        <f t="shared" si="2"/>
        <v>1.9549519329093771E-2</v>
      </c>
      <c r="K54" s="8">
        <f>NORMDIST(0.0871,K33,K44,)</f>
        <v>1.9222531560792084E-3</v>
      </c>
      <c r="L54" s="8">
        <f>NORMDIST(0.0871,L33,L44,)</f>
        <v>2.1182172340399254E-3</v>
      </c>
      <c r="O54" s="22">
        <v>2015</v>
      </c>
      <c r="P54" s="25">
        <v>1.8676008937476261E-2</v>
      </c>
      <c r="Q54" s="26">
        <v>7.0774124614199022E-3</v>
      </c>
    </row>
    <row r="55" spans="2:27">
      <c r="B55" s="6">
        <f t="shared" si="3"/>
        <v>2018</v>
      </c>
      <c r="C55" s="1">
        <v>43101</v>
      </c>
      <c r="D55" s="14">
        <v>54</v>
      </c>
      <c r="E55" s="8">
        <v>10777.8704519398</v>
      </c>
      <c r="F55" s="8">
        <v>172513.74970000001</v>
      </c>
      <c r="G55" s="8">
        <f t="shared" si="1"/>
        <v>2.1616365059635448E-2</v>
      </c>
      <c r="H55" s="8">
        <f t="shared" si="2"/>
        <v>2.5517549344179519E-2</v>
      </c>
      <c r="O55" s="22">
        <v>2016</v>
      </c>
      <c r="P55" s="25">
        <v>1.6164625320583288E-2</v>
      </c>
      <c r="Q55" s="26">
        <v>1.12186494670738E-2</v>
      </c>
    </row>
    <row r="56" spans="2:27">
      <c r="B56" s="6">
        <f t="shared" si="3"/>
        <v>2019</v>
      </c>
      <c r="C56" s="1">
        <v>43466</v>
      </c>
      <c r="D56" s="14">
        <v>55</v>
      </c>
      <c r="E56" s="8">
        <v>10941.964488162899</v>
      </c>
      <c r="F56" s="8">
        <v>174274.34399999998</v>
      </c>
      <c r="G56" s="8">
        <f t="shared" si="1"/>
        <v>1.5225088940790325E-2</v>
      </c>
      <c r="H56" s="8">
        <f t="shared" si="2"/>
        <v>1.0205530301565104E-2</v>
      </c>
      <c r="O56" s="22">
        <v>2017</v>
      </c>
      <c r="P56" s="25">
        <v>2.2156944064600462E-2</v>
      </c>
      <c r="Q56" s="26">
        <v>1.9549519329093771E-2</v>
      </c>
    </row>
    <row r="57" spans="2:27">
      <c r="B57" s="6">
        <f t="shared" si="3"/>
        <v>2020</v>
      </c>
      <c r="C57" s="1">
        <v>43831</v>
      </c>
      <c r="D57" s="14">
        <v>56</v>
      </c>
      <c r="E57" s="8">
        <v>10499.6471112165</v>
      </c>
      <c r="F57" s="8">
        <v>168468.80560000002</v>
      </c>
      <c r="G57" s="8">
        <f t="shared" si="1"/>
        <v>-4.0423945574389455E-2</v>
      </c>
      <c r="H57" s="8">
        <f t="shared" si="2"/>
        <v>-3.3312639524266184E-2</v>
      </c>
      <c r="O57" s="22">
        <v>2018</v>
      </c>
      <c r="P57" s="25">
        <v>2.1616365059635448E-2</v>
      </c>
      <c r="Q57" s="26">
        <v>2.5517549344179519E-2</v>
      </c>
    </row>
    <row r="58" spans="2:27">
      <c r="B58" s="6">
        <f t="shared" si="3"/>
        <v>2021</v>
      </c>
      <c r="C58" s="1">
        <v>44197</v>
      </c>
      <c r="D58" s="14">
        <v>57</v>
      </c>
      <c r="E58" s="8">
        <v>11037.2940441506</v>
      </c>
      <c r="F58" s="8">
        <v>177057.16320000001</v>
      </c>
      <c r="G58" s="8">
        <f t="shared" si="1"/>
        <v>5.1206190764234882E-2</v>
      </c>
      <c r="H58" s="8">
        <f t="shared" si="2"/>
        <v>5.0978919031405466E-2</v>
      </c>
      <c r="O58" s="22">
        <v>2019</v>
      </c>
      <c r="P58" s="25">
        <v>1.5225088940790325E-2</v>
      </c>
      <c r="Q58" s="26">
        <v>1.0205530301565104E-2</v>
      </c>
    </row>
    <row r="59" spans="2:27">
      <c r="B59" s="6">
        <f t="shared" si="3"/>
        <v>2022</v>
      </c>
      <c r="C59" s="1">
        <v>44562</v>
      </c>
      <c r="D59" s="14">
        <v>58</v>
      </c>
      <c r="E59" s="8">
        <v>11287.1485024586</v>
      </c>
      <c r="F59" s="8">
        <v>178898.67499999999</v>
      </c>
      <c r="G59" s="8">
        <f t="shared" si="1"/>
        <v>2.2637292918767055E-2</v>
      </c>
      <c r="H59" s="8">
        <f t="shared" si="2"/>
        <v>1.0400662513268925E-2</v>
      </c>
      <c r="O59" s="22">
        <v>2020</v>
      </c>
      <c r="P59" s="25">
        <v>-4.0423945574389455E-2</v>
      </c>
      <c r="Q59" s="26">
        <v>-3.3312639524266184E-2</v>
      </c>
    </row>
    <row r="60" spans="2:27">
      <c r="O60" s="22">
        <v>2021</v>
      </c>
      <c r="P60" s="25">
        <v>5.1206190764234882E-2</v>
      </c>
      <c r="Q60" s="26">
        <v>5.0978919031405466E-2</v>
      </c>
    </row>
    <row r="61" spans="2:27">
      <c r="O61" s="22">
        <v>2022</v>
      </c>
      <c r="P61" s="25">
        <v>2.2637292918767055E-2</v>
      </c>
      <c r="Q61" s="26">
        <v>1.0400662513268925E-2</v>
      </c>
    </row>
    <row r="62" spans="2:27">
      <c r="O62" s="21" t="s">
        <v>43</v>
      </c>
      <c r="P62" s="27">
        <v>0.99237009414785948</v>
      </c>
      <c r="Q62" s="28">
        <v>1.249154017307665</v>
      </c>
    </row>
    <row r="63" spans="2:27">
      <c r="Q63" s="3"/>
    </row>
    <row r="66" spans="15:17">
      <c r="O66" s="16"/>
      <c r="P66" s="18"/>
      <c r="Q66" s="18"/>
    </row>
    <row r="67" spans="15:17">
      <c r="O67" s="16"/>
    </row>
    <row r="68" spans="15:17">
      <c r="O68" s="16"/>
    </row>
    <row r="69" spans="15:17">
      <c r="O69" s="16"/>
    </row>
    <row r="70" spans="15:17">
      <c r="O70" s="16"/>
    </row>
  </sheetData>
  <mergeCells count="22">
    <mergeCell ref="K38:L38"/>
    <mergeCell ref="K39:K40"/>
    <mergeCell ref="L39:L40"/>
    <mergeCell ref="J28:K28"/>
    <mergeCell ref="L28:M28"/>
    <mergeCell ref="S36:AA36"/>
    <mergeCell ref="K30:L30"/>
    <mergeCell ref="K31:K32"/>
    <mergeCell ref="L31:L32"/>
    <mergeCell ref="S7:U7"/>
    <mergeCell ref="K11:L11"/>
    <mergeCell ref="K12:K13"/>
    <mergeCell ref="L12:L13"/>
    <mergeCell ref="S15:AA16"/>
    <mergeCell ref="S18:AA18"/>
    <mergeCell ref="K4:K5"/>
    <mergeCell ref="L4:L5"/>
    <mergeCell ref="J1:M1"/>
    <mergeCell ref="O1:Q1"/>
    <mergeCell ref="S1:U1"/>
    <mergeCell ref="S2:U2"/>
    <mergeCell ref="K3:L3"/>
  </mergeCells>
  <pageMargins left="0.75" right="0.75" top="1" bottom="1" header="0.5" footer="0.5"/>
  <pageSetup orientation="portrait" horizontalDpi="0" verticalDpi="0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5C72-DE4C-E942-8C47-38675A3BA26D}">
  <dimension ref="A1:F523"/>
  <sheetViews>
    <sheetView workbookViewId="0">
      <selection activeCell="D1" sqref="D1"/>
    </sheetView>
  </sheetViews>
  <sheetFormatPr baseColWidth="10" defaultRowHeight="16"/>
  <cols>
    <col min="1" max="16384" width="10.83203125" style="169"/>
  </cols>
  <sheetData>
    <row r="1" spans="1:6">
      <c r="A1" s="169" t="s">
        <v>0</v>
      </c>
      <c r="B1" s="169" t="s">
        <v>1</v>
      </c>
      <c r="C1" s="169" t="s">
        <v>2</v>
      </c>
      <c r="D1" s="169" t="s">
        <v>226</v>
      </c>
      <c r="E1" s="169" t="s">
        <v>227</v>
      </c>
      <c r="F1" s="169" t="s">
        <v>228</v>
      </c>
    </row>
    <row r="2" spans="1:6">
      <c r="A2" s="169" t="s">
        <v>229</v>
      </c>
      <c r="C2" s="169">
        <v>1850</v>
      </c>
      <c r="D2" s="169">
        <v>-0.41765878000000001</v>
      </c>
      <c r="E2" s="169">
        <v>-0.24611452</v>
      </c>
      <c r="F2" s="169">
        <v>-0.58920300000000003</v>
      </c>
    </row>
    <row r="3" spans="1:6">
      <c r="A3" s="169" t="s">
        <v>229</v>
      </c>
      <c r="C3" s="169">
        <v>1851</v>
      </c>
      <c r="D3" s="169">
        <v>-0.2333498</v>
      </c>
      <c r="E3" s="169">
        <v>-5.4831686999999997E-2</v>
      </c>
      <c r="F3" s="169">
        <v>-0.41186792</v>
      </c>
    </row>
    <row r="4" spans="1:6">
      <c r="A4" s="169" t="s">
        <v>229</v>
      </c>
      <c r="C4" s="169">
        <v>1852</v>
      </c>
      <c r="D4" s="169">
        <v>-0.22939907000000001</v>
      </c>
      <c r="E4" s="169">
        <v>-4.9415720000000003E-2</v>
      </c>
      <c r="F4" s="169">
        <v>-0.40938243000000002</v>
      </c>
    </row>
    <row r="5" spans="1:6">
      <c r="A5" s="169" t="s">
        <v>229</v>
      </c>
      <c r="C5" s="169">
        <v>1853</v>
      </c>
      <c r="D5" s="169">
        <v>-0.27035445000000002</v>
      </c>
      <c r="E5" s="169">
        <v>-0.110699534</v>
      </c>
      <c r="F5" s="169">
        <v>-0.43000934000000002</v>
      </c>
    </row>
    <row r="6" spans="1:6">
      <c r="A6" s="169" t="s">
        <v>229</v>
      </c>
      <c r="C6" s="169">
        <v>1854</v>
      </c>
      <c r="D6" s="169">
        <v>-0.29163002999999998</v>
      </c>
      <c r="E6" s="169">
        <v>-0.15043613</v>
      </c>
      <c r="F6" s="169">
        <v>-0.43282393000000002</v>
      </c>
    </row>
    <row r="7" spans="1:6">
      <c r="A7" s="169" t="s">
        <v>229</v>
      </c>
      <c r="C7" s="169">
        <v>1855</v>
      </c>
      <c r="D7" s="169">
        <v>-0.29695120000000003</v>
      </c>
      <c r="E7" s="169">
        <v>-0.15454465000000001</v>
      </c>
      <c r="F7" s="169">
        <v>-0.43935775999999999</v>
      </c>
    </row>
    <row r="8" spans="1:6">
      <c r="A8" s="169" t="s">
        <v>229</v>
      </c>
      <c r="C8" s="169">
        <v>1856</v>
      </c>
      <c r="D8" s="169">
        <v>-0.32035372000000001</v>
      </c>
      <c r="E8" s="169">
        <v>-0.1726142</v>
      </c>
      <c r="F8" s="169">
        <v>-0.46809321999999998</v>
      </c>
    </row>
    <row r="9" spans="1:6">
      <c r="A9" s="169" t="s">
        <v>229</v>
      </c>
      <c r="C9" s="169">
        <v>1857</v>
      </c>
      <c r="D9" s="169">
        <v>-0.46723005000000001</v>
      </c>
      <c r="E9" s="169">
        <v>-0.31813794000000001</v>
      </c>
      <c r="F9" s="169">
        <v>-0.61632215999999995</v>
      </c>
    </row>
    <row r="10" spans="1:6">
      <c r="A10" s="169" t="s">
        <v>229</v>
      </c>
      <c r="C10" s="169">
        <v>1858</v>
      </c>
      <c r="D10" s="169">
        <v>-0.38876569999999999</v>
      </c>
      <c r="E10" s="169">
        <v>-0.24064532</v>
      </c>
      <c r="F10" s="169">
        <v>-0.53688603999999995</v>
      </c>
    </row>
    <row r="11" spans="1:6">
      <c r="A11" s="169" t="s">
        <v>229</v>
      </c>
      <c r="C11" s="169">
        <v>1859</v>
      </c>
      <c r="D11" s="169">
        <v>-0.28119546000000001</v>
      </c>
      <c r="E11" s="169">
        <v>-0.13854106999999999</v>
      </c>
      <c r="F11" s="169">
        <v>-0.42384981999999999</v>
      </c>
    </row>
    <row r="12" spans="1:6">
      <c r="A12" s="169" t="s">
        <v>229</v>
      </c>
      <c r="C12" s="169">
        <v>1860</v>
      </c>
      <c r="D12" s="169">
        <v>-0.39016518</v>
      </c>
      <c r="E12" s="169">
        <v>-0.24135375000000001</v>
      </c>
      <c r="F12" s="169">
        <v>-0.53897660000000003</v>
      </c>
    </row>
    <row r="13" spans="1:6">
      <c r="A13" s="169" t="s">
        <v>229</v>
      </c>
      <c r="C13" s="169">
        <v>1861</v>
      </c>
      <c r="D13" s="169">
        <v>-0.42927712000000001</v>
      </c>
      <c r="E13" s="169">
        <v>-0.26132413999999998</v>
      </c>
      <c r="F13" s="169">
        <v>-0.59723009999999999</v>
      </c>
    </row>
    <row r="14" spans="1:6">
      <c r="A14" s="169" t="s">
        <v>229</v>
      </c>
      <c r="C14" s="169">
        <v>1862</v>
      </c>
      <c r="D14" s="169">
        <v>-0.53639775999999995</v>
      </c>
      <c r="E14" s="169">
        <v>-0.36908584999999999</v>
      </c>
      <c r="F14" s="169">
        <v>-0.70370960000000005</v>
      </c>
    </row>
    <row r="15" spans="1:6">
      <c r="A15" s="169" t="s">
        <v>229</v>
      </c>
      <c r="C15" s="169">
        <v>1863</v>
      </c>
      <c r="D15" s="169">
        <v>-0.34434320000000002</v>
      </c>
      <c r="E15" s="169">
        <v>-0.15452189999999999</v>
      </c>
      <c r="F15" s="169">
        <v>-0.53416450000000004</v>
      </c>
    </row>
    <row r="16" spans="1:6">
      <c r="A16" s="169" t="s">
        <v>229</v>
      </c>
      <c r="C16" s="169">
        <v>1864</v>
      </c>
      <c r="D16" s="169">
        <v>-0.46543669999999998</v>
      </c>
      <c r="E16" s="169">
        <v>-0.28277600000000003</v>
      </c>
      <c r="F16" s="169">
        <v>-0.64809740000000005</v>
      </c>
    </row>
    <row r="17" spans="1:6">
      <c r="A17" s="169" t="s">
        <v>229</v>
      </c>
      <c r="C17" s="169">
        <v>1865</v>
      </c>
      <c r="D17" s="169">
        <v>-0.33258784000000002</v>
      </c>
      <c r="E17" s="169">
        <v>-0.14052312</v>
      </c>
      <c r="F17" s="169">
        <v>-0.52465260000000002</v>
      </c>
    </row>
    <row r="18" spans="1:6">
      <c r="A18" s="169" t="s">
        <v>229</v>
      </c>
      <c r="C18" s="169">
        <v>1866</v>
      </c>
      <c r="D18" s="169">
        <v>-0.34126064</v>
      </c>
      <c r="E18" s="169">
        <v>-0.16068307000000001</v>
      </c>
      <c r="F18" s="169">
        <v>-0.52183824999999995</v>
      </c>
    </row>
    <row r="19" spans="1:6">
      <c r="A19" s="169" t="s">
        <v>229</v>
      </c>
      <c r="C19" s="169">
        <v>1867</v>
      </c>
      <c r="D19" s="169">
        <v>-0.35696334000000002</v>
      </c>
      <c r="E19" s="169">
        <v>-0.16086453000000001</v>
      </c>
      <c r="F19" s="169">
        <v>-0.55306213999999998</v>
      </c>
    </row>
    <row r="20" spans="1:6">
      <c r="A20" s="169" t="s">
        <v>229</v>
      </c>
      <c r="C20" s="169">
        <v>1868</v>
      </c>
      <c r="D20" s="169">
        <v>-0.35196072</v>
      </c>
      <c r="E20" s="169">
        <v>-0.17426312999999999</v>
      </c>
      <c r="F20" s="169">
        <v>-0.52965826000000005</v>
      </c>
    </row>
    <row r="21" spans="1:6">
      <c r="A21" s="169" t="s">
        <v>229</v>
      </c>
      <c r="C21" s="169">
        <v>1869</v>
      </c>
      <c r="D21" s="169">
        <v>-0.31657043000000001</v>
      </c>
      <c r="E21" s="169">
        <v>-0.15671811999999999</v>
      </c>
      <c r="F21" s="169">
        <v>-0.47642276</v>
      </c>
    </row>
    <row r="22" spans="1:6">
      <c r="A22" s="169" t="s">
        <v>229</v>
      </c>
      <c r="C22" s="169">
        <v>1870</v>
      </c>
      <c r="D22" s="169">
        <v>-0.32789087</v>
      </c>
      <c r="E22" s="169">
        <v>-0.18710826</v>
      </c>
      <c r="F22" s="169">
        <v>-0.46867346999999998</v>
      </c>
    </row>
    <row r="23" spans="1:6">
      <c r="A23" s="169" t="s">
        <v>229</v>
      </c>
      <c r="C23" s="169">
        <v>1871</v>
      </c>
      <c r="D23" s="169">
        <v>-0.36858069999999998</v>
      </c>
      <c r="E23" s="169">
        <v>-0.22301209</v>
      </c>
      <c r="F23" s="169">
        <v>-0.51414930000000003</v>
      </c>
    </row>
    <row r="24" spans="1:6">
      <c r="A24" s="169" t="s">
        <v>229</v>
      </c>
      <c r="C24" s="169">
        <v>1872</v>
      </c>
      <c r="D24" s="169">
        <v>-0.32804197000000002</v>
      </c>
      <c r="E24" s="169">
        <v>-0.19300064</v>
      </c>
      <c r="F24" s="169">
        <v>-0.46308329999999998</v>
      </c>
    </row>
    <row r="25" spans="1:6">
      <c r="A25" s="169" t="s">
        <v>229</v>
      </c>
      <c r="C25" s="169">
        <v>1873</v>
      </c>
      <c r="D25" s="169">
        <v>-0.34133235000000001</v>
      </c>
      <c r="E25" s="169">
        <v>-0.21012507</v>
      </c>
      <c r="F25" s="169">
        <v>-0.4725396</v>
      </c>
    </row>
    <row r="26" spans="1:6">
      <c r="A26" s="169" t="s">
        <v>229</v>
      </c>
      <c r="C26" s="169">
        <v>1874</v>
      </c>
      <c r="D26" s="169">
        <v>-0.37325120000000001</v>
      </c>
      <c r="E26" s="169">
        <v>-0.23935980000000001</v>
      </c>
      <c r="F26" s="169">
        <v>-0.5071426</v>
      </c>
    </row>
    <row r="27" spans="1:6">
      <c r="A27" s="169" t="s">
        <v>229</v>
      </c>
      <c r="C27" s="169">
        <v>1875</v>
      </c>
      <c r="D27" s="169">
        <v>-0.37562593999999999</v>
      </c>
      <c r="E27" s="169">
        <v>-0.23721085</v>
      </c>
      <c r="F27" s="169">
        <v>-0.51404099999999997</v>
      </c>
    </row>
    <row r="28" spans="1:6">
      <c r="A28" s="169" t="s">
        <v>229</v>
      </c>
      <c r="C28" s="169">
        <v>1876</v>
      </c>
      <c r="D28" s="169">
        <v>-0.42410994000000002</v>
      </c>
      <c r="E28" s="169">
        <v>-0.28534868000000002</v>
      </c>
      <c r="F28" s="169">
        <v>-0.56287116000000004</v>
      </c>
    </row>
    <row r="29" spans="1:6">
      <c r="A29" s="169" t="s">
        <v>229</v>
      </c>
      <c r="C29" s="169">
        <v>1877</v>
      </c>
      <c r="D29" s="169">
        <v>-0.10110883399999999</v>
      </c>
      <c r="E29" s="169">
        <v>2.7602347999999999E-2</v>
      </c>
      <c r="F29" s="169">
        <v>-0.22982000999999999</v>
      </c>
    </row>
    <row r="30" spans="1:6">
      <c r="A30" s="169" t="s">
        <v>229</v>
      </c>
      <c r="C30" s="169">
        <v>1878</v>
      </c>
      <c r="D30" s="169">
        <v>-1.1315192999999999E-2</v>
      </c>
      <c r="E30" s="169">
        <v>0.10858219</v>
      </c>
      <c r="F30" s="169">
        <v>-0.13121258</v>
      </c>
    </row>
    <row r="31" spans="1:6">
      <c r="A31" s="169" t="s">
        <v>229</v>
      </c>
      <c r="C31" s="169">
        <v>1879</v>
      </c>
      <c r="D31" s="169">
        <v>-0.30363432000000001</v>
      </c>
      <c r="E31" s="169">
        <v>-0.17320430000000001</v>
      </c>
      <c r="F31" s="169">
        <v>-0.43406433</v>
      </c>
    </row>
    <row r="32" spans="1:6">
      <c r="A32" s="169" t="s">
        <v>229</v>
      </c>
      <c r="C32" s="169">
        <v>1880</v>
      </c>
      <c r="D32" s="169">
        <v>-0.31583208000000002</v>
      </c>
      <c r="E32" s="169">
        <v>-0.19151320999999999</v>
      </c>
      <c r="F32" s="169">
        <v>-0.44015094999999999</v>
      </c>
    </row>
    <row r="33" spans="1:6">
      <c r="A33" s="169" t="s">
        <v>229</v>
      </c>
      <c r="C33" s="169">
        <v>1881</v>
      </c>
      <c r="D33" s="169">
        <v>-0.23224552000000001</v>
      </c>
      <c r="E33" s="169">
        <v>-0.10655605</v>
      </c>
      <c r="F33" s="169">
        <v>-0.35793498000000001</v>
      </c>
    </row>
    <row r="34" spans="1:6">
      <c r="A34" s="169" t="s">
        <v>229</v>
      </c>
      <c r="C34" s="169">
        <v>1882</v>
      </c>
      <c r="D34" s="169">
        <v>-0.29553007999999997</v>
      </c>
      <c r="E34" s="169">
        <v>-0.17091006</v>
      </c>
      <c r="F34" s="169">
        <v>-0.42015010000000003</v>
      </c>
    </row>
    <row r="35" spans="1:6">
      <c r="A35" s="169" t="s">
        <v>229</v>
      </c>
      <c r="C35" s="169">
        <v>1883</v>
      </c>
      <c r="D35" s="169">
        <v>-0.34647440000000002</v>
      </c>
      <c r="E35" s="169">
        <v>-0.23213111</v>
      </c>
      <c r="F35" s="169">
        <v>-0.4608177</v>
      </c>
    </row>
    <row r="36" spans="1:6">
      <c r="A36" s="169" t="s">
        <v>229</v>
      </c>
      <c r="C36" s="169">
        <v>1884</v>
      </c>
      <c r="D36" s="169">
        <v>-0.49232006</v>
      </c>
      <c r="E36" s="169">
        <v>-0.38197154</v>
      </c>
      <c r="F36" s="169">
        <v>-0.6026686</v>
      </c>
    </row>
    <row r="37" spans="1:6">
      <c r="A37" s="169" t="s">
        <v>229</v>
      </c>
      <c r="C37" s="169">
        <v>1885</v>
      </c>
      <c r="D37" s="169">
        <v>-0.47112357999999999</v>
      </c>
      <c r="E37" s="169">
        <v>-0.35917895999999999</v>
      </c>
      <c r="F37" s="169">
        <v>-0.58306820000000004</v>
      </c>
    </row>
    <row r="38" spans="1:6">
      <c r="A38" s="169" t="s">
        <v>229</v>
      </c>
      <c r="C38" s="169">
        <v>1886</v>
      </c>
      <c r="D38" s="169">
        <v>-0.42090361999999998</v>
      </c>
      <c r="E38" s="169">
        <v>-0.31926903000000001</v>
      </c>
      <c r="F38" s="169">
        <v>-0.52253819999999995</v>
      </c>
    </row>
    <row r="39" spans="1:6">
      <c r="A39" s="169" t="s">
        <v>229</v>
      </c>
      <c r="C39" s="169">
        <v>1887</v>
      </c>
      <c r="D39" s="169">
        <v>-0.49878576000000002</v>
      </c>
      <c r="E39" s="169">
        <v>-0.38101170000000001</v>
      </c>
      <c r="F39" s="169">
        <v>-0.61655985999999996</v>
      </c>
    </row>
    <row r="40" spans="1:6">
      <c r="A40" s="169" t="s">
        <v>229</v>
      </c>
      <c r="C40" s="169">
        <v>1888</v>
      </c>
      <c r="D40" s="169">
        <v>-0.37937889000000002</v>
      </c>
      <c r="E40" s="169">
        <v>-0.265434</v>
      </c>
      <c r="F40" s="169">
        <v>-0.49332376999999999</v>
      </c>
    </row>
    <row r="41" spans="1:6">
      <c r="A41" s="169" t="s">
        <v>229</v>
      </c>
      <c r="C41" s="169">
        <v>1889</v>
      </c>
      <c r="D41" s="169">
        <v>-0.24989555999999999</v>
      </c>
      <c r="E41" s="169">
        <v>-0.12757017000000001</v>
      </c>
      <c r="F41" s="169">
        <v>-0.37222093000000001</v>
      </c>
    </row>
    <row r="42" spans="1:6">
      <c r="A42" s="169" t="s">
        <v>229</v>
      </c>
      <c r="C42" s="169">
        <v>1890</v>
      </c>
      <c r="D42" s="169">
        <v>-0.50685817</v>
      </c>
      <c r="E42" s="169">
        <v>-0.3813068</v>
      </c>
      <c r="F42" s="169">
        <v>-0.63240949999999996</v>
      </c>
    </row>
    <row r="43" spans="1:6">
      <c r="A43" s="169" t="s">
        <v>229</v>
      </c>
      <c r="C43" s="169">
        <v>1891</v>
      </c>
      <c r="D43" s="169">
        <v>-0.40131494000000001</v>
      </c>
      <c r="E43" s="169">
        <v>-0.26525995000000002</v>
      </c>
      <c r="F43" s="169">
        <v>-0.53736989999999996</v>
      </c>
    </row>
    <row r="44" spans="1:6">
      <c r="A44" s="169" t="s">
        <v>229</v>
      </c>
      <c r="C44" s="169">
        <v>1892</v>
      </c>
      <c r="D44" s="169">
        <v>-0.50755850000000002</v>
      </c>
      <c r="E44" s="169">
        <v>-0.37078850000000002</v>
      </c>
      <c r="F44" s="169">
        <v>-0.64432853000000001</v>
      </c>
    </row>
    <row r="45" spans="1:6">
      <c r="A45" s="169" t="s">
        <v>229</v>
      </c>
      <c r="C45" s="169">
        <v>1893</v>
      </c>
      <c r="D45" s="169">
        <v>-0.49461925000000001</v>
      </c>
      <c r="E45" s="169">
        <v>-0.35770701999999999</v>
      </c>
      <c r="F45" s="169">
        <v>-0.63153139999999997</v>
      </c>
    </row>
    <row r="46" spans="1:6">
      <c r="A46" s="169" t="s">
        <v>229</v>
      </c>
      <c r="C46" s="169">
        <v>1894</v>
      </c>
      <c r="D46" s="169">
        <v>-0.48376393000000001</v>
      </c>
      <c r="E46" s="169">
        <v>-0.34195974000000001</v>
      </c>
      <c r="F46" s="169">
        <v>-0.62556809999999996</v>
      </c>
    </row>
    <row r="47" spans="1:6">
      <c r="A47" s="169" t="s">
        <v>229</v>
      </c>
      <c r="C47" s="169">
        <v>1895</v>
      </c>
      <c r="D47" s="169">
        <v>-0.44875159999999997</v>
      </c>
      <c r="E47" s="169">
        <v>-0.3154826</v>
      </c>
      <c r="F47" s="169">
        <v>-0.58202063999999998</v>
      </c>
    </row>
    <row r="48" spans="1:6">
      <c r="A48" s="169" t="s">
        <v>229</v>
      </c>
      <c r="C48" s="169">
        <v>1896</v>
      </c>
      <c r="D48" s="169">
        <v>-0.28400727999999997</v>
      </c>
      <c r="E48" s="169">
        <v>-0.15061308000000001</v>
      </c>
      <c r="F48" s="169">
        <v>-0.41740149999999998</v>
      </c>
    </row>
    <row r="49" spans="1:6">
      <c r="A49" s="169" t="s">
        <v>229</v>
      </c>
      <c r="C49" s="169">
        <v>1897</v>
      </c>
      <c r="D49" s="169">
        <v>-0.25980017</v>
      </c>
      <c r="E49" s="169">
        <v>-0.12107606999999999</v>
      </c>
      <c r="F49" s="169">
        <v>-0.39852425000000002</v>
      </c>
    </row>
    <row r="50" spans="1:6">
      <c r="A50" s="169" t="s">
        <v>229</v>
      </c>
      <c r="C50" s="169">
        <v>1898</v>
      </c>
      <c r="D50" s="169">
        <v>-0.48579212999999999</v>
      </c>
      <c r="E50" s="169">
        <v>-0.35393502999999998</v>
      </c>
      <c r="F50" s="169">
        <v>-0.61764920000000001</v>
      </c>
    </row>
    <row r="51" spans="1:6">
      <c r="A51" s="169" t="s">
        <v>229</v>
      </c>
      <c r="C51" s="169">
        <v>1899</v>
      </c>
      <c r="D51" s="169">
        <v>-0.35543364</v>
      </c>
      <c r="E51" s="169">
        <v>-0.22447036000000001</v>
      </c>
      <c r="F51" s="169">
        <v>-0.48639694</v>
      </c>
    </row>
    <row r="52" spans="1:6">
      <c r="A52" s="169" t="s">
        <v>229</v>
      </c>
      <c r="C52" s="169">
        <v>1900</v>
      </c>
      <c r="D52" s="169">
        <v>-0.23447904</v>
      </c>
      <c r="E52" s="169">
        <v>-0.10199049</v>
      </c>
      <c r="F52" s="169">
        <v>-0.3669676</v>
      </c>
    </row>
    <row r="53" spans="1:6">
      <c r="A53" s="169" t="s">
        <v>229</v>
      </c>
      <c r="C53" s="169">
        <v>1901</v>
      </c>
      <c r="D53" s="169">
        <v>-0.29342857</v>
      </c>
      <c r="E53" s="169">
        <v>-0.15718324</v>
      </c>
      <c r="F53" s="169">
        <v>-0.42967388000000001</v>
      </c>
    </row>
    <row r="54" spans="1:6">
      <c r="A54" s="169" t="s">
        <v>229</v>
      </c>
      <c r="C54" s="169">
        <v>1902</v>
      </c>
      <c r="D54" s="169">
        <v>-0.43898427000000001</v>
      </c>
      <c r="E54" s="169">
        <v>-0.30254041999999998</v>
      </c>
      <c r="F54" s="169">
        <v>-0.5754281</v>
      </c>
    </row>
    <row r="55" spans="1:6">
      <c r="A55" s="169" t="s">
        <v>229</v>
      </c>
      <c r="C55" s="169">
        <v>1903</v>
      </c>
      <c r="D55" s="169">
        <v>-0.53332639999999998</v>
      </c>
      <c r="E55" s="169">
        <v>-0.40583344999999998</v>
      </c>
      <c r="F55" s="169">
        <v>-0.66081935000000003</v>
      </c>
    </row>
    <row r="56" spans="1:6">
      <c r="A56" s="169" t="s">
        <v>229</v>
      </c>
      <c r="C56" s="169">
        <v>1904</v>
      </c>
      <c r="D56" s="169">
        <v>-0.59756140000000002</v>
      </c>
      <c r="E56" s="169">
        <v>-0.46629035000000002</v>
      </c>
      <c r="F56" s="169">
        <v>-0.72883249999999999</v>
      </c>
    </row>
    <row r="57" spans="1:6">
      <c r="A57" s="169" t="s">
        <v>229</v>
      </c>
      <c r="C57" s="169">
        <v>1905</v>
      </c>
      <c r="D57" s="169">
        <v>-0.40775131999999997</v>
      </c>
      <c r="E57" s="169">
        <v>-0.28047356000000001</v>
      </c>
      <c r="F57" s="169">
        <v>-0.53502910000000004</v>
      </c>
    </row>
    <row r="58" spans="1:6">
      <c r="A58" s="169" t="s">
        <v>229</v>
      </c>
      <c r="C58" s="169">
        <v>1906</v>
      </c>
      <c r="D58" s="169">
        <v>-0.31913930000000001</v>
      </c>
      <c r="E58" s="169">
        <v>-0.18775476999999999</v>
      </c>
      <c r="F58" s="169">
        <v>-0.45052385</v>
      </c>
    </row>
    <row r="59" spans="1:6">
      <c r="A59" s="169" t="s">
        <v>229</v>
      </c>
      <c r="C59" s="169">
        <v>1907</v>
      </c>
      <c r="D59" s="169">
        <v>-0.50415770000000004</v>
      </c>
      <c r="E59" s="169">
        <v>-0.38203365</v>
      </c>
      <c r="F59" s="169">
        <v>-0.6262818</v>
      </c>
    </row>
    <row r="60" spans="1:6">
      <c r="A60" s="169" t="s">
        <v>229</v>
      </c>
      <c r="C60" s="169">
        <v>1908</v>
      </c>
      <c r="D60" s="169">
        <v>-0.51387070000000001</v>
      </c>
      <c r="E60" s="169">
        <v>-0.39026119999999997</v>
      </c>
      <c r="F60" s="169">
        <v>-0.63748026000000002</v>
      </c>
    </row>
    <row r="61" spans="1:6">
      <c r="A61" s="169" t="s">
        <v>229</v>
      </c>
      <c r="C61" s="169">
        <v>1909</v>
      </c>
      <c r="D61" s="169">
        <v>-0.53576489999999999</v>
      </c>
      <c r="E61" s="169">
        <v>-0.41890016000000002</v>
      </c>
      <c r="F61" s="169">
        <v>-0.65262960000000003</v>
      </c>
    </row>
    <row r="62" spans="1:6">
      <c r="A62" s="169" t="s">
        <v>229</v>
      </c>
      <c r="C62" s="169">
        <v>1910</v>
      </c>
      <c r="D62" s="169">
        <v>-0.53102419999999995</v>
      </c>
      <c r="E62" s="169">
        <v>-0.40636164000000002</v>
      </c>
      <c r="F62" s="169">
        <v>-0.65568680000000001</v>
      </c>
    </row>
    <row r="63" spans="1:6">
      <c r="A63" s="169" t="s">
        <v>229</v>
      </c>
      <c r="C63" s="169">
        <v>1911</v>
      </c>
      <c r="D63" s="169">
        <v>-0.53920509999999999</v>
      </c>
      <c r="E63" s="169">
        <v>-0.4161705</v>
      </c>
      <c r="F63" s="169">
        <v>-0.66223973000000003</v>
      </c>
    </row>
    <row r="64" spans="1:6">
      <c r="A64" s="169" t="s">
        <v>229</v>
      </c>
      <c r="C64" s="169">
        <v>1912</v>
      </c>
      <c r="D64" s="169">
        <v>-0.47567302</v>
      </c>
      <c r="E64" s="169">
        <v>-0.36201497999999999</v>
      </c>
      <c r="F64" s="169">
        <v>-0.5893311</v>
      </c>
    </row>
    <row r="65" spans="1:6">
      <c r="A65" s="169" t="s">
        <v>229</v>
      </c>
      <c r="C65" s="169">
        <v>1913</v>
      </c>
      <c r="D65" s="169">
        <v>-0.46715254000000001</v>
      </c>
      <c r="E65" s="169">
        <v>-0.34492958000000001</v>
      </c>
      <c r="F65" s="169">
        <v>-0.58937550000000005</v>
      </c>
    </row>
    <row r="66" spans="1:6">
      <c r="A66" s="169" t="s">
        <v>229</v>
      </c>
      <c r="C66" s="169">
        <v>1914</v>
      </c>
      <c r="D66" s="169">
        <v>-0.2625924</v>
      </c>
      <c r="E66" s="169">
        <v>-0.1424214</v>
      </c>
      <c r="F66" s="169">
        <v>-0.38276345000000001</v>
      </c>
    </row>
    <row r="67" spans="1:6">
      <c r="A67" s="169" t="s">
        <v>229</v>
      </c>
      <c r="C67" s="169">
        <v>1915</v>
      </c>
      <c r="D67" s="169">
        <v>-0.19184391000000001</v>
      </c>
      <c r="E67" s="169">
        <v>-6.1725889999999999E-2</v>
      </c>
      <c r="F67" s="169">
        <v>-0.32196194</v>
      </c>
    </row>
    <row r="68" spans="1:6">
      <c r="A68" s="169" t="s">
        <v>229</v>
      </c>
      <c r="C68" s="169">
        <v>1916</v>
      </c>
      <c r="D68" s="169">
        <v>-0.42020996999999999</v>
      </c>
      <c r="E68" s="169">
        <v>-0.28152588000000001</v>
      </c>
      <c r="F68" s="169">
        <v>-0.55889409999999995</v>
      </c>
    </row>
    <row r="69" spans="1:6">
      <c r="A69" s="169" t="s">
        <v>229</v>
      </c>
      <c r="C69" s="169">
        <v>1917</v>
      </c>
      <c r="D69" s="169">
        <v>-0.54301953000000003</v>
      </c>
      <c r="E69" s="169">
        <v>-0.39391989999999999</v>
      </c>
      <c r="F69" s="169">
        <v>-0.69211920000000005</v>
      </c>
    </row>
    <row r="70" spans="1:6">
      <c r="A70" s="169" t="s">
        <v>229</v>
      </c>
      <c r="C70" s="169">
        <v>1918</v>
      </c>
      <c r="D70" s="169">
        <v>-0.42458433000000001</v>
      </c>
      <c r="E70" s="169">
        <v>-0.26718681999999999</v>
      </c>
      <c r="F70" s="169">
        <v>-0.58198183999999997</v>
      </c>
    </row>
    <row r="71" spans="1:6">
      <c r="A71" s="169" t="s">
        <v>229</v>
      </c>
      <c r="C71" s="169">
        <v>1919</v>
      </c>
      <c r="D71" s="169">
        <v>-0.32551822000000002</v>
      </c>
      <c r="E71" s="169">
        <v>-0.16957829999999999</v>
      </c>
      <c r="F71" s="169">
        <v>-0.48145812999999998</v>
      </c>
    </row>
    <row r="72" spans="1:6">
      <c r="A72" s="169" t="s">
        <v>229</v>
      </c>
      <c r="C72" s="169">
        <v>1920</v>
      </c>
      <c r="D72" s="169">
        <v>-0.29858079999999998</v>
      </c>
      <c r="E72" s="169">
        <v>-0.14856121</v>
      </c>
      <c r="F72" s="169">
        <v>-0.44860034999999998</v>
      </c>
    </row>
    <row r="73" spans="1:6">
      <c r="A73" s="169" t="s">
        <v>229</v>
      </c>
      <c r="C73" s="169">
        <v>1921</v>
      </c>
      <c r="D73" s="169">
        <v>-0.24067702999999999</v>
      </c>
      <c r="E73" s="169">
        <v>-9.9600670000000002E-2</v>
      </c>
      <c r="F73" s="169">
        <v>-0.38175339000000003</v>
      </c>
    </row>
    <row r="74" spans="1:6">
      <c r="A74" s="169" t="s">
        <v>229</v>
      </c>
      <c r="C74" s="169">
        <v>1922</v>
      </c>
      <c r="D74" s="169">
        <v>-0.33922812000000002</v>
      </c>
      <c r="E74" s="169">
        <v>-0.21235302</v>
      </c>
      <c r="F74" s="169">
        <v>-0.46610322999999998</v>
      </c>
    </row>
    <row r="75" spans="1:6">
      <c r="A75" s="169" t="s">
        <v>229</v>
      </c>
      <c r="C75" s="169">
        <v>1923</v>
      </c>
      <c r="D75" s="169">
        <v>-0.31793054999999998</v>
      </c>
      <c r="E75" s="169">
        <v>-0.1916881</v>
      </c>
      <c r="F75" s="169">
        <v>-0.44417299999999998</v>
      </c>
    </row>
    <row r="76" spans="1:6">
      <c r="A76" s="169" t="s">
        <v>229</v>
      </c>
      <c r="C76" s="169">
        <v>1924</v>
      </c>
      <c r="D76" s="169">
        <v>-0.31206220000000001</v>
      </c>
      <c r="E76" s="169">
        <v>-0.18529275000000001</v>
      </c>
      <c r="F76" s="169">
        <v>-0.43883169999999999</v>
      </c>
    </row>
    <row r="77" spans="1:6">
      <c r="A77" s="169" t="s">
        <v>229</v>
      </c>
      <c r="C77" s="169">
        <v>1925</v>
      </c>
      <c r="D77" s="169">
        <v>-0.28242525000000002</v>
      </c>
      <c r="E77" s="169">
        <v>-0.15007503</v>
      </c>
      <c r="F77" s="169">
        <v>-0.41477550000000002</v>
      </c>
    </row>
    <row r="78" spans="1:6">
      <c r="A78" s="169" t="s">
        <v>229</v>
      </c>
      <c r="C78" s="169">
        <v>1926</v>
      </c>
      <c r="D78" s="169">
        <v>-0.12283547</v>
      </c>
      <c r="E78" s="169">
        <v>6.976739E-3</v>
      </c>
      <c r="F78" s="169">
        <v>-0.25264766999999999</v>
      </c>
    </row>
    <row r="79" spans="1:6">
      <c r="A79" s="169" t="s">
        <v>229</v>
      </c>
      <c r="C79" s="169">
        <v>1927</v>
      </c>
      <c r="D79" s="169">
        <v>-0.22940508000000001</v>
      </c>
      <c r="E79" s="169">
        <v>-0.10745319</v>
      </c>
      <c r="F79" s="169">
        <v>-0.35135695</v>
      </c>
    </row>
    <row r="80" spans="1:6">
      <c r="A80" s="169" t="s">
        <v>229</v>
      </c>
      <c r="C80" s="169">
        <v>1928</v>
      </c>
      <c r="D80" s="169">
        <v>-0.20676154999999999</v>
      </c>
      <c r="E80" s="169">
        <v>-7.4705064000000002E-2</v>
      </c>
      <c r="F80" s="169">
        <v>-0.33881803999999999</v>
      </c>
    </row>
    <row r="81" spans="1:6">
      <c r="A81" s="169" t="s">
        <v>229</v>
      </c>
      <c r="C81" s="169">
        <v>1929</v>
      </c>
      <c r="D81" s="169">
        <v>-0.39275663999999999</v>
      </c>
      <c r="E81" s="169">
        <v>-0.25894581999999999</v>
      </c>
      <c r="F81" s="169">
        <v>-0.52656745999999999</v>
      </c>
    </row>
    <row r="82" spans="1:6">
      <c r="A82" s="169" t="s">
        <v>229</v>
      </c>
      <c r="C82" s="169">
        <v>1930</v>
      </c>
      <c r="D82" s="169">
        <v>-0.1768054</v>
      </c>
      <c r="E82" s="169">
        <v>-6.3199359999999996E-2</v>
      </c>
      <c r="F82" s="169">
        <v>-0.29041144000000002</v>
      </c>
    </row>
    <row r="83" spans="1:6">
      <c r="A83" s="169" t="s">
        <v>229</v>
      </c>
      <c r="C83" s="169">
        <v>1931</v>
      </c>
      <c r="D83" s="169">
        <v>-0.10339768000000001</v>
      </c>
      <c r="E83" s="169">
        <v>5.8962475E-3</v>
      </c>
      <c r="F83" s="169">
        <v>-0.21269160000000001</v>
      </c>
    </row>
    <row r="84" spans="1:6">
      <c r="A84" s="169" t="s">
        <v>229</v>
      </c>
      <c r="C84" s="169">
        <v>1932</v>
      </c>
      <c r="D84" s="169">
        <v>-0.14546165999999999</v>
      </c>
      <c r="E84" s="169">
        <v>-3.8968200000000001E-2</v>
      </c>
      <c r="F84" s="169">
        <v>-0.25195515000000002</v>
      </c>
    </row>
    <row r="85" spans="1:6">
      <c r="A85" s="169" t="s">
        <v>229</v>
      </c>
      <c r="C85" s="169">
        <v>1933</v>
      </c>
      <c r="D85" s="169">
        <v>-0.32234442000000002</v>
      </c>
      <c r="E85" s="169">
        <v>-0.21758842</v>
      </c>
      <c r="F85" s="169">
        <v>-0.42710039999999999</v>
      </c>
    </row>
    <row r="86" spans="1:6">
      <c r="A86" s="169" t="s">
        <v>229</v>
      </c>
      <c r="C86" s="169">
        <v>1934</v>
      </c>
      <c r="D86" s="169">
        <v>-0.17433684999999999</v>
      </c>
      <c r="E86" s="169">
        <v>-7.4669739999999998E-2</v>
      </c>
      <c r="F86" s="169">
        <v>-0.27400395</v>
      </c>
    </row>
    <row r="87" spans="1:6">
      <c r="A87" s="169" t="s">
        <v>229</v>
      </c>
      <c r="C87" s="169">
        <v>1935</v>
      </c>
      <c r="D87" s="169">
        <v>-0.20605921999999999</v>
      </c>
      <c r="E87" s="169">
        <v>-0.10862111000000001</v>
      </c>
      <c r="F87" s="169">
        <v>-0.30349734</v>
      </c>
    </row>
    <row r="88" spans="1:6">
      <c r="A88" s="169" t="s">
        <v>229</v>
      </c>
      <c r="C88" s="169">
        <v>1936</v>
      </c>
      <c r="D88" s="169">
        <v>-0.16952092999999999</v>
      </c>
      <c r="E88" s="169">
        <v>-7.5522610000000004E-2</v>
      </c>
      <c r="F88" s="169">
        <v>-0.26351925999999998</v>
      </c>
    </row>
    <row r="89" spans="1:6">
      <c r="A89" s="169" t="s">
        <v>229</v>
      </c>
      <c r="C89" s="169">
        <v>1937</v>
      </c>
      <c r="D89" s="169">
        <v>-1.9198929999999999E-2</v>
      </c>
      <c r="E89" s="169">
        <v>8.1360890000000005E-2</v>
      </c>
      <c r="F89" s="169">
        <v>-0.11975875</v>
      </c>
    </row>
    <row r="90" spans="1:6">
      <c r="A90" s="169" t="s">
        <v>229</v>
      </c>
      <c r="C90" s="169">
        <v>1938</v>
      </c>
      <c r="D90" s="169">
        <v>-1.2200732000000001E-2</v>
      </c>
      <c r="E90" s="169">
        <v>8.5902270000000003E-2</v>
      </c>
      <c r="F90" s="169">
        <v>-0.11030374</v>
      </c>
    </row>
    <row r="91" spans="1:6">
      <c r="A91" s="169" t="s">
        <v>229</v>
      </c>
      <c r="C91" s="169">
        <v>1939</v>
      </c>
      <c r="D91" s="169">
        <v>-4.0797167000000002E-2</v>
      </c>
      <c r="E91" s="169">
        <v>6.5110325999999996E-2</v>
      </c>
      <c r="F91" s="169">
        <v>-0.14670465999999999</v>
      </c>
    </row>
    <row r="92" spans="1:6">
      <c r="A92" s="169" t="s">
        <v>229</v>
      </c>
      <c r="C92" s="169">
        <v>1940</v>
      </c>
      <c r="D92" s="169">
        <v>7.5935840000000004E-2</v>
      </c>
      <c r="E92" s="169">
        <v>0.19382134000000001</v>
      </c>
      <c r="F92" s="169">
        <v>-4.194966E-2</v>
      </c>
    </row>
    <row r="93" spans="1:6">
      <c r="A93" s="169" t="s">
        <v>229</v>
      </c>
      <c r="C93" s="169">
        <v>1941</v>
      </c>
      <c r="D93" s="169">
        <v>3.8129336999999999E-2</v>
      </c>
      <c r="E93" s="169">
        <v>0.23851254999999999</v>
      </c>
      <c r="F93" s="169">
        <v>-0.16225386999999999</v>
      </c>
    </row>
    <row r="94" spans="1:6">
      <c r="A94" s="169" t="s">
        <v>229</v>
      </c>
      <c r="C94" s="169">
        <v>1942</v>
      </c>
      <c r="D94" s="169">
        <v>1.4060908999999999E-3</v>
      </c>
      <c r="E94" s="169">
        <v>0.19802457000000001</v>
      </c>
      <c r="F94" s="169">
        <v>-0.19521240000000001</v>
      </c>
    </row>
    <row r="95" spans="1:6">
      <c r="A95" s="169" t="s">
        <v>229</v>
      </c>
      <c r="C95" s="169">
        <v>1943</v>
      </c>
      <c r="D95" s="169">
        <v>6.4140745000000002E-3</v>
      </c>
      <c r="E95" s="169">
        <v>0.21241910999999999</v>
      </c>
      <c r="F95" s="169">
        <v>-0.19959097000000001</v>
      </c>
    </row>
    <row r="96" spans="1:6">
      <c r="A96" s="169" t="s">
        <v>229</v>
      </c>
      <c r="C96" s="169">
        <v>1944</v>
      </c>
      <c r="D96" s="169">
        <v>0.14410513999999999</v>
      </c>
      <c r="E96" s="169">
        <v>0.34270509999999998</v>
      </c>
      <c r="F96" s="169">
        <v>-5.4494828000000002E-2</v>
      </c>
    </row>
    <row r="97" spans="1:6">
      <c r="A97" s="169" t="s">
        <v>229</v>
      </c>
      <c r="C97" s="169">
        <v>1945</v>
      </c>
      <c r="D97" s="169">
        <v>4.3088365000000003E-2</v>
      </c>
      <c r="E97" s="169">
        <v>0.24345960999999999</v>
      </c>
      <c r="F97" s="169">
        <v>-0.15728289000000001</v>
      </c>
    </row>
    <row r="98" spans="1:6">
      <c r="A98" s="169" t="s">
        <v>229</v>
      </c>
      <c r="C98" s="169">
        <v>1946</v>
      </c>
      <c r="D98" s="169">
        <v>-0.1188128</v>
      </c>
      <c r="E98" s="169">
        <v>2.8331792000000001E-2</v>
      </c>
      <c r="F98" s="169">
        <v>-0.26595740000000001</v>
      </c>
    </row>
    <row r="99" spans="1:6">
      <c r="A99" s="169" t="s">
        <v>229</v>
      </c>
      <c r="C99" s="169">
        <v>1947</v>
      </c>
      <c r="D99" s="169">
        <v>-9.1205544999999999E-2</v>
      </c>
      <c r="E99" s="169">
        <v>4.9379310000000003E-2</v>
      </c>
      <c r="F99" s="169">
        <v>-0.23179041</v>
      </c>
    </row>
    <row r="100" spans="1:6">
      <c r="A100" s="169" t="s">
        <v>229</v>
      </c>
      <c r="C100" s="169">
        <v>1948</v>
      </c>
      <c r="D100" s="169">
        <v>-0.12466127</v>
      </c>
      <c r="E100" s="169">
        <v>9.8108440000000009E-3</v>
      </c>
      <c r="F100" s="169">
        <v>-0.25913336999999997</v>
      </c>
    </row>
    <row r="101" spans="1:6">
      <c r="A101" s="169" t="s">
        <v>229</v>
      </c>
      <c r="C101" s="169">
        <v>1949</v>
      </c>
      <c r="D101" s="169">
        <v>-0.14380224</v>
      </c>
      <c r="E101" s="169">
        <v>-3.3526987000000001E-2</v>
      </c>
      <c r="F101" s="169">
        <v>-0.25407750000000001</v>
      </c>
    </row>
    <row r="102" spans="1:6">
      <c r="A102" s="169" t="s">
        <v>229</v>
      </c>
      <c r="C102" s="169">
        <v>1950</v>
      </c>
      <c r="D102" s="169">
        <v>-0.22662178999999999</v>
      </c>
      <c r="E102" s="169">
        <v>-0.12058662000000001</v>
      </c>
      <c r="F102" s="169">
        <v>-0.33265697999999999</v>
      </c>
    </row>
    <row r="103" spans="1:6">
      <c r="A103" s="169" t="s">
        <v>229</v>
      </c>
      <c r="C103" s="169">
        <v>1951</v>
      </c>
      <c r="D103" s="169">
        <v>-6.1153970000000002E-2</v>
      </c>
      <c r="E103" s="169">
        <v>2.8042298E-2</v>
      </c>
      <c r="F103" s="169">
        <v>-0.15035024</v>
      </c>
    </row>
    <row r="104" spans="1:6">
      <c r="A104" s="169" t="s">
        <v>229</v>
      </c>
      <c r="C104" s="169">
        <v>1952</v>
      </c>
      <c r="D104" s="169">
        <v>1.5354565000000001E-2</v>
      </c>
      <c r="E104" s="169">
        <v>0.11364509</v>
      </c>
      <c r="F104" s="169">
        <v>-8.2935969999999998E-2</v>
      </c>
    </row>
    <row r="105" spans="1:6">
      <c r="A105" s="169" t="s">
        <v>229</v>
      </c>
      <c r="C105" s="169">
        <v>1953</v>
      </c>
      <c r="D105" s="169">
        <v>7.7630740000000004E-2</v>
      </c>
      <c r="E105" s="169">
        <v>0.17579110000000001</v>
      </c>
      <c r="F105" s="169">
        <v>-2.0529617999999999E-2</v>
      </c>
    </row>
    <row r="106" spans="1:6">
      <c r="A106" s="169" t="s">
        <v>229</v>
      </c>
      <c r="C106" s="169">
        <v>1954</v>
      </c>
      <c r="D106" s="169">
        <v>-0.11675020999999999</v>
      </c>
      <c r="E106" s="169">
        <v>-2.4997713000000001E-2</v>
      </c>
      <c r="F106" s="169">
        <v>-0.20850271000000001</v>
      </c>
    </row>
    <row r="107" spans="1:6">
      <c r="A107" s="169" t="s">
        <v>229</v>
      </c>
      <c r="C107" s="169">
        <v>1955</v>
      </c>
      <c r="D107" s="169">
        <v>-0.19730992999999999</v>
      </c>
      <c r="E107" s="169">
        <v>-0.11018989999999999</v>
      </c>
      <c r="F107" s="169">
        <v>-0.28442996999999998</v>
      </c>
    </row>
    <row r="108" spans="1:6">
      <c r="A108" s="169" t="s">
        <v>229</v>
      </c>
      <c r="C108" s="169">
        <v>1956</v>
      </c>
      <c r="D108" s="169">
        <v>-0.2631656</v>
      </c>
      <c r="E108" s="169">
        <v>-0.18720556999999999</v>
      </c>
      <c r="F108" s="169">
        <v>-0.33912563000000001</v>
      </c>
    </row>
    <row r="109" spans="1:6">
      <c r="A109" s="169" t="s">
        <v>229</v>
      </c>
      <c r="C109" s="169">
        <v>1957</v>
      </c>
      <c r="D109" s="169">
        <v>-3.5334926000000003E-2</v>
      </c>
      <c r="E109" s="169">
        <v>2.9898767999999999E-2</v>
      </c>
      <c r="F109" s="169">
        <v>-0.10056862</v>
      </c>
    </row>
    <row r="110" spans="1:6">
      <c r="A110" s="169" t="s">
        <v>229</v>
      </c>
      <c r="C110" s="169">
        <v>1958</v>
      </c>
      <c r="D110" s="169">
        <v>-1.7632552999999999E-2</v>
      </c>
      <c r="E110" s="169">
        <v>4.7809450000000003E-2</v>
      </c>
      <c r="F110" s="169">
        <v>-8.3074554999999994E-2</v>
      </c>
    </row>
    <row r="111" spans="1:6">
      <c r="A111" s="169" t="s">
        <v>229</v>
      </c>
      <c r="C111" s="169">
        <v>1959</v>
      </c>
      <c r="D111" s="169">
        <v>-4.8004825000000001E-2</v>
      </c>
      <c r="E111" s="169">
        <v>1.43540995E-2</v>
      </c>
      <c r="F111" s="169">
        <v>-0.11036375</v>
      </c>
    </row>
    <row r="112" spans="1:6">
      <c r="A112" s="169" t="s">
        <v>229</v>
      </c>
      <c r="C112" s="169">
        <v>1960</v>
      </c>
      <c r="D112" s="169">
        <v>-0.11548702399999999</v>
      </c>
      <c r="E112" s="169">
        <v>-5.6808177000000001E-2</v>
      </c>
      <c r="F112" s="169">
        <v>-0.17416587</v>
      </c>
    </row>
    <row r="113" spans="1:6">
      <c r="A113" s="169" t="s">
        <v>229</v>
      </c>
      <c r="C113" s="169">
        <v>1961</v>
      </c>
      <c r="D113" s="169">
        <v>-1.9997388000000001E-2</v>
      </c>
      <c r="E113" s="169">
        <v>3.0785746999999999E-2</v>
      </c>
      <c r="F113" s="169">
        <v>-7.078052E-2</v>
      </c>
    </row>
    <row r="114" spans="1:6">
      <c r="A114" s="169" t="s">
        <v>229</v>
      </c>
      <c r="C114" s="169">
        <v>1962</v>
      </c>
      <c r="D114" s="169">
        <v>-6.4054440000000004E-2</v>
      </c>
      <c r="E114" s="169">
        <v>-1.0794453000000001E-2</v>
      </c>
      <c r="F114" s="169">
        <v>-0.11731443</v>
      </c>
    </row>
    <row r="115" spans="1:6">
      <c r="A115" s="169" t="s">
        <v>229</v>
      </c>
      <c r="C115" s="169">
        <v>1963</v>
      </c>
      <c r="D115" s="169">
        <v>-3.6805890000000001E-2</v>
      </c>
      <c r="E115" s="169">
        <v>1.6958293999999999E-2</v>
      </c>
      <c r="F115" s="169">
        <v>-9.0570079999999997E-2</v>
      </c>
    </row>
    <row r="116" spans="1:6">
      <c r="A116" s="169" t="s">
        <v>229</v>
      </c>
      <c r="C116" s="169">
        <v>1964</v>
      </c>
      <c r="D116" s="169">
        <v>-0.30586675000000002</v>
      </c>
      <c r="E116" s="169">
        <v>-0.26224135999999998</v>
      </c>
      <c r="F116" s="169">
        <v>-0.34949213000000001</v>
      </c>
    </row>
    <row r="117" spans="1:6">
      <c r="A117" s="169" t="s">
        <v>229</v>
      </c>
      <c r="C117" s="169">
        <v>1965</v>
      </c>
      <c r="D117" s="169">
        <v>-0.20438790000000001</v>
      </c>
      <c r="E117" s="169">
        <v>-0.15520222</v>
      </c>
      <c r="F117" s="169">
        <v>-0.25357357000000003</v>
      </c>
    </row>
    <row r="118" spans="1:6">
      <c r="A118" s="169" t="s">
        <v>229</v>
      </c>
      <c r="C118" s="169">
        <v>1966</v>
      </c>
      <c r="D118" s="169">
        <v>-0.14888457999999999</v>
      </c>
      <c r="E118" s="169">
        <v>-9.937696E-2</v>
      </c>
      <c r="F118" s="169">
        <v>-0.19839221000000001</v>
      </c>
    </row>
    <row r="119" spans="1:6">
      <c r="A119" s="169" t="s">
        <v>229</v>
      </c>
      <c r="C119" s="169">
        <v>1967</v>
      </c>
      <c r="D119" s="169">
        <v>-0.11751631</v>
      </c>
      <c r="E119" s="169">
        <v>-7.4407829999999994E-2</v>
      </c>
      <c r="F119" s="169">
        <v>-0.16062478999999999</v>
      </c>
    </row>
    <row r="120" spans="1:6">
      <c r="A120" s="169" t="s">
        <v>229</v>
      </c>
      <c r="C120" s="169">
        <v>1968</v>
      </c>
      <c r="D120" s="169">
        <v>-0.16863230000000001</v>
      </c>
      <c r="E120" s="169">
        <v>-0.124011464</v>
      </c>
      <c r="F120" s="169">
        <v>-0.21325313000000001</v>
      </c>
    </row>
    <row r="121" spans="1:6">
      <c r="A121" s="169" t="s">
        <v>229</v>
      </c>
      <c r="C121" s="169">
        <v>1969</v>
      </c>
      <c r="D121" s="169">
        <v>-3.1366712999999997E-2</v>
      </c>
      <c r="E121" s="169">
        <v>9.1320129999999996E-3</v>
      </c>
      <c r="F121" s="169">
        <v>-7.1865440000000003E-2</v>
      </c>
    </row>
    <row r="122" spans="1:6">
      <c r="A122" s="169" t="s">
        <v>229</v>
      </c>
      <c r="C122" s="169">
        <v>1970</v>
      </c>
      <c r="D122" s="169">
        <v>-8.5106570000000006E-2</v>
      </c>
      <c r="E122" s="169">
        <v>-4.4132169999999998E-2</v>
      </c>
      <c r="F122" s="169">
        <v>-0.12608095999999999</v>
      </c>
    </row>
    <row r="123" spans="1:6">
      <c r="A123" s="169" t="s">
        <v>229</v>
      </c>
      <c r="C123" s="169">
        <v>1971</v>
      </c>
      <c r="D123" s="169">
        <v>-0.20593274</v>
      </c>
      <c r="E123" s="169">
        <v>-0.16735843</v>
      </c>
      <c r="F123" s="169">
        <v>-0.24450706</v>
      </c>
    </row>
    <row r="124" spans="1:6">
      <c r="A124" s="169" t="s">
        <v>229</v>
      </c>
      <c r="C124" s="169">
        <v>1972</v>
      </c>
      <c r="D124" s="169">
        <v>-9.3827099999999997E-2</v>
      </c>
      <c r="E124" s="169">
        <v>-5.5937260000000003E-2</v>
      </c>
      <c r="F124" s="169">
        <v>-0.13171694</v>
      </c>
    </row>
    <row r="125" spans="1:6">
      <c r="A125" s="169" t="s">
        <v>229</v>
      </c>
      <c r="C125" s="169">
        <v>1973</v>
      </c>
      <c r="D125" s="169">
        <v>4.9933360000000003E-2</v>
      </c>
      <c r="E125" s="169">
        <v>8.6398184000000003E-2</v>
      </c>
      <c r="F125" s="169">
        <v>1.3468528E-2</v>
      </c>
    </row>
    <row r="126" spans="1:6">
      <c r="A126" s="169" t="s">
        <v>229</v>
      </c>
      <c r="C126" s="169">
        <v>1974</v>
      </c>
      <c r="D126" s="169">
        <v>-0.17253734000000001</v>
      </c>
      <c r="E126" s="169">
        <v>-0.1348509</v>
      </c>
      <c r="F126" s="169">
        <v>-0.21022376000000001</v>
      </c>
    </row>
    <row r="127" spans="1:6">
      <c r="A127" s="169" t="s">
        <v>229</v>
      </c>
      <c r="C127" s="169">
        <v>1975</v>
      </c>
      <c r="D127" s="169">
        <v>-0.11075424</v>
      </c>
      <c r="E127" s="169">
        <v>-7.0203349999999998E-2</v>
      </c>
      <c r="F127" s="169">
        <v>-0.15130511999999999</v>
      </c>
    </row>
    <row r="128" spans="1:6">
      <c r="A128" s="169" t="s">
        <v>229</v>
      </c>
      <c r="C128" s="169">
        <v>1976</v>
      </c>
      <c r="D128" s="169">
        <v>-0.21586166000000001</v>
      </c>
      <c r="E128" s="169">
        <v>-0.17583953999999999</v>
      </c>
      <c r="F128" s="169">
        <v>-0.25588378000000001</v>
      </c>
    </row>
    <row r="129" spans="1:6">
      <c r="A129" s="169" t="s">
        <v>229</v>
      </c>
      <c r="C129" s="169">
        <v>1977</v>
      </c>
      <c r="D129" s="169">
        <v>0.10308852</v>
      </c>
      <c r="E129" s="169">
        <v>0.14612033999999999</v>
      </c>
      <c r="F129" s="169">
        <v>6.0056705000000002E-2</v>
      </c>
    </row>
    <row r="130" spans="1:6">
      <c r="A130" s="169" t="s">
        <v>229</v>
      </c>
      <c r="C130" s="169">
        <v>1978</v>
      </c>
      <c r="D130" s="169">
        <v>5.2557723000000002E-3</v>
      </c>
      <c r="E130" s="169">
        <v>4.5088410000000002E-2</v>
      </c>
      <c r="F130" s="169">
        <v>-3.4576866999999997E-2</v>
      </c>
    </row>
    <row r="131" spans="1:6">
      <c r="A131" s="169" t="s">
        <v>229</v>
      </c>
      <c r="C131" s="169">
        <v>1979</v>
      </c>
      <c r="D131" s="169">
        <v>9.0858129999999995E-2</v>
      </c>
      <c r="E131" s="169">
        <v>0.119357646</v>
      </c>
      <c r="F131" s="169">
        <v>6.2358617999999998E-2</v>
      </c>
    </row>
    <row r="132" spans="1:6">
      <c r="A132" s="169" t="s">
        <v>229</v>
      </c>
      <c r="C132" s="169">
        <v>1980</v>
      </c>
      <c r="D132" s="169">
        <v>0.19607206999999999</v>
      </c>
      <c r="E132" s="169">
        <v>0.22934014</v>
      </c>
      <c r="F132" s="169">
        <v>0.162804</v>
      </c>
    </row>
    <row r="133" spans="1:6">
      <c r="A133" s="169" t="s">
        <v>229</v>
      </c>
      <c r="C133" s="169">
        <v>1981</v>
      </c>
      <c r="D133" s="169">
        <v>0.25001203999999999</v>
      </c>
      <c r="E133" s="169">
        <v>0.28063282000000001</v>
      </c>
      <c r="F133" s="169">
        <v>0.21939126</v>
      </c>
    </row>
    <row r="134" spans="1:6">
      <c r="A134" s="169" t="s">
        <v>229</v>
      </c>
      <c r="C134" s="169">
        <v>1982</v>
      </c>
      <c r="D134" s="169">
        <v>3.4263328000000003E-2</v>
      </c>
      <c r="E134" s="169">
        <v>7.363132E-2</v>
      </c>
      <c r="F134" s="169">
        <v>-5.1046650000000004E-3</v>
      </c>
    </row>
    <row r="135" spans="1:6">
      <c r="A135" s="169" t="s">
        <v>229</v>
      </c>
      <c r="C135" s="169">
        <v>1983</v>
      </c>
      <c r="D135" s="169">
        <v>0.22383860999999999</v>
      </c>
      <c r="E135" s="169">
        <v>0.25960319999999998</v>
      </c>
      <c r="F135" s="169">
        <v>0.18807402000000001</v>
      </c>
    </row>
    <row r="136" spans="1:6">
      <c r="A136" s="169" t="s">
        <v>229</v>
      </c>
      <c r="C136" s="169">
        <v>1984</v>
      </c>
      <c r="D136" s="169">
        <v>4.8004709999999999E-2</v>
      </c>
      <c r="E136" s="169">
        <v>8.4448690000000007E-2</v>
      </c>
      <c r="F136" s="169">
        <v>1.1560736E-2</v>
      </c>
    </row>
    <row r="137" spans="1:6">
      <c r="A137" s="169" t="s">
        <v>229</v>
      </c>
      <c r="C137" s="169">
        <v>1985</v>
      </c>
      <c r="D137" s="169">
        <v>4.9729780000000001E-2</v>
      </c>
      <c r="E137" s="169">
        <v>8.3796090000000004E-2</v>
      </c>
      <c r="F137" s="169">
        <v>1.5663471000000002E-2</v>
      </c>
    </row>
    <row r="138" spans="1:6">
      <c r="A138" s="169" t="s">
        <v>229</v>
      </c>
      <c r="C138" s="169">
        <v>1986</v>
      </c>
      <c r="D138" s="169">
        <v>9.5686969999999996E-2</v>
      </c>
      <c r="E138" s="169">
        <v>0.12696594999999999</v>
      </c>
      <c r="F138" s="169">
        <v>6.4408000000000007E-2</v>
      </c>
    </row>
    <row r="139" spans="1:6">
      <c r="A139" s="169" t="s">
        <v>229</v>
      </c>
      <c r="C139" s="169">
        <v>1987</v>
      </c>
      <c r="D139" s="169">
        <v>0.2430264</v>
      </c>
      <c r="E139" s="169">
        <v>0.27386727999999999</v>
      </c>
      <c r="F139" s="169">
        <v>0.21218551999999999</v>
      </c>
    </row>
    <row r="140" spans="1:6">
      <c r="A140" s="169" t="s">
        <v>229</v>
      </c>
      <c r="C140" s="169">
        <v>1988</v>
      </c>
      <c r="D140" s="169">
        <v>0.28215172999999999</v>
      </c>
      <c r="E140" s="169">
        <v>0.31726816000000002</v>
      </c>
      <c r="F140" s="169">
        <v>0.24703530000000001</v>
      </c>
    </row>
    <row r="141" spans="1:6">
      <c r="A141" s="169" t="s">
        <v>229</v>
      </c>
      <c r="C141" s="169">
        <v>1989</v>
      </c>
      <c r="D141" s="169">
        <v>0.17925026999999999</v>
      </c>
      <c r="E141" s="169">
        <v>0.21400215</v>
      </c>
      <c r="F141" s="169">
        <v>0.14449838000000001</v>
      </c>
    </row>
    <row r="142" spans="1:6">
      <c r="A142" s="169" t="s">
        <v>229</v>
      </c>
      <c r="C142" s="169">
        <v>1990</v>
      </c>
      <c r="D142" s="169">
        <v>0.36056247000000002</v>
      </c>
      <c r="E142" s="169">
        <v>0.39657268000000001</v>
      </c>
      <c r="F142" s="169">
        <v>0.32455226999999998</v>
      </c>
    </row>
    <row r="143" spans="1:6">
      <c r="A143" s="169" t="s">
        <v>229</v>
      </c>
      <c r="C143" s="169">
        <v>1991</v>
      </c>
      <c r="D143" s="169">
        <v>0.33889654000000002</v>
      </c>
      <c r="E143" s="169">
        <v>0.3737569</v>
      </c>
      <c r="F143" s="169">
        <v>0.30403616999999999</v>
      </c>
    </row>
    <row r="144" spans="1:6">
      <c r="A144" s="169" t="s">
        <v>229</v>
      </c>
      <c r="C144" s="169">
        <v>1992</v>
      </c>
      <c r="D144" s="169">
        <v>0.124896795</v>
      </c>
      <c r="E144" s="169">
        <v>0.15891153</v>
      </c>
      <c r="F144" s="169">
        <v>9.0882060000000001E-2</v>
      </c>
    </row>
    <row r="145" spans="1:6">
      <c r="A145" s="169" t="s">
        <v>229</v>
      </c>
      <c r="C145" s="169">
        <v>1993</v>
      </c>
      <c r="D145" s="169">
        <v>0.16565846000000001</v>
      </c>
      <c r="E145" s="169">
        <v>0.20314380000000001</v>
      </c>
      <c r="F145" s="169">
        <v>0.12817313</v>
      </c>
    </row>
    <row r="146" spans="1:6">
      <c r="A146" s="169" t="s">
        <v>229</v>
      </c>
      <c r="C146" s="169">
        <v>1994</v>
      </c>
      <c r="D146" s="169">
        <v>0.23354976999999999</v>
      </c>
      <c r="E146" s="169">
        <v>0.2686866</v>
      </c>
      <c r="F146" s="169">
        <v>0.19841294000000001</v>
      </c>
    </row>
    <row r="147" spans="1:6">
      <c r="A147" s="169" t="s">
        <v>229</v>
      </c>
      <c r="C147" s="169">
        <v>1995</v>
      </c>
      <c r="D147" s="169">
        <v>0.37686616000000001</v>
      </c>
      <c r="E147" s="169">
        <v>0.41007655999999998</v>
      </c>
      <c r="F147" s="169">
        <v>0.34365577000000003</v>
      </c>
    </row>
    <row r="148" spans="1:6">
      <c r="A148" s="169" t="s">
        <v>229</v>
      </c>
      <c r="C148" s="169">
        <v>1996</v>
      </c>
      <c r="D148" s="169">
        <v>0.27668939999999997</v>
      </c>
      <c r="E148" s="169">
        <v>0.31019878000000001</v>
      </c>
      <c r="F148" s="169">
        <v>0.24318003999999999</v>
      </c>
    </row>
    <row r="149" spans="1:6">
      <c r="A149" s="169" t="s">
        <v>229</v>
      </c>
      <c r="C149" s="169">
        <v>1997</v>
      </c>
      <c r="D149" s="169">
        <v>0.42230849999999998</v>
      </c>
      <c r="E149" s="169">
        <v>0.45452619999999999</v>
      </c>
      <c r="F149" s="169">
        <v>0.39009082</v>
      </c>
    </row>
    <row r="150" spans="1:6">
      <c r="A150" s="169" t="s">
        <v>229</v>
      </c>
      <c r="C150" s="169">
        <v>1998</v>
      </c>
      <c r="D150" s="169">
        <v>0.57731646000000003</v>
      </c>
      <c r="E150" s="169">
        <v>0.61158880000000004</v>
      </c>
      <c r="F150" s="169">
        <v>0.54304414999999995</v>
      </c>
    </row>
    <row r="151" spans="1:6">
      <c r="A151" s="169" t="s">
        <v>229</v>
      </c>
      <c r="C151" s="169">
        <v>1999</v>
      </c>
      <c r="D151" s="169">
        <v>0.32448496999999998</v>
      </c>
      <c r="E151" s="169">
        <v>0.35613516000000001</v>
      </c>
      <c r="F151" s="169">
        <v>0.29283476000000003</v>
      </c>
    </row>
    <row r="152" spans="1:6">
      <c r="A152" s="169" t="s">
        <v>229</v>
      </c>
      <c r="C152" s="169">
        <v>2000</v>
      </c>
      <c r="D152" s="169">
        <v>0.33108480000000001</v>
      </c>
      <c r="E152" s="169">
        <v>0.36394166999999999</v>
      </c>
      <c r="F152" s="169">
        <v>0.29822788</v>
      </c>
    </row>
    <row r="153" spans="1:6">
      <c r="A153" s="169" t="s">
        <v>229</v>
      </c>
      <c r="C153" s="169">
        <v>2001</v>
      </c>
      <c r="D153" s="169">
        <v>0.48928033999999998</v>
      </c>
      <c r="E153" s="169">
        <v>0.52049239999999997</v>
      </c>
      <c r="F153" s="169">
        <v>0.45806829999999998</v>
      </c>
    </row>
    <row r="154" spans="1:6">
      <c r="A154" s="169" t="s">
        <v>229</v>
      </c>
      <c r="C154" s="169">
        <v>2002</v>
      </c>
      <c r="D154" s="169">
        <v>0.54346649999999996</v>
      </c>
      <c r="E154" s="169">
        <v>0.57415115999999999</v>
      </c>
      <c r="F154" s="169">
        <v>0.51278186000000003</v>
      </c>
    </row>
    <row r="155" spans="1:6">
      <c r="A155" s="169" t="s">
        <v>229</v>
      </c>
      <c r="C155" s="169">
        <v>2003</v>
      </c>
      <c r="D155" s="169">
        <v>0.54417020000000005</v>
      </c>
      <c r="E155" s="169">
        <v>0.57709770000000005</v>
      </c>
      <c r="F155" s="169">
        <v>0.51124259999999999</v>
      </c>
    </row>
    <row r="156" spans="1:6">
      <c r="A156" s="169" t="s">
        <v>229</v>
      </c>
      <c r="C156" s="169">
        <v>2004</v>
      </c>
      <c r="D156" s="169">
        <v>0.46737072000000002</v>
      </c>
      <c r="E156" s="169">
        <v>0.50040309999999999</v>
      </c>
      <c r="F156" s="169">
        <v>0.43433832999999999</v>
      </c>
    </row>
    <row r="157" spans="1:6">
      <c r="A157" s="169" t="s">
        <v>229</v>
      </c>
      <c r="C157" s="169">
        <v>2005</v>
      </c>
      <c r="D157" s="169">
        <v>0.60686255</v>
      </c>
      <c r="E157" s="169">
        <v>0.63801980000000003</v>
      </c>
      <c r="F157" s="169">
        <v>0.57570529999999998</v>
      </c>
    </row>
    <row r="158" spans="1:6">
      <c r="A158" s="169" t="s">
        <v>229</v>
      </c>
      <c r="C158" s="169">
        <v>2006</v>
      </c>
      <c r="D158" s="169">
        <v>0.57255270000000003</v>
      </c>
      <c r="E158" s="169">
        <v>0.60313236999999997</v>
      </c>
      <c r="F158" s="169">
        <v>0.54197300000000004</v>
      </c>
    </row>
    <row r="159" spans="1:6">
      <c r="A159" s="169" t="s">
        <v>229</v>
      </c>
      <c r="C159" s="169">
        <v>2007</v>
      </c>
      <c r="D159" s="169">
        <v>0.59170129999999999</v>
      </c>
      <c r="E159" s="169">
        <v>0.62204950000000003</v>
      </c>
      <c r="F159" s="169">
        <v>0.56135314999999997</v>
      </c>
    </row>
    <row r="160" spans="1:6">
      <c r="A160" s="169" t="s">
        <v>229</v>
      </c>
      <c r="C160" s="169">
        <v>2008</v>
      </c>
      <c r="D160" s="169">
        <v>0.46564983999999998</v>
      </c>
      <c r="E160" s="169">
        <v>0.49864236000000001</v>
      </c>
      <c r="F160" s="169">
        <v>0.43265733000000001</v>
      </c>
    </row>
    <row r="161" spans="1:6">
      <c r="A161" s="169" t="s">
        <v>229</v>
      </c>
      <c r="C161" s="169">
        <v>2009</v>
      </c>
      <c r="D161" s="169">
        <v>0.59678169999999997</v>
      </c>
      <c r="E161" s="169">
        <v>0.62830770000000002</v>
      </c>
      <c r="F161" s="169">
        <v>0.56525563999999995</v>
      </c>
    </row>
    <row r="162" spans="1:6">
      <c r="A162" s="169" t="s">
        <v>229</v>
      </c>
      <c r="C162" s="169">
        <v>2010</v>
      </c>
      <c r="D162" s="169">
        <v>0.68037146000000004</v>
      </c>
      <c r="E162" s="169">
        <v>0.71166689999999999</v>
      </c>
      <c r="F162" s="169">
        <v>0.64907599999999999</v>
      </c>
    </row>
    <row r="163" spans="1:6">
      <c r="A163" s="169" t="s">
        <v>229</v>
      </c>
      <c r="C163" s="169">
        <v>2011</v>
      </c>
      <c r="D163" s="169">
        <v>0.53769772999999998</v>
      </c>
      <c r="E163" s="169">
        <v>0.56939430000000002</v>
      </c>
      <c r="F163" s="169">
        <v>0.50600120000000004</v>
      </c>
    </row>
    <row r="164" spans="1:6">
      <c r="A164" s="169" t="s">
        <v>229</v>
      </c>
      <c r="C164" s="169">
        <v>2012</v>
      </c>
      <c r="D164" s="169">
        <v>0.57760710000000004</v>
      </c>
      <c r="E164" s="169">
        <v>0.61035890000000004</v>
      </c>
      <c r="F164" s="169">
        <v>0.54485530000000004</v>
      </c>
    </row>
    <row r="165" spans="1:6">
      <c r="A165" s="169" t="s">
        <v>229</v>
      </c>
      <c r="C165" s="169">
        <v>2013</v>
      </c>
      <c r="D165" s="169">
        <v>0.6235754</v>
      </c>
      <c r="E165" s="169">
        <v>0.65866690000000006</v>
      </c>
      <c r="F165" s="169">
        <v>0.5884838</v>
      </c>
    </row>
    <row r="166" spans="1:6">
      <c r="A166" s="169" t="s">
        <v>229</v>
      </c>
      <c r="C166" s="169">
        <v>2014</v>
      </c>
      <c r="D166" s="169">
        <v>0.67287165000000004</v>
      </c>
      <c r="E166" s="169">
        <v>0.70683839999999998</v>
      </c>
      <c r="F166" s="169">
        <v>0.63890486999999996</v>
      </c>
    </row>
    <row r="167" spans="1:6">
      <c r="A167" s="169" t="s">
        <v>229</v>
      </c>
      <c r="C167" s="169">
        <v>2015</v>
      </c>
      <c r="D167" s="169">
        <v>0.82511436999999999</v>
      </c>
      <c r="E167" s="169">
        <v>0.85894170000000003</v>
      </c>
      <c r="F167" s="169">
        <v>0.79128706000000004</v>
      </c>
    </row>
    <row r="168" spans="1:6">
      <c r="A168" s="169" t="s">
        <v>229</v>
      </c>
      <c r="C168" s="169">
        <v>2016</v>
      </c>
      <c r="D168" s="169">
        <v>0.93292713000000005</v>
      </c>
      <c r="E168" s="169">
        <v>0.96409065000000005</v>
      </c>
      <c r="F168" s="169">
        <v>0.90176356000000002</v>
      </c>
    </row>
    <row r="169" spans="1:6">
      <c r="A169" s="169" t="s">
        <v>229</v>
      </c>
      <c r="C169" s="169">
        <v>2017</v>
      </c>
      <c r="D169" s="169">
        <v>0.84517425000000002</v>
      </c>
      <c r="E169" s="169">
        <v>0.87557375000000004</v>
      </c>
      <c r="F169" s="169">
        <v>0.81477474999999999</v>
      </c>
    </row>
    <row r="170" spans="1:6">
      <c r="A170" s="169" t="s">
        <v>229</v>
      </c>
      <c r="C170" s="169">
        <v>2018</v>
      </c>
      <c r="D170" s="169">
        <v>0.76265400000000005</v>
      </c>
      <c r="E170" s="169">
        <v>0.79425603</v>
      </c>
      <c r="F170" s="169">
        <v>0.73105200000000004</v>
      </c>
    </row>
    <row r="171" spans="1:6">
      <c r="A171" s="169" t="s">
        <v>229</v>
      </c>
      <c r="C171" s="169">
        <v>2019</v>
      </c>
      <c r="D171" s="169">
        <v>0.89107259999999999</v>
      </c>
      <c r="E171" s="169">
        <v>0.92535794000000005</v>
      </c>
      <c r="F171" s="169">
        <v>0.85678726000000005</v>
      </c>
    </row>
    <row r="172" spans="1:6">
      <c r="A172" s="169" t="s">
        <v>229</v>
      </c>
      <c r="C172" s="169">
        <v>2020</v>
      </c>
      <c r="D172" s="169">
        <v>0.9227938</v>
      </c>
      <c r="E172" s="169">
        <v>0.95737550000000005</v>
      </c>
      <c r="F172" s="169">
        <v>0.88821209999999995</v>
      </c>
    </row>
    <row r="173" spans="1:6">
      <c r="A173" s="169" t="s">
        <v>229</v>
      </c>
      <c r="C173" s="169">
        <v>2021</v>
      </c>
      <c r="D173" s="169">
        <v>0.76185590000000003</v>
      </c>
      <c r="E173" s="169">
        <v>0.79826843999999997</v>
      </c>
      <c r="F173" s="169">
        <v>0.72544335999999998</v>
      </c>
    </row>
    <row r="174" spans="1:6">
      <c r="A174" s="169" t="s">
        <v>229</v>
      </c>
      <c r="C174" s="169">
        <v>2022</v>
      </c>
      <c r="D174" s="169">
        <v>0.80128412999999998</v>
      </c>
      <c r="E174" s="169">
        <v>0.83731710000000004</v>
      </c>
      <c r="F174" s="169">
        <v>0.76525109999999996</v>
      </c>
    </row>
    <row r="175" spans="1:6">
      <c r="A175" s="169" t="s">
        <v>229</v>
      </c>
      <c r="C175" s="169">
        <v>2023</v>
      </c>
      <c r="D175" s="169">
        <v>0.99655879999999997</v>
      </c>
      <c r="E175" s="169">
        <v>1.0687267</v>
      </c>
      <c r="F175" s="169">
        <v>0.92439099999999996</v>
      </c>
    </row>
    <row r="176" spans="1:6">
      <c r="A176" s="169" t="s">
        <v>230</v>
      </c>
      <c r="C176" s="169">
        <v>1850</v>
      </c>
      <c r="D176" s="169">
        <v>-0.43579108</v>
      </c>
      <c r="E176" s="169">
        <v>-0.23590226</v>
      </c>
      <c r="F176" s="169">
        <v>-0.63567989999999996</v>
      </c>
    </row>
    <row r="177" spans="1:6">
      <c r="A177" s="169" t="s">
        <v>230</v>
      </c>
      <c r="C177" s="169">
        <v>1851</v>
      </c>
      <c r="D177" s="169">
        <v>-0.21924900999999999</v>
      </c>
      <c r="E177" s="169">
        <v>-1.0099963E-2</v>
      </c>
      <c r="F177" s="169">
        <v>-0.42839807000000002</v>
      </c>
    </row>
    <row r="178" spans="1:6">
      <c r="A178" s="169" t="s">
        <v>230</v>
      </c>
      <c r="C178" s="169">
        <v>1852</v>
      </c>
      <c r="D178" s="169">
        <v>-0.23570205</v>
      </c>
      <c r="E178" s="169">
        <v>-1.3715232000000001E-2</v>
      </c>
      <c r="F178" s="169">
        <v>-0.45768887000000003</v>
      </c>
    </row>
    <row r="179" spans="1:6">
      <c r="A179" s="169" t="s">
        <v>230</v>
      </c>
      <c r="C179" s="169">
        <v>1853</v>
      </c>
      <c r="D179" s="169">
        <v>-0.24539216999999999</v>
      </c>
      <c r="E179" s="169">
        <v>-2.75854E-2</v>
      </c>
      <c r="F179" s="169">
        <v>-0.46319895999999999</v>
      </c>
    </row>
    <row r="180" spans="1:6">
      <c r="A180" s="169" t="s">
        <v>230</v>
      </c>
      <c r="C180" s="169">
        <v>1854</v>
      </c>
      <c r="D180" s="169">
        <v>-0.17490808999999999</v>
      </c>
      <c r="E180" s="169">
        <v>2.1284279999999999E-2</v>
      </c>
      <c r="F180" s="169">
        <v>-0.37110046000000002</v>
      </c>
    </row>
    <row r="181" spans="1:6">
      <c r="A181" s="169" t="s">
        <v>230</v>
      </c>
      <c r="C181" s="169">
        <v>1855</v>
      </c>
      <c r="D181" s="169">
        <v>-0.24564321</v>
      </c>
      <c r="E181" s="169">
        <v>-4.1111457999999997E-2</v>
      </c>
      <c r="F181" s="169">
        <v>-0.45017496000000001</v>
      </c>
    </row>
    <row r="182" spans="1:6">
      <c r="A182" s="169" t="s">
        <v>230</v>
      </c>
      <c r="C182" s="169">
        <v>1856</v>
      </c>
      <c r="D182" s="169">
        <v>-0.33354085999999999</v>
      </c>
      <c r="E182" s="169">
        <v>-0.12911248</v>
      </c>
      <c r="F182" s="169">
        <v>-0.53796922999999996</v>
      </c>
    </row>
    <row r="183" spans="1:6">
      <c r="A183" s="169" t="s">
        <v>230</v>
      </c>
      <c r="C183" s="169">
        <v>1857</v>
      </c>
      <c r="D183" s="169">
        <v>-0.45139664000000002</v>
      </c>
      <c r="E183" s="169">
        <v>-0.24845001</v>
      </c>
      <c r="F183" s="169">
        <v>-0.65434325000000004</v>
      </c>
    </row>
    <row r="184" spans="1:6">
      <c r="A184" s="169" t="s">
        <v>230</v>
      </c>
      <c r="C184" s="169">
        <v>1858</v>
      </c>
      <c r="D184" s="169">
        <v>-0.35860439999999999</v>
      </c>
      <c r="E184" s="169">
        <v>-0.15512445999999999</v>
      </c>
      <c r="F184" s="169">
        <v>-0.56208429999999998</v>
      </c>
    </row>
    <row r="185" spans="1:6">
      <c r="A185" s="169" t="s">
        <v>230</v>
      </c>
      <c r="C185" s="169">
        <v>1859</v>
      </c>
      <c r="D185" s="169">
        <v>-0.24764406999999999</v>
      </c>
      <c r="E185" s="169">
        <v>-5.4357383000000002E-2</v>
      </c>
      <c r="F185" s="169">
        <v>-0.44093074999999998</v>
      </c>
    </row>
    <row r="186" spans="1:6">
      <c r="A186" s="169" t="s">
        <v>230</v>
      </c>
      <c r="C186" s="169">
        <v>1860</v>
      </c>
      <c r="D186" s="169">
        <v>-0.45903206000000002</v>
      </c>
      <c r="E186" s="169">
        <v>-0.26152586999999999</v>
      </c>
      <c r="F186" s="169">
        <v>-0.65653824999999999</v>
      </c>
    </row>
    <row r="187" spans="1:6">
      <c r="A187" s="169" t="s">
        <v>230</v>
      </c>
      <c r="C187" s="169">
        <v>1861</v>
      </c>
      <c r="D187" s="169">
        <v>-0.40554162999999999</v>
      </c>
      <c r="E187" s="169">
        <v>-0.16041896999999999</v>
      </c>
      <c r="F187" s="169">
        <v>-0.65066427000000004</v>
      </c>
    </row>
    <row r="188" spans="1:6">
      <c r="A188" s="169" t="s">
        <v>230</v>
      </c>
      <c r="C188" s="169">
        <v>1862</v>
      </c>
      <c r="D188" s="169">
        <v>-0.70156859999999999</v>
      </c>
      <c r="E188" s="169">
        <v>-0.45545282999999998</v>
      </c>
      <c r="F188" s="169">
        <v>-0.94768439999999998</v>
      </c>
    </row>
    <row r="189" spans="1:6">
      <c r="A189" s="169" t="s">
        <v>230</v>
      </c>
      <c r="C189" s="169">
        <v>1863</v>
      </c>
      <c r="D189" s="169">
        <v>-0.30135897</v>
      </c>
      <c r="E189" s="169">
        <v>-2.8510837000000001E-2</v>
      </c>
      <c r="F189" s="169">
        <v>-0.57420709999999997</v>
      </c>
    </row>
    <row r="190" spans="1:6">
      <c r="A190" s="169" t="s">
        <v>230</v>
      </c>
      <c r="C190" s="169">
        <v>1864</v>
      </c>
      <c r="D190" s="169">
        <v>-0.46164351999999997</v>
      </c>
      <c r="E190" s="169">
        <v>-0.20509011999999999</v>
      </c>
      <c r="F190" s="169">
        <v>-0.71819690000000003</v>
      </c>
    </row>
    <row r="191" spans="1:6">
      <c r="A191" s="169" t="s">
        <v>230</v>
      </c>
      <c r="C191" s="169">
        <v>1865</v>
      </c>
      <c r="D191" s="169">
        <v>-0.36751600000000001</v>
      </c>
      <c r="E191" s="169">
        <v>-7.9618216000000006E-2</v>
      </c>
      <c r="F191" s="169">
        <v>-0.65541380000000005</v>
      </c>
    </row>
    <row r="192" spans="1:6">
      <c r="A192" s="169" t="s">
        <v>230</v>
      </c>
      <c r="C192" s="169">
        <v>1866</v>
      </c>
      <c r="D192" s="169">
        <v>-0.37373002999999999</v>
      </c>
      <c r="E192" s="169">
        <v>-0.11781737</v>
      </c>
      <c r="F192" s="169">
        <v>-0.6296427</v>
      </c>
    </row>
    <row r="193" spans="1:6">
      <c r="A193" s="169" t="s">
        <v>230</v>
      </c>
      <c r="C193" s="169">
        <v>1867</v>
      </c>
      <c r="D193" s="169">
        <v>-0.40509325000000002</v>
      </c>
      <c r="E193" s="169">
        <v>-0.117926925</v>
      </c>
      <c r="F193" s="169">
        <v>-0.69225954999999995</v>
      </c>
    </row>
    <row r="194" spans="1:6">
      <c r="A194" s="169" t="s">
        <v>230</v>
      </c>
      <c r="C194" s="169">
        <v>1868</v>
      </c>
      <c r="D194" s="169">
        <v>-0.35871209999999998</v>
      </c>
      <c r="E194" s="169">
        <v>-0.101160586</v>
      </c>
      <c r="F194" s="169">
        <v>-0.61626360000000002</v>
      </c>
    </row>
    <row r="195" spans="1:6">
      <c r="A195" s="169" t="s">
        <v>230</v>
      </c>
      <c r="C195" s="169">
        <v>1869</v>
      </c>
      <c r="D195" s="169">
        <v>-0.24876358000000001</v>
      </c>
      <c r="E195" s="169">
        <v>-2.3645877999999999E-2</v>
      </c>
      <c r="F195" s="169">
        <v>-0.47388127000000002</v>
      </c>
    </row>
    <row r="196" spans="1:6">
      <c r="A196" s="169" t="s">
        <v>230</v>
      </c>
      <c r="C196" s="169">
        <v>1870</v>
      </c>
      <c r="D196" s="169">
        <v>-0.31206810000000001</v>
      </c>
      <c r="E196" s="169">
        <v>-0.10985798400000001</v>
      </c>
      <c r="F196" s="169">
        <v>-0.51427822999999995</v>
      </c>
    </row>
    <row r="197" spans="1:6">
      <c r="A197" s="169" t="s">
        <v>230</v>
      </c>
      <c r="C197" s="169">
        <v>1871</v>
      </c>
      <c r="D197" s="169">
        <v>-0.44095551999999999</v>
      </c>
      <c r="E197" s="169">
        <v>-0.21912381</v>
      </c>
      <c r="F197" s="169">
        <v>-0.66278725999999999</v>
      </c>
    </row>
    <row r="198" spans="1:6">
      <c r="A198" s="169" t="s">
        <v>230</v>
      </c>
      <c r="C198" s="169">
        <v>1872</v>
      </c>
      <c r="D198" s="169">
        <v>-0.35702250000000002</v>
      </c>
      <c r="E198" s="169">
        <v>-0.15425390999999999</v>
      </c>
      <c r="F198" s="169">
        <v>-0.55979109999999999</v>
      </c>
    </row>
    <row r="199" spans="1:6">
      <c r="A199" s="169" t="s">
        <v>230</v>
      </c>
      <c r="C199" s="169">
        <v>1873</v>
      </c>
      <c r="D199" s="169">
        <v>-0.37559520000000002</v>
      </c>
      <c r="E199" s="169">
        <v>-0.18022579999999999</v>
      </c>
      <c r="F199" s="169">
        <v>-0.57096462999999997</v>
      </c>
    </row>
    <row r="200" spans="1:6">
      <c r="A200" s="169" t="s">
        <v>230</v>
      </c>
      <c r="C200" s="169">
        <v>1874</v>
      </c>
      <c r="D200" s="169">
        <v>-0.29373273</v>
      </c>
      <c r="E200" s="169">
        <v>-9.4074580000000005E-2</v>
      </c>
      <c r="F200" s="169">
        <v>-0.49339090000000002</v>
      </c>
    </row>
    <row r="201" spans="1:6">
      <c r="A201" s="169" t="s">
        <v>230</v>
      </c>
      <c r="C201" s="169">
        <v>1875</v>
      </c>
      <c r="D201" s="169">
        <v>-0.48372232999999998</v>
      </c>
      <c r="E201" s="169">
        <v>-0.28744656000000002</v>
      </c>
      <c r="F201" s="169">
        <v>-0.67999810000000005</v>
      </c>
    </row>
    <row r="202" spans="1:6">
      <c r="A202" s="169" t="s">
        <v>230</v>
      </c>
      <c r="C202" s="169">
        <v>1876</v>
      </c>
      <c r="D202" s="169">
        <v>-0.43496626999999999</v>
      </c>
      <c r="E202" s="169">
        <v>-0.25246819999999998</v>
      </c>
      <c r="F202" s="169">
        <v>-0.61746429999999997</v>
      </c>
    </row>
    <row r="203" spans="1:6">
      <c r="A203" s="169" t="s">
        <v>230</v>
      </c>
      <c r="C203" s="169">
        <v>1877</v>
      </c>
      <c r="D203" s="169">
        <v>-0.10136228999999999</v>
      </c>
      <c r="E203" s="169">
        <v>7.6767870000000002E-2</v>
      </c>
      <c r="F203" s="169">
        <v>-0.27949244000000001</v>
      </c>
    </row>
    <row r="204" spans="1:6">
      <c r="A204" s="169" t="s">
        <v>230</v>
      </c>
      <c r="C204" s="169">
        <v>1878</v>
      </c>
      <c r="D204" s="169">
        <v>7.121073E-2</v>
      </c>
      <c r="E204" s="169">
        <v>0.24152499999999999</v>
      </c>
      <c r="F204" s="169">
        <v>-9.9103549999999999E-2</v>
      </c>
    </row>
    <row r="205" spans="1:6">
      <c r="A205" s="169" t="s">
        <v>230</v>
      </c>
      <c r="C205" s="169">
        <v>1879</v>
      </c>
      <c r="D205" s="169">
        <v>-0.33624863999999999</v>
      </c>
      <c r="E205" s="169">
        <v>-0.15824309</v>
      </c>
      <c r="F205" s="169">
        <v>-0.51425414999999997</v>
      </c>
    </row>
    <row r="206" spans="1:6">
      <c r="A206" s="169" t="s">
        <v>230</v>
      </c>
      <c r="C206" s="169">
        <v>1880</v>
      </c>
      <c r="D206" s="169">
        <v>-0.38399777000000002</v>
      </c>
      <c r="E206" s="169">
        <v>-0.20329949999999999</v>
      </c>
      <c r="F206" s="169">
        <v>-0.56469610000000003</v>
      </c>
    </row>
    <row r="207" spans="1:6">
      <c r="A207" s="169" t="s">
        <v>230</v>
      </c>
      <c r="C207" s="169">
        <v>1881</v>
      </c>
      <c r="D207" s="169">
        <v>-0.28404993000000001</v>
      </c>
      <c r="E207" s="169">
        <v>-0.1150745</v>
      </c>
      <c r="F207" s="169">
        <v>-0.45302534</v>
      </c>
    </row>
    <row r="208" spans="1:6">
      <c r="A208" s="169" t="s">
        <v>230</v>
      </c>
      <c r="C208" s="169">
        <v>1882</v>
      </c>
      <c r="D208" s="169">
        <v>-0.37297912999999999</v>
      </c>
      <c r="E208" s="169">
        <v>-0.19956523000000001</v>
      </c>
      <c r="F208" s="169">
        <v>-0.54639304</v>
      </c>
    </row>
    <row r="209" spans="1:6">
      <c r="A209" s="169" t="s">
        <v>230</v>
      </c>
      <c r="C209" s="169">
        <v>1883</v>
      </c>
      <c r="D209" s="169">
        <v>-0.42706347</v>
      </c>
      <c r="E209" s="169">
        <v>-0.26775490000000002</v>
      </c>
      <c r="F209" s="169">
        <v>-0.586372</v>
      </c>
    </row>
    <row r="210" spans="1:6">
      <c r="A210" s="169" t="s">
        <v>230</v>
      </c>
      <c r="C210" s="169">
        <v>1884</v>
      </c>
      <c r="D210" s="169">
        <v>-0.63446146000000003</v>
      </c>
      <c r="E210" s="169">
        <v>-0.48669805999999999</v>
      </c>
      <c r="F210" s="169">
        <v>-0.7822249</v>
      </c>
    </row>
    <row r="211" spans="1:6">
      <c r="A211" s="169" t="s">
        <v>230</v>
      </c>
      <c r="C211" s="169">
        <v>1885</v>
      </c>
      <c r="D211" s="169">
        <v>-0.50963663999999997</v>
      </c>
      <c r="E211" s="169">
        <v>-0.36513230000000002</v>
      </c>
      <c r="F211" s="169">
        <v>-0.65414095000000005</v>
      </c>
    </row>
    <row r="212" spans="1:6">
      <c r="A212" s="169" t="s">
        <v>230</v>
      </c>
      <c r="C212" s="169">
        <v>1886</v>
      </c>
      <c r="D212" s="169">
        <v>-0.44546629999999998</v>
      </c>
      <c r="E212" s="169">
        <v>-0.30295312000000002</v>
      </c>
      <c r="F212" s="169">
        <v>-0.58797949999999999</v>
      </c>
    </row>
    <row r="213" spans="1:6">
      <c r="A213" s="169" t="s">
        <v>230</v>
      </c>
      <c r="C213" s="169">
        <v>1887</v>
      </c>
      <c r="D213" s="169">
        <v>-0.49421905999999999</v>
      </c>
      <c r="E213" s="169">
        <v>-0.34019630000000001</v>
      </c>
      <c r="F213" s="169">
        <v>-0.64824179999999998</v>
      </c>
    </row>
    <row r="214" spans="1:6">
      <c r="A214" s="169" t="s">
        <v>230</v>
      </c>
      <c r="C214" s="169">
        <v>1888</v>
      </c>
      <c r="D214" s="169">
        <v>-0.37244922000000003</v>
      </c>
      <c r="E214" s="169">
        <v>-0.21291286000000001</v>
      </c>
      <c r="F214" s="169">
        <v>-0.53198559999999995</v>
      </c>
    </row>
    <row r="215" spans="1:6">
      <c r="A215" s="169" t="s">
        <v>230</v>
      </c>
      <c r="C215" s="169">
        <v>1889</v>
      </c>
      <c r="D215" s="169">
        <v>-0.26046592000000002</v>
      </c>
      <c r="E215" s="169">
        <v>-0.10233628</v>
      </c>
      <c r="F215" s="169">
        <v>-0.41859558000000002</v>
      </c>
    </row>
    <row r="216" spans="1:6">
      <c r="A216" s="169" t="s">
        <v>230</v>
      </c>
      <c r="C216" s="169">
        <v>1890</v>
      </c>
      <c r="D216" s="169">
        <v>-0.52367220000000003</v>
      </c>
      <c r="E216" s="169">
        <v>-0.35745074999999998</v>
      </c>
      <c r="F216" s="169">
        <v>-0.68989365999999996</v>
      </c>
    </row>
    <row r="217" spans="1:6">
      <c r="A217" s="169" t="s">
        <v>230</v>
      </c>
      <c r="C217" s="169">
        <v>1891</v>
      </c>
      <c r="D217" s="169">
        <v>-0.41190198</v>
      </c>
      <c r="E217" s="169">
        <v>-0.24040791</v>
      </c>
      <c r="F217" s="169">
        <v>-0.58339609999999997</v>
      </c>
    </row>
    <row r="218" spans="1:6">
      <c r="A218" s="169" t="s">
        <v>230</v>
      </c>
      <c r="C218" s="169">
        <v>1892</v>
      </c>
      <c r="D218" s="169">
        <v>-0.57606024</v>
      </c>
      <c r="E218" s="169">
        <v>-0.40972199999999998</v>
      </c>
      <c r="F218" s="169">
        <v>-0.74239849999999996</v>
      </c>
    </row>
    <row r="219" spans="1:6">
      <c r="A219" s="169" t="s">
        <v>230</v>
      </c>
      <c r="C219" s="169">
        <v>1893</v>
      </c>
      <c r="D219" s="169">
        <v>-0.55672359999999999</v>
      </c>
      <c r="E219" s="169">
        <v>-0.38847169999999998</v>
      </c>
      <c r="F219" s="169">
        <v>-0.72497546999999996</v>
      </c>
    </row>
    <row r="220" spans="1:6">
      <c r="A220" s="169" t="s">
        <v>230</v>
      </c>
      <c r="C220" s="169">
        <v>1894</v>
      </c>
      <c r="D220" s="169">
        <v>-0.44259675999999998</v>
      </c>
      <c r="E220" s="169">
        <v>-0.27804273000000002</v>
      </c>
      <c r="F220" s="169">
        <v>-0.60715079999999999</v>
      </c>
    </row>
    <row r="221" spans="1:6">
      <c r="A221" s="169" t="s">
        <v>230</v>
      </c>
      <c r="C221" s="169">
        <v>1895</v>
      </c>
      <c r="D221" s="169">
        <v>-0.44512075000000001</v>
      </c>
      <c r="E221" s="169">
        <v>-0.28192784999999998</v>
      </c>
      <c r="F221" s="169">
        <v>-0.60831369999999996</v>
      </c>
    </row>
    <row r="222" spans="1:6">
      <c r="A222" s="169" t="s">
        <v>230</v>
      </c>
      <c r="C222" s="169">
        <v>1896</v>
      </c>
      <c r="D222" s="169">
        <v>-0.29344037000000001</v>
      </c>
      <c r="E222" s="169">
        <v>-0.13634378999999999</v>
      </c>
      <c r="F222" s="169">
        <v>-0.45053694</v>
      </c>
    </row>
    <row r="223" spans="1:6">
      <c r="A223" s="169" t="s">
        <v>230</v>
      </c>
      <c r="C223" s="169">
        <v>1897</v>
      </c>
      <c r="D223" s="169">
        <v>-0.25156042000000001</v>
      </c>
      <c r="E223" s="169">
        <v>-8.9397920000000006E-2</v>
      </c>
      <c r="F223" s="169">
        <v>-0.41372292999999999</v>
      </c>
    </row>
    <row r="224" spans="1:6">
      <c r="A224" s="169" t="s">
        <v>230</v>
      </c>
      <c r="C224" s="169">
        <v>1898</v>
      </c>
      <c r="D224" s="169">
        <v>-0.43044700000000002</v>
      </c>
      <c r="E224" s="169">
        <v>-0.27788575999999998</v>
      </c>
      <c r="F224" s="169">
        <v>-0.58300830000000003</v>
      </c>
    </row>
    <row r="225" spans="1:6">
      <c r="A225" s="169" t="s">
        <v>230</v>
      </c>
      <c r="C225" s="169">
        <v>1899</v>
      </c>
      <c r="D225" s="169">
        <v>-0.33304518</v>
      </c>
      <c r="E225" s="169">
        <v>-0.18048439999999999</v>
      </c>
      <c r="F225" s="169">
        <v>-0.48560596</v>
      </c>
    </row>
    <row r="226" spans="1:6">
      <c r="A226" s="169" t="s">
        <v>230</v>
      </c>
      <c r="C226" s="169">
        <v>1900</v>
      </c>
      <c r="D226" s="169">
        <v>-0.19789775000000001</v>
      </c>
      <c r="E226" s="169">
        <v>-5.0857725999999999E-2</v>
      </c>
      <c r="F226" s="169">
        <v>-0.34493776999999998</v>
      </c>
    </row>
    <row r="227" spans="1:6">
      <c r="A227" s="169" t="s">
        <v>230</v>
      </c>
      <c r="C227" s="169">
        <v>1901</v>
      </c>
      <c r="D227" s="169">
        <v>-0.21493746</v>
      </c>
      <c r="E227" s="169">
        <v>-5.6894361999999997E-2</v>
      </c>
      <c r="F227" s="169">
        <v>-0.37298056000000002</v>
      </c>
    </row>
    <row r="228" spans="1:6">
      <c r="A228" s="169" t="s">
        <v>230</v>
      </c>
      <c r="C228" s="169">
        <v>1902</v>
      </c>
      <c r="D228" s="169">
        <v>-0.45991300000000002</v>
      </c>
      <c r="E228" s="169">
        <v>-0.30249670000000001</v>
      </c>
      <c r="F228" s="169">
        <v>-0.61732929999999997</v>
      </c>
    </row>
    <row r="229" spans="1:6">
      <c r="A229" s="169" t="s">
        <v>230</v>
      </c>
      <c r="C229" s="169">
        <v>1903</v>
      </c>
      <c r="D229" s="169">
        <v>-0.50512433000000001</v>
      </c>
      <c r="E229" s="169">
        <v>-0.35727959999999997</v>
      </c>
      <c r="F229" s="169">
        <v>-0.65296909999999997</v>
      </c>
    </row>
    <row r="230" spans="1:6">
      <c r="A230" s="169" t="s">
        <v>230</v>
      </c>
      <c r="C230" s="169">
        <v>1904</v>
      </c>
      <c r="D230" s="169">
        <v>-0.57835360000000002</v>
      </c>
      <c r="E230" s="169">
        <v>-0.42507931999999998</v>
      </c>
      <c r="F230" s="169">
        <v>-0.7316279</v>
      </c>
    </row>
    <row r="231" spans="1:6">
      <c r="A231" s="169" t="s">
        <v>230</v>
      </c>
      <c r="C231" s="169">
        <v>1905</v>
      </c>
      <c r="D231" s="169">
        <v>-0.40339717000000003</v>
      </c>
      <c r="E231" s="169">
        <v>-0.26466432000000001</v>
      </c>
      <c r="F231" s="169">
        <v>-0.54213005000000003</v>
      </c>
    </row>
    <row r="232" spans="1:6">
      <c r="A232" s="169" t="s">
        <v>230</v>
      </c>
      <c r="C232" s="169">
        <v>1906</v>
      </c>
      <c r="D232" s="169">
        <v>-0.26034278</v>
      </c>
      <c r="E232" s="169">
        <v>-0.102857746</v>
      </c>
      <c r="F232" s="169">
        <v>-0.41782780000000003</v>
      </c>
    </row>
    <row r="233" spans="1:6">
      <c r="A233" s="169" t="s">
        <v>230</v>
      </c>
      <c r="C233" s="169">
        <v>1907</v>
      </c>
      <c r="D233" s="169">
        <v>-0.53668755000000001</v>
      </c>
      <c r="E233" s="169">
        <v>-0.39849659999999998</v>
      </c>
      <c r="F233" s="169">
        <v>-0.67487854000000003</v>
      </c>
    </row>
    <row r="234" spans="1:6">
      <c r="A234" s="169" t="s">
        <v>230</v>
      </c>
      <c r="C234" s="169">
        <v>1908</v>
      </c>
      <c r="D234" s="169">
        <v>-0.47782668</v>
      </c>
      <c r="E234" s="169">
        <v>-0.33409296999999999</v>
      </c>
      <c r="F234" s="169">
        <v>-0.62156040000000001</v>
      </c>
    </row>
    <row r="235" spans="1:6">
      <c r="A235" s="169" t="s">
        <v>230</v>
      </c>
      <c r="C235" s="169">
        <v>1909</v>
      </c>
      <c r="D235" s="169">
        <v>-0.49372384000000002</v>
      </c>
      <c r="E235" s="169">
        <v>-0.35927885999999998</v>
      </c>
      <c r="F235" s="169">
        <v>-0.62816875999999999</v>
      </c>
    </row>
    <row r="236" spans="1:6">
      <c r="A236" s="169" t="s">
        <v>230</v>
      </c>
      <c r="C236" s="169">
        <v>1910</v>
      </c>
      <c r="D236" s="169">
        <v>-0.49141455000000001</v>
      </c>
      <c r="E236" s="169">
        <v>-0.34803771999999999</v>
      </c>
      <c r="F236" s="169">
        <v>-0.63479140000000001</v>
      </c>
    </row>
    <row r="237" spans="1:6">
      <c r="A237" s="169" t="s">
        <v>230</v>
      </c>
      <c r="C237" s="169">
        <v>1911</v>
      </c>
      <c r="D237" s="169">
        <v>-0.45314569999999998</v>
      </c>
      <c r="E237" s="169">
        <v>-0.31793349999999998</v>
      </c>
      <c r="F237" s="169">
        <v>-0.58835789999999999</v>
      </c>
    </row>
    <row r="238" spans="1:6">
      <c r="A238" s="169" t="s">
        <v>230</v>
      </c>
      <c r="C238" s="169">
        <v>1912</v>
      </c>
      <c r="D238" s="169">
        <v>-0.53028120000000001</v>
      </c>
      <c r="E238" s="169">
        <v>-0.3988102</v>
      </c>
      <c r="F238" s="169">
        <v>-0.66175220000000001</v>
      </c>
    </row>
    <row r="239" spans="1:6">
      <c r="A239" s="169" t="s">
        <v>230</v>
      </c>
      <c r="C239" s="169">
        <v>1913</v>
      </c>
      <c r="D239" s="169">
        <v>-0.49469160000000001</v>
      </c>
      <c r="E239" s="169">
        <v>-0.35834965000000002</v>
      </c>
      <c r="F239" s="169">
        <v>-0.63103354</v>
      </c>
    </row>
    <row r="240" spans="1:6">
      <c r="A240" s="169" t="s">
        <v>230</v>
      </c>
      <c r="C240" s="169">
        <v>1914</v>
      </c>
      <c r="D240" s="169">
        <v>-0.26909836999999998</v>
      </c>
      <c r="E240" s="169">
        <v>-0.1366655</v>
      </c>
      <c r="F240" s="169">
        <v>-0.40153127999999999</v>
      </c>
    </row>
    <row r="241" spans="1:6">
      <c r="A241" s="169" t="s">
        <v>230</v>
      </c>
      <c r="C241" s="169">
        <v>1915</v>
      </c>
      <c r="D241" s="169">
        <v>-0.17552477</v>
      </c>
      <c r="E241" s="169">
        <v>-4.4242657999999997E-2</v>
      </c>
      <c r="F241" s="169">
        <v>-0.30680686000000001</v>
      </c>
    </row>
    <row r="242" spans="1:6">
      <c r="A242" s="169" t="s">
        <v>230</v>
      </c>
      <c r="C242" s="169">
        <v>1916</v>
      </c>
      <c r="D242" s="169">
        <v>-0.44348504999999999</v>
      </c>
      <c r="E242" s="169">
        <v>-0.30545333000000002</v>
      </c>
      <c r="F242" s="169">
        <v>-0.58151679999999994</v>
      </c>
    </row>
    <row r="243" spans="1:6">
      <c r="A243" s="169" t="s">
        <v>230</v>
      </c>
      <c r="C243" s="169">
        <v>1917</v>
      </c>
      <c r="D243" s="169">
        <v>-0.58452386000000001</v>
      </c>
      <c r="E243" s="169">
        <v>-0.44661575999999997</v>
      </c>
      <c r="F243" s="169">
        <v>-0.72243190000000002</v>
      </c>
    </row>
    <row r="244" spans="1:6">
      <c r="A244" s="169" t="s">
        <v>230</v>
      </c>
      <c r="C244" s="169">
        <v>1918</v>
      </c>
      <c r="D244" s="169">
        <v>-0.46936670000000003</v>
      </c>
      <c r="E244" s="169">
        <v>-0.33560666</v>
      </c>
      <c r="F244" s="169">
        <v>-0.60312675999999998</v>
      </c>
    </row>
    <row r="245" spans="1:6">
      <c r="A245" s="169" t="s">
        <v>230</v>
      </c>
      <c r="C245" s="169">
        <v>1919</v>
      </c>
      <c r="D245" s="169">
        <v>-0.37228044999999998</v>
      </c>
      <c r="E245" s="169">
        <v>-0.22952299000000001</v>
      </c>
      <c r="F245" s="169">
        <v>-0.51503794999999997</v>
      </c>
    </row>
    <row r="246" spans="1:6">
      <c r="A246" s="169" t="s">
        <v>230</v>
      </c>
      <c r="C246" s="169">
        <v>1920</v>
      </c>
      <c r="D246" s="169">
        <v>-0.30915058000000001</v>
      </c>
      <c r="E246" s="169">
        <v>-0.16267608</v>
      </c>
      <c r="F246" s="169">
        <v>-0.45562510000000001</v>
      </c>
    </row>
    <row r="247" spans="1:6">
      <c r="A247" s="169" t="s">
        <v>230</v>
      </c>
      <c r="C247" s="169">
        <v>1921</v>
      </c>
      <c r="D247" s="169">
        <v>-0.16326092</v>
      </c>
      <c r="E247" s="169">
        <v>-2.0791690000000002E-2</v>
      </c>
      <c r="F247" s="169">
        <v>-0.30573015999999997</v>
      </c>
    </row>
    <row r="248" spans="1:6">
      <c r="A248" s="169" t="s">
        <v>230</v>
      </c>
      <c r="C248" s="169">
        <v>1922</v>
      </c>
      <c r="D248" s="169">
        <v>-0.3025757</v>
      </c>
      <c r="E248" s="169">
        <v>-0.1636251</v>
      </c>
      <c r="F248" s="169">
        <v>-0.44152629999999998</v>
      </c>
    </row>
    <row r="249" spans="1:6">
      <c r="A249" s="169" t="s">
        <v>230</v>
      </c>
      <c r="C249" s="169">
        <v>1923</v>
      </c>
      <c r="D249" s="169">
        <v>-0.25531209999999999</v>
      </c>
      <c r="E249" s="169">
        <v>-0.12470168600000001</v>
      </c>
      <c r="F249" s="169">
        <v>-0.38592251999999999</v>
      </c>
    </row>
    <row r="250" spans="1:6">
      <c r="A250" s="169" t="s">
        <v>230</v>
      </c>
      <c r="C250" s="169">
        <v>1924</v>
      </c>
      <c r="D250" s="169">
        <v>-0.19269111999999999</v>
      </c>
      <c r="E250" s="169">
        <v>-5.8358077000000001E-2</v>
      </c>
      <c r="F250" s="169">
        <v>-0.32702416000000001</v>
      </c>
    </row>
    <row r="251" spans="1:6">
      <c r="A251" s="169" t="s">
        <v>230</v>
      </c>
      <c r="C251" s="169">
        <v>1925</v>
      </c>
      <c r="D251" s="169">
        <v>-0.16855866</v>
      </c>
      <c r="E251" s="169">
        <v>-3.4430454999999999E-2</v>
      </c>
      <c r="F251" s="169">
        <v>-0.30268684000000001</v>
      </c>
    </row>
    <row r="252" spans="1:6">
      <c r="A252" s="169" t="s">
        <v>230</v>
      </c>
      <c r="C252" s="169">
        <v>1926</v>
      </c>
      <c r="D252" s="169">
        <v>-1.9481456000000001E-3</v>
      </c>
      <c r="E252" s="169">
        <v>0.13464678999999999</v>
      </c>
      <c r="F252" s="169">
        <v>-0.13854308000000001</v>
      </c>
    </row>
    <row r="253" spans="1:6">
      <c r="A253" s="169" t="s">
        <v>230</v>
      </c>
      <c r="C253" s="169">
        <v>1927</v>
      </c>
      <c r="D253" s="169">
        <v>-0.106848285</v>
      </c>
      <c r="E253" s="169">
        <v>1.6762719999999998E-2</v>
      </c>
      <c r="F253" s="169">
        <v>-0.23045929000000001</v>
      </c>
    </row>
    <row r="254" spans="1:6">
      <c r="A254" s="169" t="s">
        <v>230</v>
      </c>
      <c r="C254" s="169">
        <v>1928</v>
      </c>
      <c r="D254" s="169">
        <v>-8.7413699999999997E-2</v>
      </c>
      <c r="E254" s="169">
        <v>4.9809887999999997E-2</v>
      </c>
      <c r="F254" s="169">
        <v>-0.22463727999999999</v>
      </c>
    </row>
    <row r="255" spans="1:6">
      <c r="A255" s="169" t="s">
        <v>230</v>
      </c>
      <c r="C255" s="169">
        <v>1929</v>
      </c>
      <c r="D255" s="169">
        <v>-0.33659348</v>
      </c>
      <c r="E255" s="169">
        <v>-0.2038777</v>
      </c>
      <c r="F255" s="169">
        <v>-0.46930927</v>
      </c>
    </row>
    <row r="256" spans="1:6">
      <c r="A256" s="169" t="s">
        <v>230</v>
      </c>
      <c r="C256" s="169">
        <v>1930</v>
      </c>
      <c r="D256" s="169">
        <v>-3.0012225999999999E-2</v>
      </c>
      <c r="E256" s="169">
        <v>5.5881552000000001E-2</v>
      </c>
      <c r="F256" s="169">
        <v>-0.11590601</v>
      </c>
    </row>
    <row r="257" spans="1:6">
      <c r="A257" s="169" t="s">
        <v>230</v>
      </c>
      <c r="C257" s="169">
        <v>1931</v>
      </c>
      <c r="D257" s="169">
        <v>4.5862800000000002E-2</v>
      </c>
      <c r="E257" s="169">
        <v>0.13172502999999999</v>
      </c>
      <c r="F257" s="169">
        <v>-3.9999433000000001E-2</v>
      </c>
    </row>
    <row r="258" spans="1:6">
      <c r="A258" s="169" t="s">
        <v>230</v>
      </c>
      <c r="C258" s="169">
        <v>1932</v>
      </c>
      <c r="D258" s="169">
        <v>-3.7433486000000002E-2</v>
      </c>
      <c r="E258" s="169">
        <v>5.0302369999999999E-2</v>
      </c>
      <c r="F258" s="169">
        <v>-0.12516933999999999</v>
      </c>
    </row>
    <row r="259" spans="1:6">
      <c r="A259" s="169" t="s">
        <v>230</v>
      </c>
      <c r="C259" s="169">
        <v>1933</v>
      </c>
      <c r="D259" s="169">
        <v>-0.26505136000000001</v>
      </c>
      <c r="E259" s="169">
        <v>-0.18164816</v>
      </c>
      <c r="F259" s="169">
        <v>-0.3484546</v>
      </c>
    </row>
    <row r="260" spans="1:6">
      <c r="A260" s="169" t="s">
        <v>230</v>
      </c>
      <c r="C260" s="169">
        <v>1934</v>
      </c>
      <c r="D260" s="169">
        <v>-5.3402610000000003E-2</v>
      </c>
      <c r="E260" s="169">
        <v>2.3465673999999999E-2</v>
      </c>
      <c r="F260" s="169">
        <v>-0.1302709</v>
      </c>
    </row>
    <row r="261" spans="1:6">
      <c r="A261" s="169" t="s">
        <v>230</v>
      </c>
      <c r="C261" s="169">
        <v>1935</v>
      </c>
      <c r="D261" s="169">
        <v>-8.6550580000000002E-2</v>
      </c>
      <c r="E261" s="169">
        <v>-9.1791080000000001E-3</v>
      </c>
      <c r="F261" s="169">
        <v>-0.16392203999999999</v>
      </c>
    </row>
    <row r="262" spans="1:6">
      <c r="A262" s="169" t="s">
        <v>230</v>
      </c>
      <c r="C262" s="169">
        <v>1936</v>
      </c>
      <c r="D262" s="169">
        <v>-6.0995486000000002E-2</v>
      </c>
      <c r="E262" s="169">
        <v>1.2351831000000001E-2</v>
      </c>
      <c r="F262" s="169">
        <v>-0.13434280000000001</v>
      </c>
    </row>
    <row r="263" spans="1:6">
      <c r="A263" s="169" t="s">
        <v>230</v>
      </c>
      <c r="C263" s="169">
        <v>1937</v>
      </c>
      <c r="D263" s="169">
        <v>0.121766165</v>
      </c>
      <c r="E263" s="169">
        <v>0.20081598000000001</v>
      </c>
      <c r="F263" s="169">
        <v>4.2716360000000002E-2</v>
      </c>
    </row>
    <row r="264" spans="1:6">
      <c r="A264" s="169" t="s">
        <v>230</v>
      </c>
      <c r="C264" s="169">
        <v>1938</v>
      </c>
      <c r="D264" s="169">
        <v>0.15948813000000001</v>
      </c>
      <c r="E264" s="169">
        <v>0.2321008</v>
      </c>
      <c r="F264" s="169">
        <v>8.6875445999999995E-2</v>
      </c>
    </row>
    <row r="265" spans="1:6">
      <c r="A265" s="169" t="s">
        <v>230</v>
      </c>
      <c r="C265" s="169">
        <v>1939</v>
      </c>
      <c r="D265" s="169">
        <v>5.3391191999999997E-2</v>
      </c>
      <c r="E265" s="169">
        <v>0.13155140000000001</v>
      </c>
      <c r="F265" s="169">
        <v>-2.4769007999999999E-2</v>
      </c>
    </row>
    <row r="266" spans="1:6">
      <c r="A266" s="169" t="s">
        <v>230</v>
      </c>
      <c r="C266" s="169">
        <v>1940</v>
      </c>
      <c r="D266" s="169">
        <v>0.12198081</v>
      </c>
      <c r="E266" s="169">
        <v>0.20718787999999999</v>
      </c>
      <c r="F266" s="169">
        <v>3.6773752E-2</v>
      </c>
    </row>
    <row r="267" spans="1:6">
      <c r="A267" s="169" t="s">
        <v>230</v>
      </c>
      <c r="C267" s="169">
        <v>1941</v>
      </c>
      <c r="D267" s="169">
        <v>7.549032E-2</v>
      </c>
      <c r="E267" s="169">
        <v>0.23546262000000001</v>
      </c>
      <c r="F267" s="169">
        <v>-8.4481990000000007E-2</v>
      </c>
    </row>
    <row r="268" spans="1:6">
      <c r="A268" s="169" t="s">
        <v>230</v>
      </c>
      <c r="C268" s="169">
        <v>1942</v>
      </c>
      <c r="D268" s="169">
        <v>6.0141157000000001E-2</v>
      </c>
      <c r="E268" s="169">
        <v>0.20882972</v>
      </c>
      <c r="F268" s="169">
        <v>-8.8547399999999998E-2</v>
      </c>
    </row>
    <row r="269" spans="1:6">
      <c r="A269" s="169" t="s">
        <v>230</v>
      </c>
      <c r="C269" s="169">
        <v>1943</v>
      </c>
      <c r="D269" s="169">
        <v>0.11246239399999999</v>
      </c>
      <c r="E269" s="169">
        <v>0.26425323000000001</v>
      </c>
      <c r="F269" s="169">
        <v>-3.9328450000000001E-2</v>
      </c>
    </row>
    <row r="270" spans="1:6">
      <c r="A270" s="169" t="s">
        <v>230</v>
      </c>
      <c r="C270" s="169">
        <v>1944</v>
      </c>
      <c r="D270" s="169">
        <v>0.22006534</v>
      </c>
      <c r="E270" s="169">
        <v>0.37537136999999998</v>
      </c>
      <c r="F270" s="169">
        <v>6.4759300000000006E-2</v>
      </c>
    </row>
    <row r="271" spans="1:6">
      <c r="A271" s="169" t="s">
        <v>230</v>
      </c>
      <c r="C271" s="169">
        <v>1945</v>
      </c>
      <c r="D271" s="169">
        <v>8.3534510000000006E-2</v>
      </c>
      <c r="E271" s="169">
        <v>0.24333930000000001</v>
      </c>
      <c r="F271" s="169">
        <v>-7.6270279999999996E-2</v>
      </c>
    </row>
    <row r="272" spans="1:6">
      <c r="A272" s="169" t="s">
        <v>230</v>
      </c>
      <c r="C272" s="169">
        <v>1946</v>
      </c>
      <c r="D272" s="169">
        <v>-1.1474031000000001E-2</v>
      </c>
      <c r="E272" s="169">
        <v>0.101032846</v>
      </c>
      <c r="F272" s="169">
        <v>-0.12398091</v>
      </c>
    </row>
    <row r="273" spans="1:6">
      <c r="A273" s="169" t="s">
        <v>230</v>
      </c>
      <c r="C273" s="169">
        <v>1947</v>
      </c>
      <c r="D273" s="169">
        <v>4.4209387000000003E-2</v>
      </c>
      <c r="E273" s="169">
        <v>0.14577532000000001</v>
      </c>
      <c r="F273" s="169">
        <v>-5.7356548E-2</v>
      </c>
    </row>
    <row r="274" spans="1:6">
      <c r="A274" s="169" t="s">
        <v>230</v>
      </c>
      <c r="C274" s="169">
        <v>1948</v>
      </c>
      <c r="D274" s="169">
        <v>-7.787626E-4</v>
      </c>
      <c r="E274" s="169">
        <v>9.6580239999999998E-2</v>
      </c>
      <c r="F274" s="169">
        <v>-9.8137766000000001E-2</v>
      </c>
    </row>
    <row r="275" spans="1:6">
      <c r="A275" s="169" t="s">
        <v>230</v>
      </c>
      <c r="C275" s="169">
        <v>1949</v>
      </c>
      <c r="D275" s="169">
        <v>-6.7512249999999996E-2</v>
      </c>
      <c r="E275" s="169">
        <v>1.0986951E-2</v>
      </c>
      <c r="F275" s="169">
        <v>-0.14601146000000001</v>
      </c>
    </row>
    <row r="276" spans="1:6">
      <c r="A276" s="169" t="s">
        <v>230</v>
      </c>
      <c r="C276" s="169">
        <v>1950</v>
      </c>
      <c r="D276" s="169">
        <v>-0.19089265</v>
      </c>
      <c r="E276" s="169">
        <v>-0.12730159999999999</v>
      </c>
      <c r="F276" s="169">
        <v>-0.25448369999999998</v>
      </c>
    </row>
    <row r="277" spans="1:6">
      <c r="A277" s="169" t="s">
        <v>230</v>
      </c>
      <c r="C277" s="169">
        <v>1951</v>
      </c>
      <c r="D277" s="169">
        <v>5.3849168000000003E-2</v>
      </c>
      <c r="E277" s="169">
        <v>0.104031</v>
      </c>
      <c r="F277" s="169">
        <v>3.6673406E-3</v>
      </c>
    </row>
    <row r="278" spans="1:6">
      <c r="A278" s="169" t="s">
        <v>230</v>
      </c>
      <c r="C278" s="169">
        <v>1952</v>
      </c>
      <c r="D278" s="169">
        <v>6.9817400000000002E-2</v>
      </c>
      <c r="E278" s="169">
        <v>0.12473614</v>
      </c>
      <c r="F278" s="169">
        <v>1.4898672E-2</v>
      </c>
    </row>
    <row r="279" spans="1:6">
      <c r="A279" s="169" t="s">
        <v>230</v>
      </c>
      <c r="C279" s="169">
        <v>1953</v>
      </c>
      <c r="D279" s="169">
        <v>0.20657908999999999</v>
      </c>
      <c r="E279" s="169">
        <v>0.26373555999999998</v>
      </c>
      <c r="F279" s="169">
        <v>0.14942263</v>
      </c>
    </row>
    <row r="280" spans="1:6">
      <c r="A280" s="169" t="s">
        <v>230</v>
      </c>
      <c r="C280" s="169">
        <v>1954</v>
      </c>
      <c r="D280" s="169">
        <v>-3.111773E-2</v>
      </c>
      <c r="E280" s="169">
        <v>2.0049032000000001E-2</v>
      </c>
      <c r="F280" s="169">
        <v>-8.2284490000000002E-2</v>
      </c>
    </row>
    <row r="281" spans="1:6">
      <c r="A281" s="169" t="s">
        <v>230</v>
      </c>
      <c r="C281" s="169">
        <v>1955</v>
      </c>
      <c r="D281" s="169">
        <v>-0.12558742000000001</v>
      </c>
      <c r="E281" s="169">
        <v>-7.102725E-2</v>
      </c>
      <c r="F281" s="169">
        <v>-0.18014759999999999</v>
      </c>
    </row>
    <row r="282" spans="1:6">
      <c r="A282" s="169" t="s">
        <v>230</v>
      </c>
      <c r="C282" s="169">
        <v>1956</v>
      </c>
      <c r="D282" s="169">
        <v>-0.27912933000000001</v>
      </c>
      <c r="E282" s="169">
        <v>-0.22461220000000001</v>
      </c>
      <c r="F282" s="169">
        <v>-0.33364648000000002</v>
      </c>
    </row>
    <row r="283" spans="1:6">
      <c r="A283" s="169" t="s">
        <v>230</v>
      </c>
      <c r="C283" s="169">
        <v>1957</v>
      </c>
      <c r="D283" s="169">
        <v>-3.5767819999999999E-2</v>
      </c>
      <c r="E283" s="169">
        <v>1.5052757E-2</v>
      </c>
      <c r="F283" s="169">
        <v>-8.6588399999999996E-2</v>
      </c>
    </row>
    <row r="284" spans="1:6">
      <c r="A284" s="169" t="s">
        <v>230</v>
      </c>
      <c r="C284" s="169">
        <v>1958</v>
      </c>
      <c r="D284" s="169">
        <v>8.2695710000000006E-2</v>
      </c>
      <c r="E284" s="169">
        <v>0.12914321000000001</v>
      </c>
      <c r="F284" s="169">
        <v>3.6248203E-2</v>
      </c>
    </row>
    <row r="285" spans="1:6">
      <c r="A285" s="169" t="s">
        <v>230</v>
      </c>
      <c r="C285" s="169">
        <v>1959</v>
      </c>
      <c r="D285" s="169">
        <v>4.707567E-2</v>
      </c>
      <c r="E285" s="169">
        <v>9.2974039999999994E-2</v>
      </c>
      <c r="F285" s="169">
        <v>1.1773051000000001E-3</v>
      </c>
    </row>
    <row r="286" spans="1:6">
      <c r="A286" s="169" t="s">
        <v>230</v>
      </c>
      <c r="C286" s="169">
        <v>1960</v>
      </c>
      <c r="D286" s="169">
        <v>3.9648750000000001E-4</v>
      </c>
      <c r="E286" s="169">
        <v>4.03817E-2</v>
      </c>
      <c r="F286" s="169">
        <v>-3.9588726999999997E-2</v>
      </c>
    </row>
    <row r="287" spans="1:6">
      <c r="A287" s="169" t="s">
        <v>230</v>
      </c>
      <c r="C287" s="169">
        <v>1961</v>
      </c>
      <c r="D287" s="169">
        <v>-6.7307907000000002E-3</v>
      </c>
      <c r="E287" s="169">
        <v>2.7908130999999999E-2</v>
      </c>
      <c r="F287" s="169">
        <v>-4.1369714000000002E-2</v>
      </c>
    </row>
    <row r="288" spans="1:6">
      <c r="A288" s="169" t="s">
        <v>230</v>
      </c>
      <c r="C288" s="169">
        <v>1962</v>
      </c>
      <c r="D288" s="169">
        <v>4.8205680000000001E-2</v>
      </c>
      <c r="E288" s="169">
        <v>8.4408864E-2</v>
      </c>
      <c r="F288" s="169">
        <v>1.2002496E-2</v>
      </c>
    </row>
    <row r="289" spans="1:6">
      <c r="A289" s="169" t="s">
        <v>230</v>
      </c>
      <c r="C289" s="169">
        <v>1963</v>
      </c>
      <c r="D289" s="169">
        <v>7.0364239999999995E-2</v>
      </c>
      <c r="E289" s="169">
        <v>0.10955618</v>
      </c>
      <c r="F289" s="169">
        <v>3.1172281E-2</v>
      </c>
    </row>
    <row r="290" spans="1:6">
      <c r="A290" s="169" t="s">
        <v>230</v>
      </c>
      <c r="C290" s="169">
        <v>1964</v>
      </c>
      <c r="D290" s="169">
        <v>-0.26100203</v>
      </c>
      <c r="E290" s="169">
        <v>-0.22459559000000001</v>
      </c>
      <c r="F290" s="169">
        <v>-0.29740845999999999</v>
      </c>
    </row>
    <row r="291" spans="1:6">
      <c r="A291" s="169" t="s">
        <v>230</v>
      </c>
      <c r="C291" s="169">
        <v>1965</v>
      </c>
      <c r="D291" s="169">
        <v>-0.19513263</v>
      </c>
      <c r="E291" s="169">
        <v>-0.15562545999999999</v>
      </c>
      <c r="F291" s="169">
        <v>-0.23463977999999999</v>
      </c>
    </row>
    <row r="292" spans="1:6">
      <c r="A292" s="169" t="s">
        <v>230</v>
      </c>
      <c r="C292" s="169">
        <v>1966</v>
      </c>
      <c r="D292" s="169">
        <v>-8.8959990000000003E-2</v>
      </c>
      <c r="E292" s="169">
        <v>-4.8284013000000001E-2</v>
      </c>
      <c r="F292" s="169">
        <v>-0.12963595999999999</v>
      </c>
    </row>
    <row r="293" spans="1:6">
      <c r="A293" s="169" t="s">
        <v>230</v>
      </c>
      <c r="C293" s="169">
        <v>1967</v>
      </c>
      <c r="D293" s="169">
        <v>-3.9132696000000002E-2</v>
      </c>
      <c r="E293" s="169">
        <v>-4.2270212000000001E-3</v>
      </c>
      <c r="F293" s="169">
        <v>-7.4038370000000006E-2</v>
      </c>
    </row>
    <row r="294" spans="1:6">
      <c r="A294" s="169" t="s">
        <v>230</v>
      </c>
      <c r="C294" s="169">
        <v>1968</v>
      </c>
      <c r="D294" s="169">
        <v>-0.13923830000000001</v>
      </c>
      <c r="E294" s="169">
        <v>-0.10928779</v>
      </c>
      <c r="F294" s="169">
        <v>-0.1691888</v>
      </c>
    </row>
    <row r="295" spans="1:6">
      <c r="A295" s="169" t="s">
        <v>230</v>
      </c>
      <c r="C295" s="169">
        <v>1969</v>
      </c>
      <c r="D295" s="169">
        <v>-0.10033807</v>
      </c>
      <c r="E295" s="169">
        <v>-6.8443489999999996E-2</v>
      </c>
      <c r="F295" s="169">
        <v>-0.13223265000000001</v>
      </c>
    </row>
    <row r="296" spans="1:6">
      <c r="A296" s="169" t="s">
        <v>230</v>
      </c>
      <c r="C296" s="169">
        <v>1970</v>
      </c>
      <c r="D296" s="169">
        <v>-0.12249983</v>
      </c>
      <c r="E296" s="169">
        <v>-9.4522179999999997E-2</v>
      </c>
      <c r="F296" s="169">
        <v>-0.15047748</v>
      </c>
    </row>
    <row r="297" spans="1:6">
      <c r="A297" s="169" t="s">
        <v>230</v>
      </c>
      <c r="C297" s="169">
        <v>1971</v>
      </c>
      <c r="D297" s="169">
        <v>-0.22896299000000001</v>
      </c>
      <c r="E297" s="169">
        <v>-0.19930624999999999</v>
      </c>
      <c r="F297" s="169">
        <v>-0.25861975999999998</v>
      </c>
    </row>
    <row r="298" spans="1:6">
      <c r="A298" s="169" t="s">
        <v>230</v>
      </c>
      <c r="C298" s="169">
        <v>1972</v>
      </c>
      <c r="D298" s="169">
        <v>-0.24988340000000001</v>
      </c>
      <c r="E298" s="169">
        <v>-0.22225872999999999</v>
      </c>
      <c r="F298" s="169">
        <v>-0.27750805000000001</v>
      </c>
    </row>
    <row r="299" spans="1:6">
      <c r="A299" s="169" t="s">
        <v>230</v>
      </c>
      <c r="C299" s="169">
        <v>1973</v>
      </c>
      <c r="D299" s="169">
        <v>2.1601314E-2</v>
      </c>
      <c r="E299" s="169">
        <v>4.8390307E-2</v>
      </c>
      <c r="F299" s="169">
        <v>-5.1876776999999997E-3</v>
      </c>
    </row>
    <row r="300" spans="1:6">
      <c r="A300" s="169" t="s">
        <v>230</v>
      </c>
      <c r="C300" s="169">
        <v>1974</v>
      </c>
      <c r="D300" s="169">
        <v>-0.24963334000000001</v>
      </c>
      <c r="E300" s="169">
        <v>-0.21793683999999999</v>
      </c>
      <c r="F300" s="169">
        <v>-0.28132984</v>
      </c>
    </row>
    <row r="301" spans="1:6">
      <c r="A301" s="169" t="s">
        <v>230</v>
      </c>
      <c r="C301" s="169">
        <v>1975</v>
      </c>
      <c r="D301" s="169">
        <v>-0.11088225</v>
      </c>
      <c r="E301" s="169">
        <v>-8.3262614999999998E-2</v>
      </c>
      <c r="F301" s="169">
        <v>-0.13850190000000001</v>
      </c>
    </row>
    <row r="302" spans="1:6">
      <c r="A302" s="169" t="s">
        <v>230</v>
      </c>
      <c r="C302" s="169">
        <v>1976</v>
      </c>
      <c r="D302" s="169">
        <v>-0.25186261999999998</v>
      </c>
      <c r="E302" s="169">
        <v>-0.22498941</v>
      </c>
      <c r="F302" s="169">
        <v>-0.27873585000000001</v>
      </c>
    </row>
    <row r="303" spans="1:6">
      <c r="A303" s="169" t="s">
        <v>230</v>
      </c>
      <c r="C303" s="169">
        <v>1977</v>
      </c>
      <c r="D303" s="169">
        <v>7.8970449999999998E-2</v>
      </c>
      <c r="E303" s="169">
        <v>0.10953727000000001</v>
      </c>
      <c r="F303" s="169">
        <v>4.8403617000000003E-2</v>
      </c>
    </row>
    <row r="304" spans="1:6">
      <c r="A304" s="169" t="s">
        <v>230</v>
      </c>
      <c r="C304" s="169">
        <v>1978</v>
      </c>
      <c r="D304" s="169">
        <v>-1.1896554E-2</v>
      </c>
      <c r="E304" s="169">
        <v>1.668569E-2</v>
      </c>
      <c r="F304" s="169">
        <v>-4.0478800000000002E-2</v>
      </c>
    </row>
    <row r="305" spans="1:6">
      <c r="A305" s="169" t="s">
        <v>230</v>
      </c>
      <c r="C305" s="169">
        <v>1979</v>
      </c>
      <c r="D305" s="169">
        <v>3.1081047000000001E-2</v>
      </c>
      <c r="E305" s="169">
        <v>5.8670934000000001E-2</v>
      </c>
      <c r="F305" s="169">
        <v>3.4911604999999998E-3</v>
      </c>
    </row>
    <row r="306" spans="1:6">
      <c r="A306" s="169" t="s">
        <v>230</v>
      </c>
      <c r="C306" s="169">
        <v>1980</v>
      </c>
      <c r="D306" s="169">
        <v>0.13930702</v>
      </c>
      <c r="E306" s="169">
        <v>0.16897276</v>
      </c>
      <c r="F306" s="169">
        <v>0.10964129</v>
      </c>
    </row>
    <row r="307" spans="1:6">
      <c r="A307" s="169" t="s">
        <v>230</v>
      </c>
      <c r="C307" s="169">
        <v>1981</v>
      </c>
      <c r="D307" s="169">
        <v>0.33996320000000002</v>
      </c>
      <c r="E307" s="169">
        <v>0.36973392999999999</v>
      </c>
      <c r="F307" s="169">
        <v>0.31019247</v>
      </c>
    </row>
    <row r="308" spans="1:6">
      <c r="A308" s="169" t="s">
        <v>230</v>
      </c>
      <c r="C308" s="169">
        <v>1982</v>
      </c>
      <c r="D308" s="169">
        <v>-9.87823E-3</v>
      </c>
      <c r="E308" s="169">
        <v>1.9577553000000001E-2</v>
      </c>
      <c r="F308" s="169">
        <v>-3.9334014E-2</v>
      </c>
    </row>
    <row r="309" spans="1:6">
      <c r="A309" s="169" t="s">
        <v>230</v>
      </c>
      <c r="C309" s="169">
        <v>1983</v>
      </c>
      <c r="D309" s="169">
        <v>0.19221348999999999</v>
      </c>
      <c r="E309" s="169">
        <v>0.21962594999999999</v>
      </c>
      <c r="F309" s="169">
        <v>0.16480102999999999</v>
      </c>
    </row>
    <row r="310" spans="1:6">
      <c r="A310" s="169" t="s">
        <v>230</v>
      </c>
      <c r="C310" s="169">
        <v>1984</v>
      </c>
      <c r="D310" s="169">
        <v>-2.9621850000000002E-2</v>
      </c>
      <c r="E310" s="169">
        <v>-3.1870420000000002E-3</v>
      </c>
      <c r="F310" s="169">
        <v>-5.6056660000000001E-2</v>
      </c>
    </row>
    <row r="311" spans="1:6">
      <c r="A311" s="169" t="s">
        <v>230</v>
      </c>
      <c r="C311" s="169">
        <v>1985</v>
      </c>
      <c r="D311" s="169">
        <v>-5.2026759999999998E-2</v>
      </c>
      <c r="E311" s="169">
        <v>-2.0772371000000001E-2</v>
      </c>
      <c r="F311" s="169">
        <v>-8.3281149999999998E-2</v>
      </c>
    </row>
    <row r="312" spans="1:6">
      <c r="A312" s="169" t="s">
        <v>230</v>
      </c>
      <c r="C312" s="169">
        <v>1986</v>
      </c>
      <c r="D312" s="169">
        <v>6.2017496999999998E-2</v>
      </c>
      <c r="E312" s="169">
        <v>8.8687345000000001E-2</v>
      </c>
      <c r="F312" s="169">
        <v>3.5347648000000002E-2</v>
      </c>
    </row>
    <row r="313" spans="1:6">
      <c r="A313" s="169" t="s">
        <v>230</v>
      </c>
      <c r="C313" s="169">
        <v>1987</v>
      </c>
      <c r="D313" s="169">
        <v>0.19571494</v>
      </c>
      <c r="E313" s="169">
        <v>0.22498794</v>
      </c>
      <c r="F313" s="169">
        <v>0.16644192999999999</v>
      </c>
    </row>
    <row r="314" spans="1:6">
      <c r="A314" s="169" t="s">
        <v>230</v>
      </c>
      <c r="C314" s="169">
        <v>1988</v>
      </c>
      <c r="D314" s="169">
        <v>0.31566119999999998</v>
      </c>
      <c r="E314" s="169">
        <v>0.34324756000000001</v>
      </c>
      <c r="F314" s="169">
        <v>0.28807482000000001</v>
      </c>
    </row>
    <row r="315" spans="1:6">
      <c r="A315" s="169" t="s">
        <v>230</v>
      </c>
      <c r="C315" s="169">
        <v>1989</v>
      </c>
      <c r="D315" s="169">
        <v>0.21736717</v>
      </c>
      <c r="E315" s="169">
        <v>0.24547392000000001</v>
      </c>
      <c r="F315" s="169">
        <v>0.18926040999999999</v>
      </c>
    </row>
    <row r="316" spans="1:6">
      <c r="A316" s="169" t="s">
        <v>230</v>
      </c>
      <c r="C316" s="169">
        <v>1990</v>
      </c>
      <c r="D316" s="169">
        <v>0.46398687</v>
      </c>
      <c r="E316" s="169">
        <v>0.49251145000000002</v>
      </c>
      <c r="F316" s="169">
        <v>0.43546230000000002</v>
      </c>
    </row>
    <row r="317" spans="1:6">
      <c r="A317" s="169" t="s">
        <v>230</v>
      </c>
      <c r="C317" s="169">
        <v>1991</v>
      </c>
      <c r="D317" s="169">
        <v>0.38519096000000003</v>
      </c>
      <c r="E317" s="169">
        <v>0.41325134000000002</v>
      </c>
      <c r="F317" s="169">
        <v>0.35713062000000001</v>
      </c>
    </row>
    <row r="318" spans="1:6">
      <c r="A318" s="169" t="s">
        <v>230</v>
      </c>
      <c r="C318" s="169">
        <v>1992</v>
      </c>
      <c r="D318" s="169">
        <v>9.6909110000000007E-2</v>
      </c>
      <c r="E318" s="169">
        <v>0.12752181000000001</v>
      </c>
      <c r="F318" s="169">
        <v>6.6296419999999995E-2</v>
      </c>
    </row>
    <row r="319" spans="1:6">
      <c r="A319" s="169" t="s">
        <v>230</v>
      </c>
      <c r="C319" s="169">
        <v>1993</v>
      </c>
      <c r="D319" s="169">
        <v>0.19244475999999999</v>
      </c>
      <c r="E319" s="169">
        <v>0.22104790999999999</v>
      </c>
      <c r="F319" s="169">
        <v>0.1638416</v>
      </c>
    </row>
    <row r="320" spans="1:6">
      <c r="A320" s="169" t="s">
        <v>230</v>
      </c>
      <c r="C320" s="169">
        <v>1994</v>
      </c>
      <c r="D320" s="169">
        <v>0.32322568000000002</v>
      </c>
      <c r="E320" s="169">
        <v>0.35187948000000002</v>
      </c>
      <c r="F320" s="169">
        <v>0.2945719</v>
      </c>
    </row>
    <row r="321" spans="1:6">
      <c r="A321" s="169" t="s">
        <v>230</v>
      </c>
      <c r="C321" s="169">
        <v>1995</v>
      </c>
      <c r="D321" s="169">
        <v>0.56863606</v>
      </c>
      <c r="E321" s="169">
        <v>0.59860080000000004</v>
      </c>
      <c r="F321" s="169">
        <v>0.53867129999999996</v>
      </c>
    </row>
    <row r="322" spans="1:6">
      <c r="A322" s="169" t="s">
        <v>230</v>
      </c>
      <c r="C322" s="169">
        <v>1996</v>
      </c>
      <c r="D322" s="169">
        <v>0.29174882000000002</v>
      </c>
      <c r="E322" s="169">
        <v>0.32099912000000003</v>
      </c>
      <c r="F322" s="169">
        <v>0.26249855999999999</v>
      </c>
    </row>
    <row r="323" spans="1:6">
      <c r="A323" s="169" t="s">
        <v>230</v>
      </c>
      <c r="C323" s="169">
        <v>1997</v>
      </c>
      <c r="D323" s="169">
        <v>0.53472054000000002</v>
      </c>
      <c r="E323" s="169">
        <v>0.56475145000000004</v>
      </c>
      <c r="F323" s="169">
        <v>0.50468963</v>
      </c>
    </row>
    <row r="324" spans="1:6">
      <c r="A324" s="169" t="s">
        <v>230</v>
      </c>
      <c r="C324" s="169">
        <v>1998</v>
      </c>
      <c r="D324" s="169">
        <v>0.71429116000000004</v>
      </c>
      <c r="E324" s="169">
        <v>0.74663179999999996</v>
      </c>
      <c r="F324" s="169">
        <v>0.68195050000000001</v>
      </c>
    </row>
    <row r="325" spans="1:6">
      <c r="A325" s="169" t="s">
        <v>230</v>
      </c>
      <c r="C325" s="169">
        <v>1999</v>
      </c>
      <c r="D325" s="169">
        <v>0.47636311999999997</v>
      </c>
      <c r="E325" s="169">
        <v>0.50733525000000002</v>
      </c>
      <c r="F325" s="169">
        <v>0.44539099999999998</v>
      </c>
    </row>
    <row r="326" spans="1:6">
      <c r="A326" s="169" t="s">
        <v>230</v>
      </c>
      <c r="C326" s="169">
        <v>2000</v>
      </c>
      <c r="D326" s="169">
        <v>0.48707607000000003</v>
      </c>
      <c r="E326" s="169">
        <v>0.51703345999999994</v>
      </c>
      <c r="F326" s="169">
        <v>0.45711869999999999</v>
      </c>
    </row>
    <row r="327" spans="1:6">
      <c r="A327" s="169" t="s">
        <v>230</v>
      </c>
      <c r="C327" s="169">
        <v>2001</v>
      </c>
      <c r="D327" s="169">
        <v>0.62824296999999996</v>
      </c>
      <c r="E327" s="169">
        <v>0.66048419999999997</v>
      </c>
      <c r="F327" s="169">
        <v>0.59600180000000003</v>
      </c>
    </row>
    <row r="328" spans="1:6">
      <c r="A328" s="169" t="s">
        <v>230</v>
      </c>
      <c r="C328" s="169">
        <v>2002</v>
      </c>
      <c r="D328" s="169">
        <v>0.66871420000000004</v>
      </c>
      <c r="E328" s="169">
        <v>0.69896435999999995</v>
      </c>
      <c r="F328" s="169">
        <v>0.63846409999999998</v>
      </c>
    </row>
    <row r="329" spans="1:6">
      <c r="A329" s="169" t="s">
        <v>230</v>
      </c>
      <c r="C329" s="169">
        <v>2003</v>
      </c>
      <c r="D329" s="169">
        <v>0.72047159999999999</v>
      </c>
      <c r="E329" s="169">
        <v>0.75199099999999997</v>
      </c>
      <c r="F329" s="169">
        <v>0.68895227000000003</v>
      </c>
    </row>
    <row r="330" spans="1:6">
      <c r="A330" s="169" t="s">
        <v>230</v>
      </c>
      <c r="C330" s="169">
        <v>2004</v>
      </c>
      <c r="D330" s="169">
        <v>0.63348985000000002</v>
      </c>
      <c r="E330" s="169">
        <v>0.66470549999999995</v>
      </c>
      <c r="F330" s="169">
        <v>0.60227419999999998</v>
      </c>
    </row>
    <row r="331" spans="1:6">
      <c r="A331" s="169" t="s">
        <v>230</v>
      </c>
      <c r="C331" s="169">
        <v>2005</v>
      </c>
      <c r="D331" s="169">
        <v>0.83139949999999996</v>
      </c>
      <c r="E331" s="169">
        <v>0.86321760000000003</v>
      </c>
      <c r="F331" s="169">
        <v>0.7995814</v>
      </c>
    </row>
    <row r="332" spans="1:6">
      <c r="A332" s="169" t="s">
        <v>230</v>
      </c>
      <c r="C332" s="169">
        <v>2006</v>
      </c>
      <c r="D332" s="169">
        <v>0.79476089999999999</v>
      </c>
      <c r="E332" s="169">
        <v>0.82724940000000002</v>
      </c>
      <c r="F332" s="169">
        <v>0.76227235999999998</v>
      </c>
    </row>
    <row r="333" spans="1:6">
      <c r="A333" s="169" t="s">
        <v>230</v>
      </c>
      <c r="C333" s="169">
        <v>2007</v>
      </c>
      <c r="D333" s="169">
        <v>0.83210249999999997</v>
      </c>
      <c r="E333" s="169">
        <v>0.86381160000000001</v>
      </c>
      <c r="F333" s="169">
        <v>0.80039333999999995</v>
      </c>
    </row>
    <row r="334" spans="1:6">
      <c r="A334" s="169" t="s">
        <v>230</v>
      </c>
      <c r="C334" s="169">
        <v>2008</v>
      </c>
      <c r="D334" s="169">
        <v>0.67170423000000001</v>
      </c>
      <c r="E334" s="169">
        <v>0.70359397000000001</v>
      </c>
      <c r="F334" s="169">
        <v>0.63981443999999998</v>
      </c>
    </row>
    <row r="335" spans="1:6">
      <c r="A335" s="169" t="s">
        <v>230</v>
      </c>
      <c r="C335" s="169">
        <v>2009</v>
      </c>
      <c r="D335" s="169">
        <v>0.70673965999999999</v>
      </c>
      <c r="E335" s="169">
        <v>0.73847989999999997</v>
      </c>
      <c r="F335" s="169">
        <v>0.67499940000000003</v>
      </c>
    </row>
    <row r="336" spans="1:6">
      <c r="A336" s="169" t="s">
        <v>230</v>
      </c>
      <c r="C336" s="169">
        <v>2010</v>
      </c>
      <c r="D336" s="169">
        <v>0.91949974999999995</v>
      </c>
      <c r="E336" s="169">
        <v>0.95097129999999996</v>
      </c>
      <c r="F336" s="169">
        <v>0.88802820000000005</v>
      </c>
    </row>
    <row r="337" spans="1:6">
      <c r="A337" s="169" t="s">
        <v>230</v>
      </c>
      <c r="C337" s="169">
        <v>2011</v>
      </c>
      <c r="D337" s="169">
        <v>0.72534600000000005</v>
      </c>
      <c r="E337" s="169">
        <v>0.75655709999999998</v>
      </c>
      <c r="F337" s="169">
        <v>0.69413495000000003</v>
      </c>
    </row>
    <row r="338" spans="1:6">
      <c r="A338" s="169" t="s">
        <v>230</v>
      </c>
      <c r="C338" s="169">
        <v>2012</v>
      </c>
      <c r="D338" s="169">
        <v>0.78433160000000002</v>
      </c>
      <c r="E338" s="169">
        <v>0.81832020000000005</v>
      </c>
      <c r="F338" s="169">
        <v>0.75034310000000004</v>
      </c>
    </row>
    <row r="339" spans="1:6">
      <c r="A339" s="169" t="s">
        <v>230</v>
      </c>
      <c r="C339" s="169">
        <v>2013</v>
      </c>
      <c r="D339" s="169">
        <v>0.77667414999999995</v>
      </c>
      <c r="E339" s="169">
        <v>0.80919660000000004</v>
      </c>
      <c r="F339" s="169">
        <v>0.74415180000000003</v>
      </c>
    </row>
    <row r="340" spans="1:6">
      <c r="A340" s="169" t="s">
        <v>230</v>
      </c>
      <c r="C340" s="169">
        <v>2014</v>
      </c>
      <c r="D340" s="169">
        <v>0.90779399999999999</v>
      </c>
      <c r="E340" s="169">
        <v>0.93905070000000002</v>
      </c>
      <c r="F340" s="169">
        <v>0.87653729999999996</v>
      </c>
    </row>
    <row r="341" spans="1:6">
      <c r="A341" s="169" t="s">
        <v>230</v>
      </c>
      <c r="C341" s="169">
        <v>2015</v>
      </c>
      <c r="D341" s="169">
        <v>1.1308404999999999</v>
      </c>
      <c r="E341" s="169">
        <v>1.1658424999999999</v>
      </c>
      <c r="F341" s="169">
        <v>1.0958384999999999</v>
      </c>
    </row>
    <row r="342" spans="1:6">
      <c r="A342" s="169" t="s">
        <v>230</v>
      </c>
      <c r="C342" s="169">
        <v>2016</v>
      </c>
      <c r="D342" s="169">
        <v>1.255193</v>
      </c>
      <c r="E342" s="169">
        <v>1.2865371999999999</v>
      </c>
      <c r="F342" s="169">
        <v>1.2238488000000001</v>
      </c>
    </row>
    <row r="343" spans="1:6">
      <c r="A343" s="169" t="s">
        <v>230</v>
      </c>
      <c r="C343" s="169">
        <v>2017</v>
      </c>
      <c r="D343" s="169">
        <v>1.1153968999999999</v>
      </c>
      <c r="E343" s="169">
        <v>1.1466073000000001</v>
      </c>
      <c r="F343" s="169">
        <v>1.0841864000000001</v>
      </c>
    </row>
    <row r="344" spans="1:6">
      <c r="A344" s="169" t="s">
        <v>230</v>
      </c>
      <c r="C344" s="169">
        <v>2018</v>
      </c>
      <c r="D344" s="169">
        <v>0.95966165999999997</v>
      </c>
      <c r="E344" s="169">
        <v>0.99344533999999995</v>
      </c>
      <c r="F344" s="169">
        <v>0.92587805000000001</v>
      </c>
    </row>
    <row r="345" spans="1:6">
      <c r="A345" s="169" t="s">
        <v>230</v>
      </c>
      <c r="C345" s="169">
        <v>2019</v>
      </c>
      <c r="D345" s="169">
        <v>1.1437434</v>
      </c>
      <c r="E345" s="169">
        <v>1.1791970000000001</v>
      </c>
      <c r="F345" s="169">
        <v>1.1082898000000001</v>
      </c>
    </row>
    <row r="346" spans="1:6">
      <c r="A346" s="169" t="s">
        <v>230</v>
      </c>
      <c r="C346" s="169">
        <v>2020</v>
      </c>
      <c r="D346" s="169">
        <v>1.2757266</v>
      </c>
      <c r="E346" s="169">
        <v>1.3145901</v>
      </c>
      <c r="F346" s="169">
        <v>1.2368631000000001</v>
      </c>
    </row>
    <row r="347" spans="1:6">
      <c r="A347" s="169" t="s">
        <v>230</v>
      </c>
      <c r="C347" s="169">
        <v>2021</v>
      </c>
      <c r="D347" s="169">
        <v>1.0779494000000001</v>
      </c>
      <c r="E347" s="169">
        <v>1.1159494999999999</v>
      </c>
      <c r="F347" s="169">
        <v>1.0399494</v>
      </c>
    </row>
    <row r="348" spans="1:6">
      <c r="A348" s="169" t="s">
        <v>230</v>
      </c>
      <c r="C348" s="169">
        <v>2022</v>
      </c>
      <c r="D348" s="169">
        <v>1.0997018000000001</v>
      </c>
      <c r="E348" s="169">
        <v>1.1405357</v>
      </c>
      <c r="F348" s="169">
        <v>1.0588678</v>
      </c>
    </row>
    <row r="349" spans="1:6">
      <c r="A349" s="169" t="s">
        <v>230</v>
      </c>
      <c r="C349" s="169">
        <v>2023</v>
      </c>
      <c r="D349" s="169">
        <v>1.2378115999999999</v>
      </c>
      <c r="E349" s="169">
        <v>1.3333052000000001</v>
      </c>
      <c r="F349" s="169">
        <v>1.1423178</v>
      </c>
    </row>
    <row r="350" spans="1:6">
      <c r="A350" s="169" t="s">
        <v>231</v>
      </c>
      <c r="C350" s="169">
        <v>1850</v>
      </c>
      <c r="D350" s="169">
        <v>-0.39952648000000002</v>
      </c>
      <c r="E350" s="169">
        <v>-0.16463265999999999</v>
      </c>
      <c r="F350" s="169">
        <v>-0.63442030000000005</v>
      </c>
    </row>
    <row r="351" spans="1:6">
      <c r="A351" s="169" t="s">
        <v>231</v>
      </c>
      <c r="C351" s="169">
        <v>1851</v>
      </c>
      <c r="D351" s="169">
        <v>-0.24745059</v>
      </c>
      <c r="E351" s="169">
        <v>-1.5820131E-3</v>
      </c>
      <c r="F351" s="169">
        <v>-0.49331914999999998</v>
      </c>
    </row>
    <row r="352" spans="1:6">
      <c r="A352" s="169" t="s">
        <v>231</v>
      </c>
      <c r="C352" s="169">
        <v>1852</v>
      </c>
      <c r="D352" s="169">
        <v>-0.22309609999999999</v>
      </c>
      <c r="E352" s="169">
        <v>1.3686324999999999E-2</v>
      </c>
      <c r="F352" s="169">
        <v>-0.45987850000000002</v>
      </c>
    </row>
    <row r="353" spans="1:6">
      <c r="A353" s="169" t="s">
        <v>231</v>
      </c>
      <c r="C353" s="169">
        <v>1853</v>
      </c>
      <c r="D353" s="169">
        <v>-0.29531669999999999</v>
      </c>
      <c r="E353" s="169">
        <v>-9.6960840000000006E-2</v>
      </c>
      <c r="F353" s="169">
        <v>-0.49367258000000003</v>
      </c>
    </row>
    <row r="354" spans="1:6">
      <c r="A354" s="169" t="s">
        <v>231</v>
      </c>
      <c r="C354" s="169">
        <v>1854</v>
      </c>
      <c r="D354" s="169">
        <v>-0.40835199999999999</v>
      </c>
      <c r="E354" s="169">
        <v>-0.23596629999999999</v>
      </c>
      <c r="F354" s="169">
        <v>-0.58073764999999999</v>
      </c>
    </row>
    <row r="355" spans="1:6">
      <c r="A355" s="169" t="s">
        <v>231</v>
      </c>
      <c r="C355" s="169">
        <v>1855</v>
      </c>
      <c r="D355" s="169">
        <v>-0.34825919999999999</v>
      </c>
      <c r="E355" s="169">
        <v>-0.17859427999999999</v>
      </c>
      <c r="F355" s="169">
        <v>-0.51792413000000004</v>
      </c>
    </row>
    <row r="356" spans="1:6">
      <c r="A356" s="169" t="s">
        <v>231</v>
      </c>
      <c r="C356" s="169">
        <v>1856</v>
      </c>
      <c r="D356" s="169">
        <v>-0.30716658000000002</v>
      </c>
      <c r="E356" s="169">
        <v>-0.13698310999999999</v>
      </c>
      <c r="F356" s="169">
        <v>-0.47735002999999998</v>
      </c>
    </row>
    <row r="357" spans="1:6">
      <c r="A357" s="169" t="s">
        <v>231</v>
      </c>
      <c r="C357" s="169">
        <v>1857</v>
      </c>
      <c r="D357" s="169">
        <v>-0.48306343000000002</v>
      </c>
      <c r="E357" s="169">
        <v>-0.31725221999999997</v>
      </c>
      <c r="F357" s="169">
        <v>-0.64887463999999995</v>
      </c>
    </row>
    <row r="358" spans="1:6">
      <c r="A358" s="169" t="s">
        <v>231</v>
      </c>
      <c r="C358" s="169">
        <v>1858</v>
      </c>
      <c r="D358" s="169">
        <v>-0.41892695000000002</v>
      </c>
      <c r="E358" s="169">
        <v>-0.24819150000000001</v>
      </c>
      <c r="F358" s="169">
        <v>-0.58966242999999996</v>
      </c>
    </row>
    <row r="359" spans="1:6">
      <c r="A359" s="169" t="s">
        <v>231</v>
      </c>
      <c r="C359" s="169">
        <v>1859</v>
      </c>
      <c r="D359" s="169">
        <v>-0.31474682999999998</v>
      </c>
      <c r="E359" s="169">
        <v>-0.14751346000000001</v>
      </c>
      <c r="F359" s="169">
        <v>-0.48198020000000003</v>
      </c>
    </row>
    <row r="360" spans="1:6">
      <c r="A360" s="169" t="s">
        <v>231</v>
      </c>
      <c r="C360" s="169">
        <v>1860</v>
      </c>
      <c r="D360" s="169">
        <v>-0.32129827</v>
      </c>
      <c r="E360" s="169">
        <v>-0.14846809</v>
      </c>
      <c r="F360" s="169">
        <v>-0.49412846999999999</v>
      </c>
    </row>
    <row r="361" spans="1:6">
      <c r="A361" s="169" t="s">
        <v>231</v>
      </c>
      <c r="C361" s="169">
        <v>1861</v>
      </c>
      <c r="D361" s="169">
        <v>-0.45301259999999999</v>
      </c>
      <c r="E361" s="169">
        <v>-0.26843222999999999</v>
      </c>
      <c r="F361" s="169">
        <v>-0.63759299999999997</v>
      </c>
    </row>
    <row r="362" spans="1:6">
      <c r="A362" s="169" t="s">
        <v>231</v>
      </c>
      <c r="C362" s="169">
        <v>1862</v>
      </c>
      <c r="D362" s="169">
        <v>-0.37122685</v>
      </c>
      <c r="E362" s="169">
        <v>-0.183504</v>
      </c>
      <c r="F362" s="169">
        <v>-0.55894969999999999</v>
      </c>
    </row>
    <row r="363" spans="1:6">
      <c r="A363" s="169" t="s">
        <v>231</v>
      </c>
      <c r="C363" s="169">
        <v>1863</v>
      </c>
      <c r="D363" s="169">
        <v>-0.38732742999999997</v>
      </c>
      <c r="E363" s="169">
        <v>-0.18736538</v>
      </c>
      <c r="F363" s="169">
        <v>-0.58728944999999999</v>
      </c>
    </row>
    <row r="364" spans="1:6">
      <c r="A364" s="169" t="s">
        <v>231</v>
      </c>
      <c r="C364" s="169">
        <v>1864</v>
      </c>
      <c r="D364" s="169">
        <v>-0.46922989999999998</v>
      </c>
      <c r="E364" s="169">
        <v>-0.26753189999999999</v>
      </c>
      <c r="F364" s="169">
        <v>-0.67092790000000002</v>
      </c>
    </row>
    <row r="365" spans="1:6">
      <c r="A365" s="169" t="s">
        <v>231</v>
      </c>
      <c r="C365" s="169">
        <v>1865</v>
      </c>
      <c r="D365" s="169">
        <v>-0.29765970000000003</v>
      </c>
      <c r="E365" s="169">
        <v>-9.7298880000000004E-2</v>
      </c>
      <c r="F365" s="169">
        <v>-0.49802049999999998</v>
      </c>
    </row>
    <row r="366" spans="1:6">
      <c r="A366" s="169" t="s">
        <v>231</v>
      </c>
      <c r="C366" s="169">
        <v>1866</v>
      </c>
      <c r="D366" s="169">
        <v>-0.30879125000000002</v>
      </c>
      <c r="E366" s="169">
        <v>-9.8725944999999996E-2</v>
      </c>
      <c r="F366" s="169">
        <v>-0.5188566</v>
      </c>
    </row>
    <row r="367" spans="1:6">
      <c r="A367" s="169" t="s">
        <v>231</v>
      </c>
      <c r="C367" s="169">
        <v>1867</v>
      </c>
      <c r="D367" s="169">
        <v>-0.30883342000000003</v>
      </c>
      <c r="E367" s="169">
        <v>-0.101329826</v>
      </c>
      <c r="F367" s="169">
        <v>-0.51633704000000002</v>
      </c>
    </row>
    <row r="368" spans="1:6">
      <c r="A368" s="169" t="s">
        <v>231</v>
      </c>
      <c r="C368" s="169">
        <v>1868</v>
      </c>
      <c r="D368" s="169">
        <v>-0.3452093</v>
      </c>
      <c r="E368" s="169">
        <v>-0.15202782000000001</v>
      </c>
      <c r="F368" s="169">
        <v>-0.53839079999999995</v>
      </c>
    </row>
    <row r="369" spans="1:6">
      <c r="A369" s="169" t="s">
        <v>231</v>
      </c>
      <c r="C369" s="169">
        <v>1869</v>
      </c>
      <c r="D369" s="169">
        <v>-0.38437729999999998</v>
      </c>
      <c r="E369" s="169">
        <v>-0.20947365000000001</v>
      </c>
      <c r="F369" s="169">
        <v>-0.55928100000000003</v>
      </c>
    </row>
    <row r="370" spans="1:6">
      <c r="A370" s="169" t="s">
        <v>231</v>
      </c>
      <c r="C370" s="169">
        <v>1870</v>
      </c>
      <c r="D370" s="169">
        <v>-0.34371360000000001</v>
      </c>
      <c r="E370" s="169">
        <v>-0.19058974000000001</v>
      </c>
      <c r="F370" s="169">
        <v>-0.49683749999999999</v>
      </c>
    </row>
    <row r="371" spans="1:6">
      <c r="A371" s="169" t="s">
        <v>231</v>
      </c>
      <c r="C371" s="169">
        <v>1871</v>
      </c>
      <c r="D371" s="169">
        <v>-0.29620587999999998</v>
      </c>
      <c r="E371" s="169">
        <v>-0.14825721</v>
      </c>
      <c r="F371" s="169">
        <v>-0.44415455999999998</v>
      </c>
    </row>
    <row r="372" spans="1:6">
      <c r="A372" s="169" t="s">
        <v>231</v>
      </c>
      <c r="C372" s="169">
        <v>1872</v>
      </c>
      <c r="D372" s="169">
        <v>-0.29906142000000002</v>
      </c>
      <c r="E372" s="169">
        <v>-0.14696205000000001</v>
      </c>
      <c r="F372" s="169">
        <v>-0.45116082000000002</v>
      </c>
    </row>
    <row r="373" spans="1:6">
      <c r="A373" s="169" t="s">
        <v>231</v>
      </c>
      <c r="C373" s="169">
        <v>1873</v>
      </c>
      <c r="D373" s="169">
        <v>-0.30706945000000002</v>
      </c>
      <c r="E373" s="169">
        <v>-0.16328229</v>
      </c>
      <c r="F373" s="169">
        <v>-0.45085666000000002</v>
      </c>
    </row>
    <row r="374" spans="1:6">
      <c r="A374" s="169" t="s">
        <v>231</v>
      </c>
      <c r="C374" s="169">
        <v>1874</v>
      </c>
      <c r="D374" s="169">
        <v>-0.45276963999999997</v>
      </c>
      <c r="E374" s="169">
        <v>-0.30919932999999999</v>
      </c>
      <c r="F374" s="169">
        <v>-0.59633994000000001</v>
      </c>
    </row>
    <row r="375" spans="1:6">
      <c r="A375" s="169" t="s">
        <v>231</v>
      </c>
      <c r="C375" s="169">
        <v>1875</v>
      </c>
      <c r="D375" s="169">
        <v>-0.26752955</v>
      </c>
      <c r="E375" s="169">
        <v>-0.11974219</v>
      </c>
      <c r="F375" s="169">
        <v>-0.41531689999999999</v>
      </c>
    </row>
    <row r="376" spans="1:6">
      <c r="A376" s="169" t="s">
        <v>231</v>
      </c>
      <c r="C376" s="169">
        <v>1876</v>
      </c>
      <c r="D376" s="169">
        <v>-0.41325358000000001</v>
      </c>
      <c r="E376" s="169">
        <v>-0.25630686000000003</v>
      </c>
      <c r="F376" s="169">
        <v>-0.57020029999999999</v>
      </c>
    </row>
    <row r="377" spans="1:6">
      <c r="A377" s="169" t="s">
        <v>231</v>
      </c>
      <c r="C377" s="169">
        <v>1877</v>
      </c>
      <c r="D377" s="169">
        <v>-0.10085537</v>
      </c>
      <c r="E377" s="169">
        <v>5.3709403000000003E-2</v>
      </c>
      <c r="F377" s="169">
        <v>-0.25542015000000001</v>
      </c>
    </row>
    <row r="378" spans="1:6">
      <c r="A378" s="169" t="s">
        <v>231</v>
      </c>
      <c r="C378" s="169">
        <v>1878</v>
      </c>
      <c r="D378" s="169">
        <v>-9.3841110000000005E-2</v>
      </c>
      <c r="E378" s="169">
        <v>5.5260982E-2</v>
      </c>
      <c r="F378" s="169">
        <v>-0.2429432</v>
      </c>
    </row>
    <row r="379" spans="1:6">
      <c r="A379" s="169" t="s">
        <v>231</v>
      </c>
      <c r="C379" s="169">
        <v>1879</v>
      </c>
      <c r="D379" s="169">
        <v>-0.27102003000000002</v>
      </c>
      <c r="E379" s="169">
        <v>-0.129719</v>
      </c>
      <c r="F379" s="169">
        <v>-0.41232102999999998</v>
      </c>
    </row>
    <row r="380" spans="1:6">
      <c r="A380" s="169" t="s">
        <v>231</v>
      </c>
      <c r="C380" s="169">
        <v>1880</v>
      </c>
      <c r="D380" s="169">
        <v>-0.24766637</v>
      </c>
      <c r="E380" s="169">
        <v>-0.107116766</v>
      </c>
      <c r="F380" s="169">
        <v>-0.38821600000000001</v>
      </c>
    </row>
    <row r="381" spans="1:6">
      <c r="A381" s="169" t="s">
        <v>231</v>
      </c>
      <c r="C381" s="169">
        <v>1881</v>
      </c>
      <c r="D381" s="169">
        <v>-0.18044113000000001</v>
      </c>
      <c r="E381" s="169">
        <v>-3.0170908E-2</v>
      </c>
      <c r="F381" s="169">
        <v>-0.33071133000000003</v>
      </c>
    </row>
    <row r="382" spans="1:6">
      <c r="A382" s="169" t="s">
        <v>231</v>
      </c>
      <c r="C382" s="169">
        <v>1882</v>
      </c>
      <c r="D382" s="169">
        <v>-0.21808103000000001</v>
      </c>
      <c r="E382" s="169">
        <v>-8.1920699999999999E-2</v>
      </c>
      <c r="F382" s="169">
        <v>-0.35424137</v>
      </c>
    </row>
    <row r="383" spans="1:6">
      <c r="A383" s="169" t="s">
        <v>231</v>
      </c>
      <c r="C383" s="169">
        <v>1883</v>
      </c>
      <c r="D383" s="169">
        <v>-0.26588535000000002</v>
      </c>
      <c r="E383" s="169">
        <v>-0.13484684</v>
      </c>
      <c r="F383" s="169">
        <v>-0.39692387000000001</v>
      </c>
    </row>
    <row r="384" spans="1:6">
      <c r="A384" s="169" t="s">
        <v>231</v>
      </c>
      <c r="C384" s="169">
        <v>1884</v>
      </c>
      <c r="D384" s="169">
        <v>-0.35017870000000001</v>
      </c>
      <c r="E384" s="169">
        <v>-0.21951486000000001</v>
      </c>
      <c r="F384" s="169">
        <v>-0.48084250000000001</v>
      </c>
    </row>
    <row r="385" spans="1:6">
      <c r="A385" s="169" t="s">
        <v>231</v>
      </c>
      <c r="C385" s="169">
        <v>1885</v>
      </c>
      <c r="D385" s="169">
        <v>-0.43261053999999999</v>
      </c>
      <c r="E385" s="169">
        <v>-0.29519293000000002</v>
      </c>
      <c r="F385" s="169">
        <v>-0.57002810000000004</v>
      </c>
    </row>
    <row r="386" spans="1:6">
      <c r="A386" s="169" t="s">
        <v>231</v>
      </c>
      <c r="C386" s="169">
        <v>1886</v>
      </c>
      <c r="D386" s="169">
        <v>-0.3963409</v>
      </c>
      <c r="E386" s="169">
        <v>-0.2651231</v>
      </c>
      <c r="F386" s="169">
        <v>-0.52755870000000005</v>
      </c>
    </row>
    <row r="387" spans="1:6">
      <c r="A387" s="169" t="s">
        <v>231</v>
      </c>
      <c r="C387" s="169">
        <v>1887</v>
      </c>
      <c r="D387" s="169">
        <v>-0.50335246</v>
      </c>
      <c r="E387" s="169">
        <v>-0.36154824000000002</v>
      </c>
      <c r="F387" s="169">
        <v>-0.64515670000000003</v>
      </c>
    </row>
    <row r="388" spans="1:6">
      <c r="A388" s="169" t="s">
        <v>231</v>
      </c>
      <c r="C388" s="169">
        <v>1888</v>
      </c>
      <c r="D388" s="169">
        <v>-0.38630854999999997</v>
      </c>
      <c r="E388" s="169">
        <v>-0.26121715000000001</v>
      </c>
      <c r="F388" s="169">
        <v>-0.51139990000000002</v>
      </c>
    </row>
    <row r="389" spans="1:6">
      <c r="A389" s="169" t="s">
        <v>231</v>
      </c>
      <c r="C389" s="169">
        <v>1889</v>
      </c>
      <c r="D389" s="169">
        <v>-0.23932517</v>
      </c>
      <c r="E389" s="169">
        <v>-9.7940509999999995E-2</v>
      </c>
      <c r="F389" s="169">
        <v>-0.38070983000000003</v>
      </c>
    </row>
    <row r="390" spans="1:6">
      <c r="A390" s="169" t="s">
        <v>231</v>
      </c>
      <c r="C390" s="169">
        <v>1890</v>
      </c>
      <c r="D390" s="169">
        <v>-0.49004412000000003</v>
      </c>
      <c r="E390" s="169">
        <v>-0.3495878</v>
      </c>
      <c r="F390" s="169">
        <v>-0.63050044000000005</v>
      </c>
    </row>
    <row r="391" spans="1:6">
      <c r="A391" s="169" t="s">
        <v>231</v>
      </c>
      <c r="C391" s="169">
        <v>1891</v>
      </c>
      <c r="D391" s="169">
        <v>-0.39072788000000003</v>
      </c>
      <c r="E391" s="169">
        <v>-0.23712125000000001</v>
      </c>
      <c r="F391" s="169">
        <v>-0.54433452999999998</v>
      </c>
    </row>
    <row r="392" spans="1:6">
      <c r="A392" s="169" t="s">
        <v>231</v>
      </c>
      <c r="C392" s="169">
        <v>1892</v>
      </c>
      <c r="D392" s="169">
        <v>-0.43905680000000002</v>
      </c>
      <c r="E392" s="169">
        <v>-0.27814139999999998</v>
      </c>
      <c r="F392" s="169">
        <v>-0.59997224999999998</v>
      </c>
    </row>
    <row r="393" spans="1:6">
      <c r="A393" s="169" t="s">
        <v>231</v>
      </c>
      <c r="C393" s="169">
        <v>1893</v>
      </c>
      <c r="D393" s="169">
        <v>-0.43251487999999999</v>
      </c>
      <c r="E393" s="169">
        <v>-0.26753289000000002</v>
      </c>
      <c r="F393" s="169">
        <v>-0.59749686999999996</v>
      </c>
    </row>
    <row r="394" spans="1:6">
      <c r="A394" s="169" t="s">
        <v>231</v>
      </c>
      <c r="C394" s="169">
        <v>1894</v>
      </c>
      <c r="D394" s="169">
        <v>-0.52493109999999998</v>
      </c>
      <c r="E394" s="169">
        <v>-0.36028460000000001</v>
      </c>
      <c r="F394" s="169">
        <v>-0.68957760000000001</v>
      </c>
    </row>
    <row r="395" spans="1:6">
      <c r="A395" s="169" t="s">
        <v>231</v>
      </c>
      <c r="C395" s="169">
        <v>1895</v>
      </c>
      <c r="D395" s="169">
        <v>-0.45238244999999999</v>
      </c>
      <c r="E395" s="169">
        <v>-0.29701843999999999</v>
      </c>
      <c r="F395" s="169">
        <v>-0.60774649999999997</v>
      </c>
    </row>
    <row r="396" spans="1:6">
      <c r="A396" s="169" t="s">
        <v>231</v>
      </c>
      <c r="C396" s="169">
        <v>1896</v>
      </c>
      <c r="D396" s="169">
        <v>-0.27457421999999998</v>
      </c>
      <c r="E396" s="169">
        <v>-0.11422582000000001</v>
      </c>
      <c r="F396" s="169">
        <v>-0.43492264000000003</v>
      </c>
    </row>
    <row r="397" spans="1:6">
      <c r="A397" s="169" t="s">
        <v>231</v>
      </c>
      <c r="C397" s="169">
        <v>1897</v>
      </c>
      <c r="D397" s="169">
        <v>-0.2680399</v>
      </c>
      <c r="E397" s="169">
        <v>-0.10403126</v>
      </c>
      <c r="F397" s="169">
        <v>-0.43204856000000003</v>
      </c>
    </row>
    <row r="398" spans="1:6">
      <c r="A398" s="169" t="s">
        <v>231</v>
      </c>
      <c r="C398" s="169">
        <v>1898</v>
      </c>
      <c r="D398" s="169">
        <v>-0.54113719999999998</v>
      </c>
      <c r="E398" s="169">
        <v>-0.37972127999999999</v>
      </c>
      <c r="F398" s="169">
        <v>-0.70255314999999996</v>
      </c>
    </row>
    <row r="399" spans="1:6">
      <c r="A399" s="169" t="s">
        <v>231</v>
      </c>
      <c r="C399" s="169">
        <v>1899</v>
      </c>
      <c r="D399" s="169">
        <v>-0.37782212999999998</v>
      </c>
      <c r="E399" s="169">
        <v>-0.21720914999999999</v>
      </c>
      <c r="F399" s="169">
        <v>-0.53843510000000006</v>
      </c>
    </row>
    <row r="400" spans="1:6">
      <c r="A400" s="169" t="s">
        <v>231</v>
      </c>
      <c r="C400" s="169">
        <v>1900</v>
      </c>
      <c r="D400" s="169">
        <v>-0.27106032000000002</v>
      </c>
      <c r="E400" s="169">
        <v>-0.10261331</v>
      </c>
      <c r="F400" s="169">
        <v>-0.43950734000000002</v>
      </c>
    </row>
    <row r="401" spans="1:6">
      <c r="A401" s="169" t="s">
        <v>231</v>
      </c>
      <c r="C401" s="169">
        <v>1901</v>
      </c>
      <c r="D401" s="169">
        <v>-0.37191965999999999</v>
      </c>
      <c r="E401" s="169">
        <v>-0.20621892999999999</v>
      </c>
      <c r="F401" s="169">
        <v>-0.53762036999999996</v>
      </c>
    </row>
    <row r="402" spans="1:6">
      <c r="A402" s="169" t="s">
        <v>231</v>
      </c>
      <c r="C402" s="169">
        <v>1902</v>
      </c>
      <c r="D402" s="169">
        <v>-0.41805555999999999</v>
      </c>
      <c r="E402" s="169">
        <v>-0.25883814999999999</v>
      </c>
      <c r="F402" s="169">
        <v>-0.57727300000000004</v>
      </c>
    </row>
    <row r="403" spans="1:6">
      <c r="A403" s="169" t="s">
        <v>231</v>
      </c>
      <c r="C403" s="169">
        <v>1903</v>
      </c>
      <c r="D403" s="169">
        <v>-0.56152844000000002</v>
      </c>
      <c r="E403" s="169">
        <v>-0.40561700000000001</v>
      </c>
      <c r="F403" s="169">
        <v>-0.71743990000000002</v>
      </c>
    </row>
    <row r="404" spans="1:6">
      <c r="A404" s="169" t="s">
        <v>231</v>
      </c>
      <c r="C404" s="169">
        <v>1904</v>
      </c>
      <c r="D404" s="169">
        <v>-0.61676929999999996</v>
      </c>
      <c r="E404" s="169">
        <v>-0.46264826999999997</v>
      </c>
      <c r="F404" s="169">
        <v>-0.77089030000000003</v>
      </c>
    </row>
    <row r="405" spans="1:6">
      <c r="A405" s="169" t="s">
        <v>231</v>
      </c>
      <c r="C405" s="169">
        <v>1905</v>
      </c>
      <c r="D405" s="169">
        <v>-0.41210550000000001</v>
      </c>
      <c r="E405" s="169">
        <v>-0.25416923000000002</v>
      </c>
      <c r="F405" s="169">
        <v>-0.57004180000000004</v>
      </c>
    </row>
    <row r="406" spans="1:6">
      <c r="A406" s="169" t="s">
        <v>231</v>
      </c>
      <c r="C406" s="169">
        <v>1906</v>
      </c>
      <c r="D406" s="169">
        <v>-0.37793586000000001</v>
      </c>
      <c r="E406" s="169">
        <v>-0.22494154</v>
      </c>
      <c r="F406" s="169">
        <v>-0.53093016000000004</v>
      </c>
    </row>
    <row r="407" spans="1:6">
      <c r="A407" s="169" t="s">
        <v>231</v>
      </c>
      <c r="C407" s="169">
        <v>1907</v>
      </c>
      <c r="D407" s="169">
        <v>-0.47162786000000001</v>
      </c>
      <c r="E407" s="169">
        <v>-0.31813954999999999</v>
      </c>
      <c r="F407" s="169">
        <v>-0.62511616999999997</v>
      </c>
    </row>
    <row r="408" spans="1:6">
      <c r="A408" s="169" t="s">
        <v>231</v>
      </c>
      <c r="C408" s="169">
        <v>1908</v>
      </c>
      <c r="D408" s="169">
        <v>-0.54991469999999998</v>
      </c>
      <c r="E408" s="169">
        <v>-0.40061590000000002</v>
      </c>
      <c r="F408" s="169">
        <v>-0.69921356000000001</v>
      </c>
    </row>
    <row r="409" spans="1:6">
      <c r="A409" s="169" t="s">
        <v>231</v>
      </c>
      <c r="C409" s="169">
        <v>1909</v>
      </c>
      <c r="D409" s="169">
        <v>-0.57780593999999996</v>
      </c>
      <c r="E409" s="169">
        <v>-0.43172621999999999</v>
      </c>
      <c r="F409" s="169">
        <v>-0.72388565999999999</v>
      </c>
    </row>
    <row r="410" spans="1:6">
      <c r="A410" s="169" t="s">
        <v>231</v>
      </c>
      <c r="C410" s="169">
        <v>1910</v>
      </c>
      <c r="D410" s="169">
        <v>-0.57063390000000003</v>
      </c>
      <c r="E410" s="169">
        <v>-0.42180400000000001</v>
      </c>
      <c r="F410" s="169">
        <v>-0.71946379999999999</v>
      </c>
    </row>
    <row r="411" spans="1:6">
      <c r="A411" s="169" t="s">
        <v>231</v>
      </c>
      <c r="C411" s="169">
        <v>1911</v>
      </c>
      <c r="D411" s="169">
        <v>-0.6252645</v>
      </c>
      <c r="E411" s="169">
        <v>-0.47559103000000003</v>
      </c>
      <c r="F411" s="169">
        <v>-0.77493800000000002</v>
      </c>
    </row>
    <row r="412" spans="1:6">
      <c r="A412" s="169" t="s">
        <v>231</v>
      </c>
      <c r="C412" s="169">
        <v>1912</v>
      </c>
      <c r="D412" s="169">
        <v>-0.42106484999999999</v>
      </c>
      <c r="E412" s="169">
        <v>-0.28319576000000002</v>
      </c>
      <c r="F412" s="169">
        <v>-0.55893389999999998</v>
      </c>
    </row>
    <row r="413" spans="1:6">
      <c r="A413" s="169" t="s">
        <v>231</v>
      </c>
      <c r="C413" s="169">
        <v>1913</v>
      </c>
      <c r="D413" s="169">
        <v>-0.43961346000000001</v>
      </c>
      <c r="E413" s="169">
        <v>-0.28134726999999998</v>
      </c>
      <c r="F413" s="169">
        <v>-0.59787964999999998</v>
      </c>
    </row>
    <row r="414" spans="1:6">
      <c r="A414" s="169" t="s">
        <v>231</v>
      </c>
      <c r="C414" s="169">
        <v>1914</v>
      </c>
      <c r="D414" s="169">
        <v>-0.25608647000000001</v>
      </c>
      <c r="E414" s="169">
        <v>-9.5402285000000003E-2</v>
      </c>
      <c r="F414" s="169">
        <v>-0.41677064000000003</v>
      </c>
    </row>
    <row r="415" spans="1:6">
      <c r="A415" s="169" t="s">
        <v>231</v>
      </c>
      <c r="C415" s="169">
        <v>1915</v>
      </c>
      <c r="D415" s="169">
        <v>-0.20816307000000001</v>
      </c>
      <c r="E415" s="169">
        <v>-2.6306517000000001E-2</v>
      </c>
      <c r="F415" s="169">
        <v>-0.39001960000000002</v>
      </c>
    </row>
    <row r="416" spans="1:6">
      <c r="A416" s="169" t="s">
        <v>231</v>
      </c>
      <c r="C416" s="169">
        <v>1916</v>
      </c>
      <c r="D416" s="169">
        <v>-0.39693489999999998</v>
      </c>
      <c r="E416" s="169">
        <v>-0.20258217000000001</v>
      </c>
      <c r="F416" s="169">
        <v>-0.59128760000000002</v>
      </c>
    </row>
    <row r="417" spans="1:6">
      <c r="A417" s="169" t="s">
        <v>231</v>
      </c>
      <c r="C417" s="169">
        <v>1917</v>
      </c>
      <c r="D417" s="169">
        <v>-0.50151520000000005</v>
      </c>
      <c r="E417" s="169">
        <v>-0.29008645</v>
      </c>
      <c r="F417" s="169">
        <v>-0.71294402999999995</v>
      </c>
    </row>
    <row r="418" spans="1:6">
      <c r="A418" s="169" t="s">
        <v>231</v>
      </c>
      <c r="C418" s="169">
        <v>1918</v>
      </c>
      <c r="D418" s="169">
        <v>-0.37980195999999999</v>
      </c>
      <c r="E418" s="169">
        <v>-0.14669778999999999</v>
      </c>
      <c r="F418" s="169">
        <v>-0.61290610000000001</v>
      </c>
    </row>
    <row r="419" spans="1:6">
      <c r="A419" s="169" t="s">
        <v>231</v>
      </c>
      <c r="C419" s="169">
        <v>1919</v>
      </c>
      <c r="D419" s="169">
        <v>-0.278756</v>
      </c>
      <c r="E419" s="169">
        <v>-5.2396983000000001E-2</v>
      </c>
      <c r="F419" s="169">
        <v>-0.50511499999999998</v>
      </c>
    </row>
    <row r="420" spans="1:6">
      <c r="A420" s="169" t="s">
        <v>231</v>
      </c>
      <c r="C420" s="169">
        <v>1920</v>
      </c>
      <c r="D420" s="169">
        <v>-0.28801098000000003</v>
      </c>
      <c r="E420" s="169">
        <v>-8.5460975999999994E-2</v>
      </c>
      <c r="F420" s="169">
        <v>-0.49056100000000002</v>
      </c>
    </row>
    <row r="421" spans="1:6">
      <c r="A421" s="169" t="s">
        <v>231</v>
      </c>
      <c r="C421" s="169">
        <v>1921</v>
      </c>
      <c r="D421" s="169">
        <v>-0.31809314999999999</v>
      </c>
      <c r="E421" s="169">
        <v>-0.12540604</v>
      </c>
      <c r="F421" s="169">
        <v>-0.51078029999999996</v>
      </c>
    </row>
    <row r="422" spans="1:6">
      <c r="A422" s="169" t="s">
        <v>231</v>
      </c>
      <c r="C422" s="169">
        <v>1922</v>
      </c>
      <c r="D422" s="169">
        <v>-0.37588053999999999</v>
      </c>
      <c r="E422" s="169">
        <v>-0.20932133</v>
      </c>
      <c r="F422" s="169">
        <v>-0.54243976000000005</v>
      </c>
    </row>
    <row r="423" spans="1:6">
      <c r="A423" s="169" t="s">
        <v>231</v>
      </c>
      <c r="C423" s="169">
        <v>1923</v>
      </c>
      <c r="D423" s="169">
        <v>-0.38054900000000003</v>
      </c>
      <c r="E423" s="169">
        <v>-0.21068265999999999</v>
      </c>
      <c r="F423" s="169">
        <v>-0.5504154</v>
      </c>
    </row>
    <row r="424" spans="1:6">
      <c r="A424" s="169" t="s">
        <v>231</v>
      </c>
      <c r="C424" s="169">
        <v>1924</v>
      </c>
      <c r="D424" s="169">
        <v>-0.43143332000000001</v>
      </c>
      <c r="E424" s="169">
        <v>-0.25980883999999999</v>
      </c>
      <c r="F424" s="169">
        <v>-0.60305779999999998</v>
      </c>
    </row>
    <row r="425" spans="1:6">
      <c r="A425" s="169" t="s">
        <v>231</v>
      </c>
      <c r="C425" s="169">
        <v>1925</v>
      </c>
      <c r="D425" s="169">
        <v>-0.39629187999999999</v>
      </c>
      <c r="E425" s="169">
        <v>-0.22192603</v>
      </c>
      <c r="F425" s="169">
        <v>-0.57065772999999997</v>
      </c>
    </row>
    <row r="426" spans="1:6">
      <c r="A426" s="169" t="s">
        <v>231</v>
      </c>
      <c r="C426" s="169">
        <v>1926</v>
      </c>
      <c r="D426" s="169">
        <v>-0.24372279999999999</v>
      </c>
      <c r="E426" s="169">
        <v>-7.7474445000000003E-2</v>
      </c>
      <c r="F426" s="169">
        <v>-0.40997115000000001</v>
      </c>
    </row>
    <row r="427" spans="1:6">
      <c r="A427" s="169" t="s">
        <v>231</v>
      </c>
      <c r="C427" s="169">
        <v>1927</v>
      </c>
      <c r="D427" s="169">
        <v>-0.35196185000000002</v>
      </c>
      <c r="E427" s="169">
        <v>-0.184115</v>
      </c>
      <c r="F427" s="169">
        <v>-0.51980870000000001</v>
      </c>
    </row>
    <row r="428" spans="1:6">
      <c r="A428" s="169" t="s">
        <v>231</v>
      </c>
      <c r="C428" s="169">
        <v>1928</v>
      </c>
      <c r="D428" s="169">
        <v>-0.32610939999999999</v>
      </c>
      <c r="E428" s="169">
        <v>-0.15029038</v>
      </c>
      <c r="F428" s="169">
        <v>-0.50192844999999997</v>
      </c>
    </row>
    <row r="429" spans="1:6">
      <c r="A429" s="169" t="s">
        <v>231</v>
      </c>
      <c r="C429" s="169">
        <v>1929</v>
      </c>
      <c r="D429" s="169">
        <v>-0.44891977</v>
      </c>
      <c r="E429" s="169">
        <v>-0.26953510000000003</v>
      </c>
      <c r="F429" s="169">
        <v>-0.62830439999999999</v>
      </c>
    </row>
    <row r="430" spans="1:6">
      <c r="A430" s="169" t="s">
        <v>231</v>
      </c>
      <c r="C430" s="169">
        <v>1930</v>
      </c>
      <c r="D430" s="169">
        <v>-0.32359855999999998</v>
      </c>
      <c r="E430" s="169">
        <v>-0.14240855999999999</v>
      </c>
      <c r="F430" s="169">
        <v>-0.50478860000000003</v>
      </c>
    </row>
    <row r="431" spans="1:6">
      <c r="A431" s="169" t="s">
        <v>231</v>
      </c>
      <c r="C431" s="169">
        <v>1931</v>
      </c>
      <c r="D431" s="169">
        <v>-0.25265816000000002</v>
      </c>
      <c r="E431" s="169">
        <v>-8.0548439999999999E-2</v>
      </c>
      <c r="F431" s="169">
        <v>-0.42476787999999999</v>
      </c>
    </row>
    <row r="432" spans="1:6">
      <c r="A432" s="169" t="s">
        <v>231</v>
      </c>
      <c r="C432" s="169">
        <v>1932</v>
      </c>
      <c r="D432" s="169">
        <v>-0.25348985000000002</v>
      </c>
      <c r="E432" s="169">
        <v>-9.0981594999999998E-2</v>
      </c>
      <c r="F432" s="169">
        <v>-0.41599813000000002</v>
      </c>
    </row>
    <row r="433" spans="1:6">
      <c r="A433" s="169" t="s">
        <v>231</v>
      </c>
      <c r="C433" s="169">
        <v>1933</v>
      </c>
      <c r="D433" s="169">
        <v>-0.37963744999999999</v>
      </c>
      <c r="E433" s="169">
        <v>-0.21827076000000001</v>
      </c>
      <c r="F433" s="169">
        <v>-0.54100409999999999</v>
      </c>
    </row>
    <row r="434" spans="1:6">
      <c r="A434" s="169" t="s">
        <v>231</v>
      </c>
      <c r="C434" s="169">
        <v>1934</v>
      </c>
      <c r="D434" s="169">
        <v>-0.29527110000000001</v>
      </c>
      <c r="E434" s="169">
        <v>-0.13371219000000001</v>
      </c>
      <c r="F434" s="169">
        <v>-0.45682996999999997</v>
      </c>
    </row>
    <row r="435" spans="1:6">
      <c r="A435" s="169" t="s">
        <v>231</v>
      </c>
      <c r="C435" s="169">
        <v>1935</v>
      </c>
      <c r="D435" s="169">
        <v>-0.32556786999999998</v>
      </c>
      <c r="E435" s="169">
        <v>-0.16903456</v>
      </c>
      <c r="F435" s="169">
        <v>-0.48210117000000002</v>
      </c>
    </row>
    <row r="436" spans="1:6">
      <c r="A436" s="169" t="s">
        <v>231</v>
      </c>
      <c r="C436" s="169">
        <v>1936</v>
      </c>
      <c r="D436" s="169">
        <v>-0.27804636999999999</v>
      </c>
      <c r="E436" s="169">
        <v>-0.13187019999999999</v>
      </c>
      <c r="F436" s="169">
        <v>-0.42422256000000003</v>
      </c>
    </row>
    <row r="437" spans="1:6">
      <c r="A437" s="169" t="s">
        <v>231</v>
      </c>
      <c r="C437" s="169">
        <v>1937</v>
      </c>
      <c r="D437" s="169">
        <v>-0.16016403000000001</v>
      </c>
      <c r="E437" s="169">
        <v>-9.3308499999999995E-4</v>
      </c>
      <c r="F437" s="169">
        <v>-0.31939498</v>
      </c>
    </row>
    <row r="438" spans="1:6">
      <c r="A438" s="169" t="s">
        <v>231</v>
      </c>
      <c r="C438" s="169">
        <v>1938</v>
      </c>
      <c r="D438" s="169">
        <v>-0.18388958</v>
      </c>
      <c r="E438" s="169">
        <v>-2.6539297999999999E-2</v>
      </c>
      <c r="F438" s="169">
        <v>-0.34123987</v>
      </c>
    </row>
    <row r="439" spans="1:6">
      <c r="A439" s="169" t="s">
        <v>231</v>
      </c>
      <c r="C439" s="169">
        <v>1939</v>
      </c>
      <c r="D439" s="169">
        <v>-0.13498552</v>
      </c>
      <c r="E439" s="169">
        <v>3.6351025000000002E-2</v>
      </c>
      <c r="F439" s="169">
        <v>-0.30632207</v>
      </c>
    </row>
    <row r="440" spans="1:6">
      <c r="A440" s="169" t="s">
        <v>231</v>
      </c>
      <c r="C440" s="169">
        <v>1940</v>
      </c>
      <c r="D440" s="169">
        <v>2.9890874000000001E-2</v>
      </c>
      <c r="E440" s="169">
        <v>0.22196795</v>
      </c>
      <c r="F440" s="169">
        <v>-0.1621862</v>
      </c>
    </row>
    <row r="441" spans="1:6">
      <c r="A441" s="169" t="s">
        <v>231</v>
      </c>
      <c r="C441" s="169">
        <v>1941</v>
      </c>
      <c r="D441" s="169">
        <v>7.6835765999999997E-4</v>
      </c>
      <c r="E441" s="169">
        <v>0.27106845000000002</v>
      </c>
      <c r="F441" s="169">
        <v>-0.26953173000000002</v>
      </c>
    </row>
    <row r="442" spans="1:6">
      <c r="A442" s="169" t="s">
        <v>231</v>
      </c>
      <c r="C442" s="169">
        <v>1942</v>
      </c>
      <c r="D442" s="169">
        <v>-5.7328977000000003E-2</v>
      </c>
      <c r="E442" s="169">
        <v>0.21696019999999999</v>
      </c>
      <c r="F442" s="169">
        <v>-0.33161816</v>
      </c>
    </row>
    <row r="443" spans="1:6">
      <c r="A443" s="169" t="s">
        <v>231</v>
      </c>
      <c r="C443" s="169">
        <v>1943</v>
      </c>
      <c r="D443" s="169">
        <v>-9.9634244999999996E-2</v>
      </c>
      <c r="E443" s="169">
        <v>0.19119431000000001</v>
      </c>
      <c r="F443" s="169">
        <v>-0.3904628</v>
      </c>
    </row>
    <row r="444" spans="1:6">
      <c r="A444" s="169" t="s">
        <v>231</v>
      </c>
      <c r="C444" s="169">
        <v>1944</v>
      </c>
      <c r="D444" s="169">
        <v>6.8144930000000006E-2</v>
      </c>
      <c r="E444" s="169">
        <v>0.34902381999999998</v>
      </c>
      <c r="F444" s="169">
        <v>-0.21273396999999999</v>
      </c>
    </row>
    <row r="445" spans="1:6">
      <c r="A445" s="169" t="s">
        <v>231</v>
      </c>
      <c r="C445" s="169">
        <v>1945</v>
      </c>
      <c r="D445" s="169">
        <v>2.642223E-3</v>
      </c>
      <c r="E445" s="169">
        <v>0.28656914999999999</v>
      </c>
      <c r="F445" s="169">
        <v>-0.28128471999999999</v>
      </c>
    </row>
    <row r="446" spans="1:6">
      <c r="A446" s="169" t="s">
        <v>231</v>
      </c>
      <c r="C446" s="169">
        <v>1946</v>
      </c>
      <c r="D446" s="169">
        <v>-0.22615156</v>
      </c>
      <c r="E446" s="169">
        <v>-1.3990290000000001E-2</v>
      </c>
      <c r="F446" s="169">
        <v>-0.43831282999999999</v>
      </c>
    </row>
    <row r="447" spans="1:6">
      <c r="A447" s="169" t="s">
        <v>231</v>
      </c>
      <c r="C447" s="169">
        <v>1947</v>
      </c>
      <c r="D447" s="169">
        <v>-0.22662048000000001</v>
      </c>
      <c r="E447" s="169">
        <v>-2.4534305999999999E-2</v>
      </c>
      <c r="F447" s="169">
        <v>-0.42870665000000002</v>
      </c>
    </row>
    <row r="448" spans="1:6">
      <c r="A448" s="169" t="s">
        <v>231</v>
      </c>
      <c r="C448" s="169">
        <v>1948</v>
      </c>
      <c r="D448" s="169">
        <v>-0.24854377</v>
      </c>
      <c r="E448" s="169">
        <v>-5.1024794999999998E-2</v>
      </c>
      <c r="F448" s="169">
        <v>-0.44606274000000001</v>
      </c>
    </row>
    <row r="449" spans="1:6">
      <c r="A449" s="169" t="s">
        <v>231</v>
      </c>
      <c r="C449" s="169">
        <v>1949</v>
      </c>
      <c r="D449" s="169">
        <v>-0.22009223999999999</v>
      </c>
      <c r="E449" s="169">
        <v>-4.5556979999999997E-2</v>
      </c>
      <c r="F449" s="169">
        <v>-0.39462747999999997</v>
      </c>
    </row>
    <row r="450" spans="1:6">
      <c r="A450" s="169" t="s">
        <v>231</v>
      </c>
      <c r="C450" s="169">
        <v>1950</v>
      </c>
      <c r="D450" s="169">
        <v>-0.26235095000000003</v>
      </c>
      <c r="E450" s="169">
        <v>-8.7798719999999997E-2</v>
      </c>
      <c r="F450" s="169">
        <v>-0.43690315000000002</v>
      </c>
    </row>
    <row r="451" spans="1:6">
      <c r="A451" s="169" t="s">
        <v>231</v>
      </c>
      <c r="C451" s="169">
        <v>1951</v>
      </c>
      <c r="D451" s="169">
        <v>-0.17615710000000001</v>
      </c>
      <c r="E451" s="169">
        <v>-2.0434303000000001E-2</v>
      </c>
      <c r="F451" s="169">
        <v>-0.33187990000000001</v>
      </c>
    </row>
    <row r="452" spans="1:6">
      <c r="A452" s="169" t="s">
        <v>231</v>
      </c>
      <c r="C452" s="169">
        <v>1952</v>
      </c>
      <c r="D452" s="169">
        <v>-3.9108275999999997E-2</v>
      </c>
      <c r="E452" s="169">
        <v>0.13021699</v>
      </c>
      <c r="F452" s="169">
        <v>-0.20843354</v>
      </c>
    </row>
    <row r="453" spans="1:6">
      <c r="A453" s="169" t="s">
        <v>231</v>
      </c>
      <c r="C453" s="169">
        <v>1953</v>
      </c>
      <c r="D453" s="169">
        <v>-5.1317606000000002E-2</v>
      </c>
      <c r="E453" s="169">
        <v>0.11560964</v>
      </c>
      <c r="F453" s="169">
        <v>-0.21824484999999999</v>
      </c>
    </row>
    <row r="454" spans="1:6">
      <c r="A454" s="169" t="s">
        <v>231</v>
      </c>
      <c r="C454" s="169">
        <v>1954</v>
      </c>
      <c r="D454" s="169">
        <v>-0.2023827</v>
      </c>
      <c r="E454" s="169">
        <v>-4.5561440000000002E-2</v>
      </c>
      <c r="F454" s="169">
        <v>-0.35920395999999999</v>
      </c>
    </row>
    <row r="455" spans="1:6">
      <c r="A455" s="169" t="s">
        <v>231</v>
      </c>
      <c r="C455" s="169">
        <v>1955</v>
      </c>
      <c r="D455" s="169">
        <v>-0.26903241999999999</v>
      </c>
      <c r="E455" s="169">
        <v>-0.1220899</v>
      </c>
      <c r="F455" s="169">
        <v>-0.41597497</v>
      </c>
    </row>
    <row r="456" spans="1:6">
      <c r="A456" s="169" t="s">
        <v>231</v>
      </c>
      <c r="C456" s="169">
        <v>1956</v>
      </c>
      <c r="D456" s="169">
        <v>-0.24720186</v>
      </c>
      <c r="E456" s="169">
        <v>-0.1301448</v>
      </c>
      <c r="F456" s="169">
        <v>-0.36425891999999999</v>
      </c>
    </row>
    <row r="457" spans="1:6">
      <c r="A457" s="169" t="s">
        <v>231</v>
      </c>
      <c r="C457" s="169">
        <v>1957</v>
      </c>
      <c r="D457" s="169">
        <v>-3.4902032E-2</v>
      </c>
      <c r="E457" s="169">
        <v>6.1731179999999997E-2</v>
      </c>
      <c r="F457" s="169">
        <v>-0.13153524999999999</v>
      </c>
    </row>
    <row r="458" spans="1:6">
      <c r="A458" s="169" t="s">
        <v>231</v>
      </c>
      <c r="C458" s="169">
        <v>1958</v>
      </c>
      <c r="D458" s="169">
        <v>-0.11796081</v>
      </c>
      <c r="E458" s="169">
        <v>-1.3429699999999999E-2</v>
      </c>
      <c r="F458" s="169">
        <v>-0.22249192000000001</v>
      </c>
    </row>
    <row r="459" spans="1:6">
      <c r="A459" s="169" t="s">
        <v>231</v>
      </c>
      <c r="C459" s="169">
        <v>1959</v>
      </c>
      <c r="D459" s="169">
        <v>-0.14308531999999999</v>
      </c>
      <c r="E459" s="169">
        <v>-4.1717934999999998E-2</v>
      </c>
      <c r="F459" s="169">
        <v>-0.24445270999999999</v>
      </c>
    </row>
    <row r="460" spans="1:6">
      <c r="A460" s="169" t="s">
        <v>231</v>
      </c>
      <c r="C460" s="169">
        <v>1960</v>
      </c>
      <c r="D460" s="169">
        <v>-0.23137054000000001</v>
      </c>
      <c r="E460" s="169">
        <v>-0.13713106999999999</v>
      </c>
      <c r="F460" s="169">
        <v>-0.32561000000000001</v>
      </c>
    </row>
    <row r="461" spans="1:6">
      <c r="A461" s="169" t="s">
        <v>231</v>
      </c>
      <c r="C461" s="169">
        <v>1961</v>
      </c>
      <c r="D461" s="169">
        <v>-3.326399E-2</v>
      </c>
      <c r="E461" s="169">
        <v>5.1305934999999997E-2</v>
      </c>
      <c r="F461" s="169">
        <v>-0.11783391</v>
      </c>
    </row>
    <row r="462" spans="1:6">
      <c r="A462" s="169" t="s">
        <v>231</v>
      </c>
      <c r="C462" s="169">
        <v>1962</v>
      </c>
      <c r="D462" s="169">
        <v>-0.17631456000000001</v>
      </c>
      <c r="E462" s="169">
        <v>-8.5700470000000001E-2</v>
      </c>
      <c r="F462" s="169">
        <v>-0.26692863999999999</v>
      </c>
    </row>
    <row r="463" spans="1:6">
      <c r="A463" s="169" t="s">
        <v>231</v>
      </c>
      <c r="C463" s="169">
        <v>1963</v>
      </c>
      <c r="D463" s="169">
        <v>-0.14397602000000001</v>
      </c>
      <c r="E463" s="169">
        <v>-5.4715883E-2</v>
      </c>
      <c r="F463" s="169">
        <v>-0.23323615</v>
      </c>
    </row>
    <row r="464" spans="1:6">
      <c r="A464" s="169" t="s">
        <v>231</v>
      </c>
      <c r="C464" s="169">
        <v>1964</v>
      </c>
      <c r="D464" s="169">
        <v>-0.35073145999999999</v>
      </c>
      <c r="E464" s="169">
        <v>-0.28068209999999999</v>
      </c>
      <c r="F464" s="169">
        <v>-0.42078083999999999</v>
      </c>
    </row>
    <row r="465" spans="1:6">
      <c r="A465" s="169" t="s">
        <v>231</v>
      </c>
      <c r="C465" s="169">
        <v>1965</v>
      </c>
      <c r="D465" s="169">
        <v>-0.21364317999999999</v>
      </c>
      <c r="E465" s="169">
        <v>-0.13505627000000001</v>
      </c>
      <c r="F465" s="169">
        <v>-0.29223007000000001</v>
      </c>
    </row>
    <row r="466" spans="1:6">
      <c r="A466" s="169" t="s">
        <v>231</v>
      </c>
      <c r="C466" s="169">
        <v>1966</v>
      </c>
      <c r="D466" s="169">
        <v>-0.20880918000000001</v>
      </c>
      <c r="E466" s="169">
        <v>-0.13285099</v>
      </c>
      <c r="F466" s="169">
        <v>-0.2847674</v>
      </c>
    </row>
    <row r="467" spans="1:6">
      <c r="A467" s="169" t="s">
        <v>231</v>
      </c>
      <c r="C467" s="169">
        <v>1967</v>
      </c>
      <c r="D467" s="169">
        <v>-0.19589992000000001</v>
      </c>
      <c r="E467" s="169">
        <v>-0.12505269999999999</v>
      </c>
      <c r="F467" s="169">
        <v>-0.26674714999999999</v>
      </c>
    </row>
    <row r="468" spans="1:6">
      <c r="A468" s="169" t="s">
        <v>231</v>
      </c>
      <c r="C468" s="169">
        <v>1968</v>
      </c>
      <c r="D468" s="169">
        <v>-0.19802629999999999</v>
      </c>
      <c r="E468" s="169">
        <v>-0.12167498</v>
      </c>
      <c r="F468" s="169">
        <v>-0.2743776</v>
      </c>
    </row>
    <row r="469" spans="1:6">
      <c r="A469" s="169" t="s">
        <v>231</v>
      </c>
      <c r="C469" s="169">
        <v>1969</v>
      </c>
      <c r="D469" s="169">
        <v>3.7604644999999999E-2</v>
      </c>
      <c r="E469" s="169">
        <v>0.10382808</v>
      </c>
      <c r="F469" s="169">
        <v>-2.8618785000000001E-2</v>
      </c>
    </row>
    <row r="470" spans="1:6">
      <c r="A470" s="169" t="s">
        <v>231</v>
      </c>
      <c r="C470" s="169">
        <v>1970</v>
      </c>
      <c r="D470" s="169">
        <v>-4.77133E-2</v>
      </c>
      <c r="E470" s="169">
        <v>2.4859724999999999E-2</v>
      </c>
      <c r="F470" s="169">
        <v>-0.12028632</v>
      </c>
    </row>
    <row r="471" spans="1:6">
      <c r="A471" s="169" t="s">
        <v>231</v>
      </c>
      <c r="C471" s="169">
        <v>1971</v>
      </c>
      <c r="D471" s="169">
        <v>-0.18290249</v>
      </c>
      <c r="E471" s="169">
        <v>-0.11729782</v>
      </c>
      <c r="F471" s="169">
        <v>-0.24850717</v>
      </c>
    </row>
    <row r="472" spans="1:6">
      <c r="A472" s="169" t="s">
        <v>231</v>
      </c>
      <c r="C472" s="169">
        <v>1972</v>
      </c>
      <c r="D472" s="169">
        <v>6.2229194000000002E-2</v>
      </c>
      <c r="E472" s="169">
        <v>0.12936120000000001</v>
      </c>
      <c r="F472" s="169">
        <v>-4.9028049999999997E-3</v>
      </c>
    </row>
    <row r="473" spans="1:6">
      <c r="A473" s="169" t="s">
        <v>231</v>
      </c>
      <c r="C473" s="169">
        <v>1973</v>
      </c>
      <c r="D473" s="169">
        <v>7.8265399999999999E-2</v>
      </c>
      <c r="E473" s="169">
        <v>0.14368396</v>
      </c>
      <c r="F473" s="169">
        <v>1.284684E-2</v>
      </c>
    </row>
    <row r="474" spans="1:6">
      <c r="A474" s="169" t="s">
        <v>231</v>
      </c>
      <c r="C474" s="169">
        <v>1974</v>
      </c>
      <c r="D474" s="169">
        <v>-9.5441330000000005E-2</v>
      </c>
      <c r="E474" s="169">
        <v>-3.0781347000000001E-2</v>
      </c>
      <c r="F474" s="169">
        <v>-0.16010131</v>
      </c>
    </row>
    <row r="475" spans="1:6">
      <c r="A475" s="169" t="s">
        <v>231</v>
      </c>
      <c r="C475" s="169">
        <v>1975</v>
      </c>
      <c r="D475" s="169">
        <v>-0.11062622</v>
      </c>
      <c r="E475" s="169">
        <v>-3.9295240000000002E-2</v>
      </c>
      <c r="F475" s="169">
        <v>-0.18195720000000001</v>
      </c>
    </row>
    <row r="476" spans="1:6">
      <c r="A476" s="169" t="s">
        <v>231</v>
      </c>
      <c r="C476" s="169">
        <v>1976</v>
      </c>
      <c r="D476" s="169">
        <v>-0.17986071000000001</v>
      </c>
      <c r="E476" s="169">
        <v>-0.10715118999999999</v>
      </c>
      <c r="F476" s="169">
        <v>-0.25257020000000002</v>
      </c>
    </row>
    <row r="477" spans="1:6">
      <c r="A477" s="169" t="s">
        <v>231</v>
      </c>
      <c r="C477" s="169">
        <v>1977</v>
      </c>
      <c r="D477" s="169">
        <v>0.1272066</v>
      </c>
      <c r="E477" s="169">
        <v>0.20097259000000001</v>
      </c>
      <c r="F477" s="169">
        <v>5.3440620000000001E-2</v>
      </c>
    </row>
    <row r="478" spans="1:6">
      <c r="A478" s="169" t="s">
        <v>231</v>
      </c>
      <c r="C478" s="169">
        <v>1978</v>
      </c>
      <c r="D478" s="169">
        <v>2.24081E-2</v>
      </c>
      <c r="E478" s="169">
        <v>9.1668429999999995E-2</v>
      </c>
      <c r="F478" s="169">
        <v>-4.6852230000000002E-2</v>
      </c>
    </row>
    <row r="479" spans="1:6">
      <c r="A479" s="169" t="s">
        <v>231</v>
      </c>
      <c r="C479" s="169">
        <v>1979</v>
      </c>
      <c r="D479" s="169">
        <v>0.15063520999999999</v>
      </c>
      <c r="E479" s="169">
        <v>0.19751162999999999</v>
      </c>
      <c r="F479" s="169">
        <v>0.10375881000000001</v>
      </c>
    </row>
    <row r="480" spans="1:6">
      <c r="A480" s="169" t="s">
        <v>231</v>
      </c>
      <c r="C480" s="169">
        <v>1980</v>
      </c>
      <c r="D480" s="169">
        <v>0.25283712000000003</v>
      </c>
      <c r="E480" s="169">
        <v>0.30845030000000001</v>
      </c>
      <c r="F480" s="169">
        <v>0.19722392</v>
      </c>
    </row>
    <row r="481" spans="1:6">
      <c r="A481" s="169" t="s">
        <v>231</v>
      </c>
      <c r="C481" s="169">
        <v>1981</v>
      </c>
      <c r="D481" s="169">
        <v>0.16006087999999999</v>
      </c>
      <c r="E481" s="169">
        <v>0.21204838000000001</v>
      </c>
      <c r="F481" s="169">
        <v>0.108073376</v>
      </c>
    </row>
    <row r="482" spans="1:6">
      <c r="A482" s="169" t="s">
        <v>231</v>
      </c>
      <c r="C482" s="169">
        <v>1982</v>
      </c>
      <c r="D482" s="169">
        <v>7.8404879999999996E-2</v>
      </c>
      <c r="E482" s="169">
        <v>0.14606876999999999</v>
      </c>
      <c r="F482" s="169">
        <v>1.0740990000000001E-2</v>
      </c>
    </row>
    <row r="483" spans="1:6">
      <c r="A483" s="169" t="s">
        <v>231</v>
      </c>
      <c r="C483" s="169">
        <v>1983</v>
      </c>
      <c r="D483" s="169">
        <v>0.25546374999999999</v>
      </c>
      <c r="E483" s="169">
        <v>0.31692337999999998</v>
      </c>
      <c r="F483" s="169">
        <v>0.19400410000000001</v>
      </c>
    </row>
    <row r="484" spans="1:6">
      <c r="A484" s="169" t="s">
        <v>231</v>
      </c>
      <c r="C484" s="169">
        <v>1984</v>
      </c>
      <c r="D484" s="169">
        <v>0.12563126999999999</v>
      </c>
      <c r="E484" s="169">
        <v>0.18746500999999999</v>
      </c>
      <c r="F484" s="169">
        <v>6.3797525999999993E-2</v>
      </c>
    </row>
    <row r="485" spans="1:6">
      <c r="A485" s="169" t="s">
        <v>231</v>
      </c>
      <c r="C485" s="169">
        <v>1985</v>
      </c>
      <c r="D485" s="169">
        <v>0.15148632000000001</v>
      </c>
      <c r="E485" s="169">
        <v>0.20869127000000001</v>
      </c>
      <c r="F485" s="169">
        <v>9.4281375000000001E-2</v>
      </c>
    </row>
    <row r="486" spans="1:6">
      <c r="A486" s="169" t="s">
        <v>231</v>
      </c>
      <c r="C486" s="169">
        <v>1986</v>
      </c>
      <c r="D486" s="169">
        <v>0.12935646000000001</v>
      </c>
      <c r="E486" s="169">
        <v>0.18132994999999999</v>
      </c>
      <c r="F486" s="169">
        <v>7.7382960000000001E-2</v>
      </c>
    </row>
    <row r="487" spans="1:6">
      <c r="A487" s="169" t="s">
        <v>231</v>
      </c>
      <c r="C487" s="169">
        <v>1987</v>
      </c>
      <c r="D487" s="169">
        <v>0.29033786</v>
      </c>
      <c r="E487" s="169">
        <v>0.34021701999999998</v>
      </c>
      <c r="F487" s="169">
        <v>0.2404587</v>
      </c>
    </row>
    <row r="488" spans="1:6">
      <c r="A488" s="169" t="s">
        <v>231</v>
      </c>
      <c r="C488" s="169">
        <v>1988</v>
      </c>
      <c r="D488" s="169">
        <v>0.24864225000000001</v>
      </c>
      <c r="E488" s="169">
        <v>0.30697816999999999</v>
      </c>
      <c r="F488" s="169">
        <v>0.19030633999999999</v>
      </c>
    </row>
    <row r="489" spans="1:6">
      <c r="A489" s="169" t="s">
        <v>231</v>
      </c>
      <c r="C489" s="169">
        <v>1989</v>
      </c>
      <c r="D489" s="169">
        <v>0.14113334999999999</v>
      </c>
      <c r="E489" s="169">
        <v>0.19941223</v>
      </c>
      <c r="F489" s="169">
        <v>8.2854490000000003E-2</v>
      </c>
    </row>
    <row r="490" spans="1:6">
      <c r="A490" s="169" t="s">
        <v>231</v>
      </c>
      <c r="C490" s="169">
        <v>1990</v>
      </c>
      <c r="D490" s="169">
        <v>0.25713807</v>
      </c>
      <c r="E490" s="169">
        <v>0.3185327</v>
      </c>
      <c r="F490" s="169">
        <v>0.19574343</v>
      </c>
    </row>
    <row r="491" spans="1:6">
      <c r="A491" s="169" t="s">
        <v>231</v>
      </c>
      <c r="C491" s="169">
        <v>1991</v>
      </c>
      <c r="D491" s="169">
        <v>0.29260209999999998</v>
      </c>
      <c r="E491" s="169">
        <v>0.35092413</v>
      </c>
      <c r="F491" s="169">
        <v>0.23428003</v>
      </c>
    </row>
    <row r="492" spans="1:6">
      <c r="A492" s="169" t="s">
        <v>231</v>
      </c>
      <c r="C492" s="169">
        <v>1992</v>
      </c>
      <c r="D492" s="169">
        <v>0.15288446999999999</v>
      </c>
      <c r="E492" s="169">
        <v>0.20905842999999999</v>
      </c>
      <c r="F492" s="169">
        <v>9.671051E-2</v>
      </c>
    </row>
    <row r="493" spans="1:6">
      <c r="A493" s="169" t="s">
        <v>231</v>
      </c>
      <c r="C493" s="169">
        <v>1993</v>
      </c>
      <c r="D493" s="169">
        <v>0.13887215999999999</v>
      </c>
      <c r="E493" s="169">
        <v>0.20308809999999999</v>
      </c>
      <c r="F493" s="169">
        <v>7.4656230000000004E-2</v>
      </c>
    </row>
    <row r="494" spans="1:6">
      <c r="A494" s="169" t="s">
        <v>231</v>
      </c>
      <c r="C494" s="169">
        <v>1994</v>
      </c>
      <c r="D494" s="169">
        <v>0.14387385999999999</v>
      </c>
      <c r="E494" s="169">
        <v>0.20256445000000001</v>
      </c>
      <c r="F494" s="169">
        <v>8.5183259999999997E-2</v>
      </c>
    </row>
    <row r="495" spans="1:6">
      <c r="A495" s="169" t="s">
        <v>231</v>
      </c>
      <c r="C495" s="169">
        <v>1995</v>
      </c>
      <c r="D495" s="169">
        <v>0.18509624999999999</v>
      </c>
      <c r="E495" s="169">
        <v>0.23983856000000001</v>
      </c>
      <c r="F495" s="169">
        <v>0.13035395999999999</v>
      </c>
    </row>
    <row r="496" spans="1:6">
      <c r="A496" s="169" t="s">
        <v>231</v>
      </c>
      <c r="C496" s="169">
        <v>1996</v>
      </c>
      <c r="D496" s="169">
        <v>0.26162999999999997</v>
      </c>
      <c r="E496" s="169">
        <v>0.31693094999999999</v>
      </c>
      <c r="F496" s="169">
        <v>0.20632902</v>
      </c>
    </row>
    <row r="497" spans="1:6">
      <c r="A497" s="169" t="s">
        <v>231</v>
      </c>
      <c r="C497" s="169">
        <v>1997</v>
      </c>
      <c r="D497" s="169">
        <v>0.30989650000000002</v>
      </c>
      <c r="E497" s="169">
        <v>0.36196178000000001</v>
      </c>
      <c r="F497" s="169">
        <v>0.25783122000000003</v>
      </c>
    </row>
    <row r="498" spans="1:6">
      <c r="A498" s="169" t="s">
        <v>231</v>
      </c>
      <c r="C498" s="169">
        <v>1998</v>
      </c>
      <c r="D498" s="169">
        <v>0.44034180000000001</v>
      </c>
      <c r="E498" s="169">
        <v>0.49575487000000001</v>
      </c>
      <c r="F498" s="169">
        <v>0.38492870000000001</v>
      </c>
    </row>
    <row r="499" spans="1:6">
      <c r="A499" s="169" t="s">
        <v>231</v>
      </c>
      <c r="C499" s="169">
        <v>1999</v>
      </c>
      <c r="D499" s="169">
        <v>0.1726068</v>
      </c>
      <c r="E499" s="169">
        <v>0.22403873999999999</v>
      </c>
      <c r="F499" s="169">
        <v>0.12117485</v>
      </c>
    </row>
    <row r="500" spans="1:6">
      <c r="A500" s="169" t="s">
        <v>231</v>
      </c>
      <c r="C500" s="169">
        <v>2000</v>
      </c>
      <c r="D500" s="169">
        <v>0.17509348999999999</v>
      </c>
      <c r="E500" s="169">
        <v>0.22882348</v>
      </c>
      <c r="F500" s="169">
        <v>0.12136348</v>
      </c>
    </row>
    <row r="501" spans="1:6">
      <c r="A501" s="169" t="s">
        <v>231</v>
      </c>
      <c r="C501" s="169">
        <v>2001</v>
      </c>
      <c r="D501" s="169">
        <v>0.35031772</v>
      </c>
      <c r="E501" s="169">
        <v>0.40310829999999997</v>
      </c>
      <c r="F501" s="169">
        <v>0.29752716000000001</v>
      </c>
    </row>
    <row r="502" spans="1:6">
      <c r="A502" s="169" t="s">
        <v>231</v>
      </c>
      <c r="C502" s="169">
        <v>2002</v>
      </c>
      <c r="D502" s="169">
        <v>0.41821876000000002</v>
      </c>
      <c r="E502" s="169">
        <v>0.46825367000000001</v>
      </c>
      <c r="F502" s="169">
        <v>0.36818384999999998</v>
      </c>
    </row>
    <row r="503" spans="1:6">
      <c r="A503" s="169" t="s">
        <v>231</v>
      </c>
      <c r="C503" s="169">
        <v>2003</v>
      </c>
      <c r="D503" s="169">
        <v>0.36786871999999998</v>
      </c>
      <c r="E503" s="169">
        <v>0.42266505999999998</v>
      </c>
      <c r="F503" s="169">
        <v>0.31307235</v>
      </c>
    </row>
    <row r="504" spans="1:6">
      <c r="A504" s="169" t="s">
        <v>231</v>
      </c>
      <c r="C504" s="169">
        <v>2004</v>
      </c>
      <c r="D504" s="169">
        <v>0.30125160000000001</v>
      </c>
      <c r="E504" s="169">
        <v>0.35401519999999997</v>
      </c>
      <c r="F504" s="169">
        <v>0.24848799999999999</v>
      </c>
    </row>
    <row r="505" spans="1:6">
      <c r="A505" s="169" t="s">
        <v>231</v>
      </c>
      <c r="C505" s="169">
        <v>2005</v>
      </c>
      <c r="D505" s="169">
        <v>0.38232561999999998</v>
      </c>
      <c r="E505" s="169">
        <v>0.42827209999999999</v>
      </c>
      <c r="F505" s="169">
        <v>0.33637917000000001</v>
      </c>
    </row>
    <row r="506" spans="1:6">
      <c r="A506" s="169" t="s">
        <v>231</v>
      </c>
      <c r="C506" s="169">
        <v>2006</v>
      </c>
      <c r="D506" s="169">
        <v>0.3503445</v>
      </c>
      <c r="E506" s="169">
        <v>0.39779713999999999</v>
      </c>
      <c r="F506" s="169">
        <v>0.30289188</v>
      </c>
    </row>
    <row r="507" spans="1:6">
      <c r="A507" s="169" t="s">
        <v>231</v>
      </c>
      <c r="C507" s="169">
        <v>2007</v>
      </c>
      <c r="D507" s="169">
        <v>0.35130018000000002</v>
      </c>
      <c r="E507" s="169">
        <v>0.39628651999999998</v>
      </c>
      <c r="F507" s="169">
        <v>0.30631386999999999</v>
      </c>
    </row>
    <row r="508" spans="1:6">
      <c r="A508" s="169" t="s">
        <v>231</v>
      </c>
      <c r="C508" s="169">
        <v>2008</v>
      </c>
      <c r="D508" s="169">
        <v>0.25959547999999999</v>
      </c>
      <c r="E508" s="169">
        <v>0.31092775</v>
      </c>
      <c r="F508" s="169">
        <v>0.20826322</v>
      </c>
    </row>
    <row r="509" spans="1:6">
      <c r="A509" s="169" t="s">
        <v>231</v>
      </c>
      <c r="C509" s="169">
        <v>2009</v>
      </c>
      <c r="D509" s="169">
        <v>0.48682365</v>
      </c>
      <c r="E509" s="169">
        <v>0.53468435999999997</v>
      </c>
      <c r="F509" s="169">
        <v>0.43896297000000001</v>
      </c>
    </row>
    <row r="510" spans="1:6">
      <c r="A510" s="169" t="s">
        <v>231</v>
      </c>
      <c r="C510" s="169">
        <v>2010</v>
      </c>
      <c r="D510" s="169">
        <v>0.44124317000000002</v>
      </c>
      <c r="E510" s="169">
        <v>0.48894189999999998</v>
      </c>
      <c r="F510" s="169">
        <v>0.39354444</v>
      </c>
    </row>
    <row r="511" spans="1:6">
      <c r="A511" s="169" t="s">
        <v>231</v>
      </c>
      <c r="C511" s="169">
        <v>2011</v>
      </c>
      <c r="D511" s="169">
        <v>0.35004940000000001</v>
      </c>
      <c r="E511" s="169">
        <v>0.40040969999999998</v>
      </c>
      <c r="F511" s="169">
        <v>0.29968908</v>
      </c>
    </row>
    <row r="512" spans="1:6">
      <c r="A512" s="169" t="s">
        <v>231</v>
      </c>
      <c r="C512" s="169">
        <v>2012</v>
      </c>
      <c r="D512" s="169">
        <v>0.3708825</v>
      </c>
      <c r="E512" s="169">
        <v>0.42449993000000003</v>
      </c>
      <c r="F512" s="169">
        <v>0.31726510000000002</v>
      </c>
    </row>
    <row r="513" spans="1:6">
      <c r="A513" s="169" t="s">
        <v>231</v>
      </c>
      <c r="C513" s="169">
        <v>2013</v>
      </c>
      <c r="D513" s="169">
        <v>0.47047654</v>
      </c>
      <c r="E513" s="169">
        <v>0.52489819999999998</v>
      </c>
      <c r="F513" s="169">
        <v>0.41605492999999999</v>
      </c>
    </row>
    <row r="514" spans="1:6">
      <c r="A514" s="169" t="s">
        <v>231</v>
      </c>
      <c r="C514" s="169">
        <v>2014</v>
      </c>
      <c r="D514" s="169">
        <v>0.43794929999999999</v>
      </c>
      <c r="E514" s="169">
        <v>0.49206290000000003</v>
      </c>
      <c r="F514" s="169">
        <v>0.38383572999999999</v>
      </c>
    </row>
    <row r="515" spans="1:6">
      <c r="A515" s="169" t="s">
        <v>231</v>
      </c>
      <c r="C515" s="169">
        <v>2015</v>
      </c>
      <c r="D515" s="169">
        <v>0.51938819999999997</v>
      </c>
      <c r="E515" s="169">
        <v>0.56775545999999999</v>
      </c>
      <c r="F515" s="169">
        <v>0.47102094</v>
      </c>
    </row>
    <row r="516" spans="1:6">
      <c r="A516" s="169" t="s">
        <v>231</v>
      </c>
      <c r="C516" s="169">
        <v>2016</v>
      </c>
      <c r="D516" s="169">
        <v>0.61066127000000003</v>
      </c>
      <c r="E516" s="169">
        <v>0.65963167</v>
      </c>
      <c r="F516" s="169">
        <v>0.56169080000000005</v>
      </c>
    </row>
    <row r="517" spans="1:6">
      <c r="A517" s="169" t="s">
        <v>231</v>
      </c>
      <c r="C517" s="169">
        <v>2017</v>
      </c>
      <c r="D517" s="169">
        <v>0.57495165000000004</v>
      </c>
      <c r="E517" s="169">
        <v>0.62360470000000001</v>
      </c>
      <c r="F517" s="169">
        <v>0.52629859999999995</v>
      </c>
    </row>
    <row r="518" spans="1:6">
      <c r="A518" s="169" t="s">
        <v>231</v>
      </c>
      <c r="C518" s="169">
        <v>2018</v>
      </c>
      <c r="D518" s="169">
        <v>0.56564634999999996</v>
      </c>
      <c r="E518" s="169">
        <v>0.61472309999999997</v>
      </c>
      <c r="F518" s="169">
        <v>0.51656959999999996</v>
      </c>
    </row>
    <row r="519" spans="1:6">
      <c r="A519" s="169" t="s">
        <v>231</v>
      </c>
      <c r="C519" s="169">
        <v>2019</v>
      </c>
      <c r="D519" s="169">
        <v>0.63840174999999999</v>
      </c>
      <c r="E519" s="169">
        <v>0.69133675000000006</v>
      </c>
      <c r="F519" s="169">
        <v>0.58546679999999995</v>
      </c>
    </row>
    <row r="520" spans="1:6">
      <c r="A520" s="169" t="s">
        <v>231</v>
      </c>
      <c r="C520" s="169">
        <v>2020</v>
      </c>
      <c r="D520" s="169">
        <v>0.56986099999999995</v>
      </c>
      <c r="E520" s="169">
        <v>0.62200809999999995</v>
      </c>
      <c r="F520" s="169">
        <v>0.51771396000000003</v>
      </c>
    </row>
    <row r="521" spans="1:6">
      <c r="A521" s="169" t="s">
        <v>231</v>
      </c>
      <c r="C521" s="169">
        <v>2021</v>
      </c>
      <c r="D521" s="169">
        <v>0.44576237000000002</v>
      </c>
      <c r="E521" s="169">
        <v>0.49918037999999998</v>
      </c>
      <c r="F521" s="169">
        <v>0.39234433000000002</v>
      </c>
    </row>
    <row r="522" spans="1:6">
      <c r="A522" s="169" t="s">
        <v>231</v>
      </c>
      <c r="C522" s="169">
        <v>2022</v>
      </c>
      <c r="D522" s="169">
        <v>0.50286649999999999</v>
      </c>
      <c r="E522" s="169">
        <v>0.55736220000000003</v>
      </c>
      <c r="F522" s="169">
        <v>0.44837080000000001</v>
      </c>
    </row>
    <row r="523" spans="1:6">
      <c r="A523" s="169" t="s">
        <v>231</v>
      </c>
      <c r="C523" s="169">
        <v>2023</v>
      </c>
      <c r="D523" s="169">
        <v>0.75530609999999998</v>
      </c>
      <c r="E523" s="169">
        <v>0.83897257000000003</v>
      </c>
      <c r="F523" s="169">
        <v>0.6716396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100C-0A23-534B-9BF0-44547FC0E4FC}">
  <dimension ref="A1:B74"/>
  <sheetViews>
    <sheetView topLeftCell="A7" workbookViewId="0">
      <selection activeCell="E62" sqref="E62"/>
    </sheetView>
  </sheetViews>
  <sheetFormatPr baseColWidth="10" defaultColWidth="20.6640625" defaultRowHeight="13"/>
  <cols>
    <col min="1" max="1" width="20.6640625" style="57" customWidth="1"/>
    <col min="2" max="16384" width="20.6640625" style="57"/>
  </cols>
  <sheetData>
    <row r="1" spans="1:2">
      <c r="A1" s="57" t="s">
        <v>210</v>
      </c>
    </row>
    <row r="2" spans="1:2">
      <c r="A2" s="57" t="s">
        <v>211</v>
      </c>
    </row>
    <row r="3" spans="1:2">
      <c r="A3" s="57" t="s">
        <v>212</v>
      </c>
    </row>
    <row r="4" spans="1:2">
      <c r="A4" s="57" t="s">
        <v>213</v>
      </c>
    </row>
    <row r="5" spans="1:2">
      <c r="A5" s="57" t="s">
        <v>214</v>
      </c>
    </row>
    <row r="6" spans="1:2">
      <c r="A6" s="57" t="s">
        <v>215</v>
      </c>
    </row>
    <row r="8" spans="1:2">
      <c r="A8" s="57" t="s">
        <v>216</v>
      </c>
      <c r="B8" s="57" t="s">
        <v>217</v>
      </c>
    </row>
    <row r="10" spans="1:2">
      <c r="A10" s="57" t="s">
        <v>218</v>
      </c>
    </row>
    <row r="11" spans="1:2">
      <c r="A11" s="57" t="s">
        <v>219</v>
      </c>
      <c r="B11" s="57" t="s">
        <v>216</v>
      </c>
    </row>
    <row r="12" spans="1:2">
      <c r="A12" s="160">
        <v>21916</v>
      </c>
      <c r="B12" s="161">
        <v>3608.12685011031</v>
      </c>
    </row>
    <row r="13" spans="1:2">
      <c r="A13" s="160">
        <v>22282</v>
      </c>
      <c r="B13" s="161">
        <v>3694.9680861194602</v>
      </c>
    </row>
    <row r="14" spans="1:2">
      <c r="A14" s="160">
        <v>22647</v>
      </c>
      <c r="B14" s="161">
        <v>3823.6149846091998</v>
      </c>
    </row>
    <row r="15" spans="1:2">
      <c r="A15" s="160">
        <v>23012</v>
      </c>
      <c r="B15" s="161">
        <v>3937.9987474325699</v>
      </c>
    </row>
    <row r="16" spans="1:2">
      <c r="A16" s="160">
        <v>23377</v>
      </c>
      <c r="B16" s="161">
        <v>4109.9981373473302</v>
      </c>
    </row>
    <row r="17" spans="1:2">
      <c r="A17" s="160">
        <v>23743</v>
      </c>
      <c r="B17" s="161">
        <v>4249.7352553034498</v>
      </c>
    </row>
    <row r="18" spans="1:2">
      <c r="A18" s="160">
        <v>24108</v>
      </c>
      <c r="B18" s="161">
        <v>4399.6116464529396</v>
      </c>
    </row>
    <row r="19" spans="1:2">
      <c r="A19" s="160">
        <v>24473</v>
      </c>
      <c r="B19" s="161">
        <v>4489.9806998330196</v>
      </c>
    </row>
    <row r="20" spans="1:2">
      <c r="A20" s="160">
        <v>24838</v>
      </c>
      <c r="B20" s="161">
        <v>4660.3033159205497</v>
      </c>
    </row>
    <row r="21" spans="1:2">
      <c r="A21" s="160">
        <v>25204</v>
      </c>
      <c r="B21" s="161">
        <v>4829.8121909298497</v>
      </c>
    </row>
    <row r="22" spans="1:2">
      <c r="A22" s="160">
        <v>25569</v>
      </c>
      <c r="B22" s="161">
        <v>4918.1747886827598</v>
      </c>
    </row>
    <row r="23" spans="1:2">
      <c r="A23" s="160">
        <v>25934</v>
      </c>
      <c r="B23" s="161">
        <v>5022.7237501678001</v>
      </c>
    </row>
    <row r="24" spans="1:2">
      <c r="A24" s="160">
        <v>26299</v>
      </c>
      <c r="B24" s="161">
        <v>5200.3544538490896</v>
      </c>
    </row>
    <row r="25" spans="1:2">
      <c r="A25" s="160">
        <v>26665</v>
      </c>
      <c r="B25" s="161">
        <v>5425.6748257647196</v>
      </c>
    </row>
    <row r="26" spans="1:2">
      <c r="A26" s="160">
        <v>27030</v>
      </c>
      <c r="B26" s="161">
        <v>5418.3042364107196</v>
      </c>
    </row>
    <row r="27" spans="1:2">
      <c r="A27" s="160">
        <v>27395</v>
      </c>
      <c r="B27" s="161">
        <v>5353.4157790645204</v>
      </c>
    </row>
    <row r="28" spans="1:2">
      <c r="A28" s="160">
        <v>27760</v>
      </c>
      <c r="B28" s="161">
        <v>5537.9538727525696</v>
      </c>
    </row>
    <row r="29" spans="1:2">
      <c r="A29" s="160">
        <v>28126</v>
      </c>
      <c r="B29" s="161">
        <v>5665.5463842207701</v>
      </c>
    </row>
    <row r="30" spans="1:2">
      <c r="A30" s="160">
        <v>28491</v>
      </c>
      <c r="B30" s="161">
        <v>5798.1781933497296</v>
      </c>
    </row>
    <row r="31" spans="1:2">
      <c r="A31" s="160">
        <v>28856</v>
      </c>
      <c r="B31" s="161">
        <v>5935.2391544683896</v>
      </c>
    </row>
    <row r="32" spans="1:2">
      <c r="A32" s="160">
        <v>29221</v>
      </c>
      <c r="B32" s="161">
        <v>5941.8826209714298</v>
      </c>
    </row>
    <row r="33" spans="1:2">
      <c r="A33" s="160">
        <v>29587</v>
      </c>
      <c r="B33" s="161">
        <v>5952.5884352687899</v>
      </c>
    </row>
    <row r="34" spans="1:2">
      <c r="A34" s="160">
        <v>29952</v>
      </c>
      <c r="B34" s="161">
        <v>5864.5567223451999</v>
      </c>
    </row>
    <row r="35" spans="1:2">
      <c r="A35" s="160">
        <v>30317</v>
      </c>
      <c r="B35" s="161">
        <v>5912.9114151845497</v>
      </c>
    </row>
    <row r="36" spans="1:2">
      <c r="A36" s="160">
        <v>30682</v>
      </c>
      <c r="B36" s="161">
        <v>6085.1866231594504</v>
      </c>
    </row>
    <row r="37" spans="1:2">
      <c r="A37" s="160">
        <v>31048</v>
      </c>
      <c r="B37" s="161">
        <v>6203.0211212396698</v>
      </c>
    </row>
    <row r="38" spans="1:2">
      <c r="A38" s="160">
        <v>31413</v>
      </c>
      <c r="B38" s="161">
        <v>6301.9778051663998</v>
      </c>
    </row>
    <row r="39" spans="1:2">
      <c r="A39" s="160">
        <v>31778</v>
      </c>
      <c r="B39" s="161">
        <v>6423.2725687735301</v>
      </c>
    </row>
    <row r="40" spans="1:2">
      <c r="A40" s="160">
        <v>32143</v>
      </c>
      <c r="B40" s="161">
        <v>6603.7787903037797</v>
      </c>
    </row>
    <row r="41" spans="1:2">
      <c r="A41" s="160">
        <v>32509</v>
      </c>
      <c r="B41" s="161">
        <v>6731.1258428203</v>
      </c>
    </row>
    <row r="42" spans="1:2">
      <c r="A42" s="160">
        <v>32874</v>
      </c>
      <c r="B42" s="161">
        <v>6800.8276885325804</v>
      </c>
    </row>
    <row r="43" spans="1:2">
      <c r="A43" s="160">
        <v>33239</v>
      </c>
      <c r="B43" s="161">
        <v>6779.8147598258101</v>
      </c>
    </row>
    <row r="44" spans="1:2">
      <c r="A44" s="160">
        <v>33604</v>
      </c>
      <c r="B44" s="161">
        <v>6807.32710091029</v>
      </c>
    </row>
    <row r="45" spans="1:2">
      <c r="A45" s="160">
        <v>33970</v>
      </c>
      <c r="B45" s="161">
        <v>6825.26892202212</v>
      </c>
    </row>
    <row r="46" spans="1:2">
      <c r="A46" s="160">
        <v>34335</v>
      </c>
      <c r="B46" s="161">
        <v>6946.0920920455801</v>
      </c>
    </row>
    <row r="47" spans="1:2">
      <c r="A47" s="160">
        <v>34700</v>
      </c>
      <c r="B47" s="161">
        <v>7054.2408805562</v>
      </c>
    </row>
    <row r="48" spans="1:2">
      <c r="A48" s="160">
        <v>35065</v>
      </c>
      <c r="B48" s="161">
        <v>7197.88011364663</v>
      </c>
    </row>
    <row r="49" spans="1:2">
      <c r="A49" s="160">
        <v>35431</v>
      </c>
      <c r="B49" s="161">
        <v>7371.0524992391802</v>
      </c>
    </row>
    <row r="50" spans="1:2">
      <c r="A50" s="160">
        <v>35796</v>
      </c>
      <c r="B50" s="161">
        <v>7472.8819055935201</v>
      </c>
    </row>
    <row r="51" spans="1:2">
      <c r="A51" s="160">
        <v>36161</v>
      </c>
      <c r="B51" s="161">
        <v>7633.0062871351802</v>
      </c>
    </row>
    <row r="52" spans="1:2">
      <c r="A52" s="160">
        <v>36526</v>
      </c>
      <c r="B52" s="161">
        <v>7871.1677783730902</v>
      </c>
    </row>
    <row r="53" spans="1:2">
      <c r="A53" s="160">
        <v>36892</v>
      </c>
      <c r="B53" s="161">
        <v>7923.5808411309199</v>
      </c>
    </row>
    <row r="54" spans="1:2">
      <c r="A54" s="160">
        <v>37257</v>
      </c>
      <c r="B54" s="161">
        <v>8001.0980369455001</v>
      </c>
    </row>
    <row r="55" spans="1:2">
      <c r="A55" s="160">
        <v>37622</v>
      </c>
      <c r="B55" s="161">
        <v>8145.0338042137</v>
      </c>
    </row>
    <row r="56" spans="1:2">
      <c r="A56" s="160">
        <v>37987</v>
      </c>
      <c r="B56" s="161">
        <v>8402.1219034441492</v>
      </c>
    </row>
    <row r="57" spans="1:2">
      <c r="A57" s="160">
        <v>38353</v>
      </c>
      <c r="B57" s="161">
        <v>8629.5616792348792</v>
      </c>
    </row>
    <row r="58" spans="1:2">
      <c r="A58" s="160">
        <v>38718</v>
      </c>
      <c r="B58" s="161">
        <v>8899.2156415642603</v>
      </c>
    </row>
    <row r="59" spans="1:2">
      <c r="A59" s="160">
        <v>39083</v>
      </c>
      <c r="B59" s="161">
        <v>9174.6871106458093</v>
      </c>
    </row>
    <row r="60" spans="1:2">
      <c r="A60" s="160">
        <v>39448</v>
      </c>
      <c r="B60" s="161">
        <v>9249.20757856401</v>
      </c>
    </row>
    <row r="61" spans="1:2">
      <c r="A61" s="160">
        <v>39814</v>
      </c>
      <c r="B61" s="161">
        <v>9013.6140668734006</v>
      </c>
    </row>
    <row r="62" spans="1:2">
      <c r="A62" s="160">
        <v>40179</v>
      </c>
      <c r="B62" s="161">
        <v>9309.0463279436808</v>
      </c>
    </row>
    <row r="63" spans="1:2">
      <c r="A63" s="160">
        <v>40544</v>
      </c>
      <c r="B63" s="161">
        <v>9503.64158414337</v>
      </c>
    </row>
    <row r="64" spans="1:2">
      <c r="A64" s="160">
        <v>40909</v>
      </c>
      <c r="B64" s="161">
        <v>9641.61988640239</v>
      </c>
    </row>
    <row r="65" spans="1:2">
      <c r="A65" s="160">
        <v>41275</v>
      </c>
      <c r="B65" s="161">
        <v>9791.4882937711409</v>
      </c>
    </row>
    <row r="66" spans="1:2">
      <c r="A66" s="160">
        <v>41640</v>
      </c>
      <c r="B66" s="161">
        <v>9970.7398315955706</v>
      </c>
    </row>
    <row r="67" spans="1:2">
      <c r="A67" s="160">
        <v>42005</v>
      </c>
      <c r="B67" s="161">
        <v>10156.9534578037</v>
      </c>
    </row>
    <row r="68" spans="1:2">
      <c r="A68" s="160">
        <v>42370</v>
      </c>
      <c r="B68" s="161">
        <v>10321.1368048477</v>
      </c>
    </row>
    <row r="69" spans="1:2">
      <c r="A69" s="160">
        <v>42736</v>
      </c>
      <c r="B69" s="161">
        <v>10549.821655715799</v>
      </c>
    </row>
    <row r="70" spans="1:2">
      <c r="A70" s="160">
        <v>43101</v>
      </c>
      <c r="B70" s="161">
        <v>10777.8704519398</v>
      </c>
    </row>
    <row r="71" spans="1:2">
      <c r="A71" s="160">
        <v>43466</v>
      </c>
      <c r="B71" s="161">
        <v>10941.964488162899</v>
      </c>
    </row>
    <row r="72" spans="1:2">
      <c r="A72" s="160">
        <v>43831</v>
      </c>
      <c r="B72" s="161">
        <v>10499.6471112165</v>
      </c>
    </row>
    <row r="73" spans="1:2">
      <c r="A73" s="160">
        <v>44197</v>
      </c>
      <c r="B73" s="161">
        <v>11037.2940441506</v>
      </c>
    </row>
    <row r="74" spans="1:2">
      <c r="A74" s="160">
        <v>44562</v>
      </c>
      <c r="B74" s="161">
        <v>11287.1485024586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Regression Model</vt:lpstr>
      <vt:lpstr>DATA (Renewable &amp; Nonrenewable)</vt:lpstr>
      <vt:lpstr>MISTAKE</vt:lpstr>
      <vt:lpstr>Example</vt:lpstr>
      <vt:lpstr>Global Energy Consumption</vt:lpstr>
      <vt:lpstr>Z-Score Table</vt:lpstr>
      <vt:lpstr>FAILED ATTEMPT</vt:lpstr>
      <vt:lpstr>temperature-anomaly</vt:lpstr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2023-10-24T05:32:39Z</dcterms:created>
  <dcterms:modified xsi:type="dcterms:W3CDTF">2023-11-06T14:40:42Z</dcterms:modified>
</cp:coreProperties>
</file>